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현재_통합_문서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2020 구매기획팀\3. 정기업무\7. 포상 대상자 분석\7월\"/>
    </mc:Choice>
  </mc:AlternateContent>
  <bookViews>
    <workbookView xWindow="-120" yWindow="-120" windowWidth="29040" windowHeight="15840" firstSheet="2" activeTab="2"/>
  </bookViews>
  <sheets>
    <sheet name="하위실적" sheetId="18" state="veryHidden" r:id="rId1"/>
    <sheet name="정정사항" sheetId="28" r:id="rId2"/>
    <sheet name="포상분석_출력" sheetId="26" r:id="rId3"/>
    <sheet name="카운트" sheetId="27" r:id="rId4"/>
    <sheet name="포상 분석" sheetId="1" r:id="rId5"/>
    <sheet name="구매실적" sheetId="14" r:id="rId6"/>
    <sheet name="설비, 인테리어 실적" sheetId="15" r:id="rId7"/>
    <sheet name="신규 아이디어 제안" sheetId="22" r:id="rId8"/>
    <sheet name="TF 제안 Tracking" sheetId="21" r:id="rId9"/>
    <sheet name="상품개발 요약" sheetId="24" r:id="rId10"/>
    <sheet name="포상기준" sheetId="23" r:id="rId11"/>
  </sheets>
  <externalReferences>
    <externalReference r:id="rId12"/>
  </externalReferences>
  <definedNames>
    <definedName name="_xlnm._FilterDatabase" localSheetId="5" hidden="1">구매실적!$A$2:$F$1092</definedName>
    <definedName name="_xlnm._FilterDatabase" localSheetId="9" hidden="1">'상품개발 요약'!$B$2:$D$2</definedName>
    <definedName name="_xlnm._FilterDatabase" localSheetId="6" hidden="1">'설비, 인테리어 실적'!$A$1:$G$11</definedName>
    <definedName name="_xlnm._FilterDatabase" localSheetId="7" hidden="1">'신규 아이디어 제안'!$A$4:$U$4</definedName>
    <definedName name="_xlnm._FilterDatabase" localSheetId="4" hidden="1">'포상 분석'!$A$3:$AB$47</definedName>
    <definedName name="_xlnm._FilterDatabase" localSheetId="2" hidden="1">포상분석_출력!$A$1:$O$48</definedName>
    <definedName name="_xlnm._FilterDatabase" localSheetId="0" hidden="1">하위실적!$A$1:$B$21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6" l="1"/>
  <c r="C5" i="26"/>
  <c r="O5" i="26" s="1"/>
  <c r="U94" i="22" l="1"/>
  <c r="U93" i="22"/>
  <c r="U92" i="22"/>
  <c r="U91" i="22"/>
  <c r="U90" i="22"/>
  <c r="U89" i="22"/>
  <c r="U88" i="22"/>
  <c r="U87" i="22"/>
  <c r="U86" i="22"/>
  <c r="U85" i="22"/>
  <c r="U84" i="22"/>
  <c r="U83" i="22"/>
  <c r="U82" i="22"/>
  <c r="U81" i="22"/>
  <c r="U80" i="22"/>
  <c r="U79" i="22"/>
  <c r="U78" i="22"/>
  <c r="U77" i="22"/>
  <c r="U76" i="22"/>
  <c r="U75" i="22"/>
  <c r="U74" i="22"/>
  <c r="U73" i="22"/>
  <c r="U72" i="22"/>
  <c r="U71" i="22"/>
  <c r="U70" i="22"/>
  <c r="U69" i="22"/>
  <c r="U68" i="22"/>
  <c r="U67" i="22"/>
  <c r="U66" i="22"/>
  <c r="U65" i="22"/>
  <c r="U64" i="22"/>
  <c r="U63" i="22"/>
  <c r="U62" i="22"/>
  <c r="U61" i="22"/>
  <c r="U60" i="22"/>
  <c r="U59" i="22"/>
  <c r="U58" i="22"/>
  <c r="U57" i="22"/>
  <c r="U56" i="22"/>
  <c r="U55" i="22"/>
  <c r="U54" i="22"/>
  <c r="U53" i="22"/>
  <c r="U52" i="22"/>
  <c r="U51" i="22"/>
  <c r="U50" i="22"/>
  <c r="U49" i="22"/>
  <c r="U48" i="22"/>
  <c r="U47" i="22"/>
  <c r="U46" i="22"/>
  <c r="U45" i="22"/>
  <c r="U44" i="22"/>
  <c r="U43" i="22"/>
  <c r="U42" i="22"/>
  <c r="U41" i="22"/>
  <c r="U40" i="22"/>
  <c r="U39" i="22"/>
  <c r="U38" i="22"/>
  <c r="U37" i="22"/>
  <c r="U36" i="22"/>
  <c r="U35" i="22"/>
  <c r="U34" i="22"/>
  <c r="U33" i="22"/>
  <c r="U32" i="22"/>
  <c r="U31" i="22"/>
  <c r="U30" i="22"/>
  <c r="U29" i="22"/>
  <c r="U28" i="22"/>
  <c r="U27" i="22"/>
  <c r="U26" i="22"/>
  <c r="U25" i="22"/>
  <c r="U24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8" i="22"/>
  <c r="U7" i="22"/>
  <c r="U6" i="22"/>
  <c r="U5" i="22"/>
  <c r="M47" i="1" l="1"/>
  <c r="T47" i="1" s="1"/>
  <c r="AA47" i="1" s="1"/>
  <c r="L47" i="1"/>
  <c r="S47" i="1" s="1"/>
  <c r="Z47" i="1" s="1"/>
  <c r="K47" i="1"/>
  <c r="R47" i="1" s="1"/>
  <c r="Y47" i="1" s="1"/>
  <c r="J47" i="1"/>
  <c r="Q47" i="1" s="1"/>
  <c r="X47" i="1" s="1"/>
  <c r="G47" i="1"/>
  <c r="F47" i="1"/>
  <c r="E47" i="1"/>
  <c r="M46" i="1"/>
  <c r="T46" i="1" s="1"/>
  <c r="AA46" i="1" s="1"/>
  <c r="L46" i="1"/>
  <c r="S46" i="1" s="1"/>
  <c r="Z46" i="1" s="1"/>
  <c r="K46" i="1"/>
  <c r="R46" i="1" s="1"/>
  <c r="Y46" i="1" s="1"/>
  <c r="J46" i="1"/>
  <c r="Q46" i="1" s="1"/>
  <c r="X46" i="1" s="1"/>
  <c r="G46" i="1"/>
  <c r="F46" i="1"/>
  <c r="E46" i="1"/>
  <c r="AA45" i="1"/>
  <c r="Z45" i="1"/>
  <c r="M45" i="1"/>
  <c r="T45" i="1" s="1"/>
  <c r="L45" i="1"/>
  <c r="S45" i="1" s="1"/>
  <c r="K45" i="1"/>
  <c r="R45" i="1" s="1"/>
  <c r="Y45" i="1" s="1"/>
  <c r="J45" i="1"/>
  <c r="Q45" i="1" s="1"/>
  <c r="X45" i="1" s="1"/>
  <c r="G45" i="1"/>
  <c r="F45" i="1"/>
  <c r="E45" i="1"/>
  <c r="AA44" i="1"/>
  <c r="Z44" i="1"/>
  <c r="V44" i="1"/>
  <c r="M44" i="1"/>
  <c r="T44" i="1" s="1"/>
  <c r="L44" i="1"/>
  <c r="S44" i="1" s="1"/>
  <c r="K44" i="1"/>
  <c r="R44" i="1" s="1"/>
  <c r="Y44" i="1" s="1"/>
  <c r="J44" i="1"/>
  <c r="Q44" i="1" s="1"/>
  <c r="X44" i="1" s="1"/>
  <c r="G44" i="1"/>
  <c r="F44" i="1"/>
  <c r="E44" i="1"/>
  <c r="AA43" i="1"/>
  <c r="Z43" i="1"/>
  <c r="W43" i="1"/>
  <c r="M43" i="1"/>
  <c r="T43" i="1" s="1"/>
  <c r="L43" i="1"/>
  <c r="S43" i="1" s="1"/>
  <c r="K43" i="1"/>
  <c r="R43" i="1" s="1"/>
  <c r="Y43" i="1" s="1"/>
  <c r="J43" i="1"/>
  <c r="Q43" i="1" s="1"/>
  <c r="X43" i="1" s="1"/>
  <c r="G43" i="1"/>
  <c r="F43" i="1"/>
  <c r="E43" i="1"/>
  <c r="M42" i="1"/>
  <c r="T42" i="1" s="1"/>
  <c r="AA42" i="1" s="1"/>
  <c r="L42" i="1"/>
  <c r="S42" i="1" s="1"/>
  <c r="Z42" i="1" s="1"/>
  <c r="K42" i="1"/>
  <c r="R42" i="1" s="1"/>
  <c r="Y42" i="1" s="1"/>
  <c r="J42" i="1"/>
  <c r="Q42" i="1" s="1"/>
  <c r="X42" i="1" s="1"/>
  <c r="G42" i="1"/>
  <c r="F42" i="1"/>
  <c r="E42" i="1"/>
  <c r="M41" i="1"/>
  <c r="T41" i="1" s="1"/>
  <c r="AA41" i="1" s="1"/>
  <c r="L41" i="1"/>
  <c r="S41" i="1" s="1"/>
  <c r="Z41" i="1" s="1"/>
  <c r="K41" i="1"/>
  <c r="R41" i="1" s="1"/>
  <c r="Y41" i="1" s="1"/>
  <c r="J41" i="1"/>
  <c r="Q41" i="1" s="1"/>
  <c r="X41" i="1" s="1"/>
  <c r="G41" i="1"/>
  <c r="F41" i="1"/>
  <c r="E41" i="1"/>
  <c r="M40" i="1"/>
  <c r="T40" i="1" s="1"/>
  <c r="AA40" i="1" s="1"/>
  <c r="L40" i="1"/>
  <c r="S40" i="1" s="1"/>
  <c r="Z40" i="1" s="1"/>
  <c r="K40" i="1"/>
  <c r="R40" i="1" s="1"/>
  <c r="Y40" i="1" s="1"/>
  <c r="J40" i="1"/>
  <c r="Q40" i="1" s="1"/>
  <c r="X40" i="1" s="1"/>
  <c r="G40" i="1"/>
  <c r="F40" i="1"/>
  <c r="E40" i="1"/>
  <c r="M39" i="1"/>
  <c r="T39" i="1" s="1"/>
  <c r="AA39" i="1" s="1"/>
  <c r="L39" i="1"/>
  <c r="S39" i="1" s="1"/>
  <c r="Z39" i="1" s="1"/>
  <c r="K39" i="1"/>
  <c r="R39" i="1" s="1"/>
  <c r="Y39" i="1" s="1"/>
  <c r="J39" i="1"/>
  <c r="Q39" i="1" s="1"/>
  <c r="X39" i="1" s="1"/>
  <c r="G39" i="1"/>
  <c r="F39" i="1"/>
  <c r="E39" i="1"/>
  <c r="M38" i="1"/>
  <c r="T38" i="1" s="1"/>
  <c r="AA38" i="1" s="1"/>
  <c r="L38" i="1"/>
  <c r="S38" i="1" s="1"/>
  <c r="Z38" i="1" s="1"/>
  <c r="K38" i="1"/>
  <c r="R38" i="1" s="1"/>
  <c r="Y38" i="1" s="1"/>
  <c r="J38" i="1"/>
  <c r="Q38" i="1" s="1"/>
  <c r="X38" i="1" s="1"/>
  <c r="G38" i="1"/>
  <c r="F38" i="1"/>
  <c r="E38" i="1"/>
  <c r="M37" i="1"/>
  <c r="T37" i="1" s="1"/>
  <c r="AA37" i="1" s="1"/>
  <c r="L37" i="1"/>
  <c r="S37" i="1" s="1"/>
  <c r="Z37" i="1" s="1"/>
  <c r="K37" i="1"/>
  <c r="R37" i="1" s="1"/>
  <c r="Y37" i="1" s="1"/>
  <c r="J37" i="1"/>
  <c r="Q37" i="1" s="1"/>
  <c r="X37" i="1" s="1"/>
  <c r="G37" i="1"/>
  <c r="O37" i="1" s="1"/>
  <c r="V37" i="1" s="1"/>
  <c r="F37" i="1"/>
  <c r="E37" i="1"/>
  <c r="M36" i="1"/>
  <c r="T36" i="1" s="1"/>
  <c r="AA36" i="1" s="1"/>
  <c r="L36" i="1"/>
  <c r="S36" i="1" s="1"/>
  <c r="Z36" i="1" s="1"/>
  <c r="K36" i="1"/>
  <c r="R36" i="1" s="1"/>
  <c r="Y36" i="1" s="1"/>
  <c r="J36" i="1"/>
  <c r="Q36" i="1" s="1"/>
  <c r="X36" i="1" s="1"/>
  <c r="G36" i="1"/>
  <c r="F36" i="1"/>
  <c r="E36" i="1"/>
  <c r="AA35" i="1"/>
  <c r="Z35" i="1"/>
  <c r="W35" i="1"/>
  <c r="M35" i="1"/>
  <c r="T35" i="1" s="1"/>
  <c r="L35" i="1"/>
  <c r="S35" i="1" s="1"/>
  <c r="K35" i="1"/>
  <c r="R35" i="1" s="1"/>
  <c r="Y35" i="1" s="1"/>
  <c r="J35" i="1"/>
  <c r="Q35" i="1" s="1"/>
  <c r="X35" i="1" s="1"/>
  <c r="G35" i="1"/>
  <c r="F35" i="1"/>
  <c r="E35" i="1"/>
  <c r="M34" i="1"/>
  <c r="T34" i="1" s="1"/>
  <c r="AA34" i="1" s="1"/>
  <c r="L34" i="1"/>
  <c r="S34" i="1" s="1"/>
  <c r="Z34" i="1" s="1"/>
  <c r="K34" i="1"/>
  <c r="R34" i="1" s="1"/>
  <c r="Y34" i="1" s="1"/>
  <c r="J34" i="1"/>
  <c r="Q34" i="1" s="1"/>
  <c r="X34" i="1" s="1"/>
  <c r="G34" i="1"/>
  <c r="F34" i="1"/>
  <c r="E34" i="1"/>
  <c r="W33" i="1"/>
  <c r="M33" i="1"/>
  <c r="T33" i="1" s="1"/>
  <c r="AA33" i="1" s="1"/>
  <c r="L33" i="1"/>
  <c r="S33" i="1" s="1"/>
  <c r="Z33" i="1" s="1"/>
  <c r="K33" i="1"/>
  <c r="R33" i="1" s="1"/>
  <c r="Y33" i="1" s="1"/>
  <c r="J33" i="1"/>
  <c r="Q33" i="1" s="1"/>
  <c r="X33" i="1" s="1"/>
  <c r="G33" i="1"/>
  <c r="O33" i="1" s="1"/>
  <c r="V33" i="1" s="1"/>
  <c r="F33" i="1"/>
  <c r="E33" i="1"/>
  <c r="AA32" i="1"/>
  <c r="Z32" i="1"/>
  <c r="V32" i="1"/>
  <c r="M32" i="1"/>
  <c r="T32" i="1" s="1"/>
  <c r="L32" i="1"/>
  <c r="S32" i="1" s="1"/>
  <c r="K32" i="1"/>
  <c r="R32" i="1" s="1"/>
  <c r="Y32" i="1" s="1"/>
  <c r="J32" i="1"/>
  <c r="Q32" i="1" s="1"/>
  <c r="X32" i="1" s="1"/>
  <c r="G32" i="1"/>
  <c r="F32" i="1"/>
  <c r="E32" i="1"/>
  <c r="M31" i="1"/>
  <c r="T31" i="1" s="1"/>
  <c r="AA31" i="1" s="1"/>
  <c r="L31" i="1"/>
  <c r="S31" i="1" s="1"/>
  <c r="Z31" i="1" s="1"/>
  <c r="K31" i="1"/>
  <c r="R31" i="1" s="1"/>
  <c r="Y31" i="1" s="1"/>
  <c r="J31" i="1"/>
  <c r="Q31" i="1" s="1"/>
  <c r="X31" i="1" s="1"/>
  <c r="G31" i="1"/>
  <c r="O31" i="1" s="1"/>
  <c r="V31" i="1" s="1"/>
  <c r="F31" i="1"/>
  <c r="E31" i="1"/>
  <c r="M30" i="1"/>
  <c r="T30" i="1" s="1"/>
  <c r="AA30" i="1" s="1"/>
  <c r="L30" i="1"/>
  <c r="S30" i="1" s="1"/>
  <c r="Z30" i="1" s="1"/>
  <c r="K30" i="1"/>
  <c r="R30" i="1" s="1"/>
  <c r="Y30" i="1" s="1"/>
  <c r="J30" i="1"/>
  <c r="Q30" i="1" s="1"/>
  <c r="X30" i="1" s="1"/>
  <c r="G30" i="1"/>
  <c r="F30" i="1"/>
  <c r="E30" i="1"/>
  <c r="M29" i="1"/>
  <c r="T29" i="1" s="1"/>
  <c r="AA29" i="1" s="1"/>
  <c r="L29" i="1"/>
  <c r="S29" i="1" s="1"/>
  <c r="Z29" i="1" s="1"/>
  <c r="K29" i="1"/>
  <c r="R29" i="1" s="1"/>
  <c r="Y29" i="1" s="1"/>
  <c r="J29" i="1"/>
  <c r="Q29" i="1" s="1"/>
  <c r="X29" i="1" s="1"/>
  <c r="G29" i="1"/>
  <c r="O29" i="1" s="1"/>
  <c r="V29" i="1" s="1"/>
  <c r="F29" i="1"/>
  <c r="E29" i="1"/>
  <c r="AA28" i="1"/>
  <c r="Z28" i="1"/>
  <c r="M28" i="1"/>
  <c r="T28" i="1" s="1"/>
  <c r="L28" i="1"/>
  <c r="S28" i="1" s="1"/>
  <c r="K28" i="1"/>
  <c r="R28" i="1" s="1"/>
  <c r="Y28" i="1" s="1"/>
  <c r="J28" i="1"/>
  <c r="Q28" i="1" s="1"/>
  <c r="X28" i="1" s="1"/>
  <c r="G28" i="1"/>
  <c r="F28" i="1"/>
  <c r="E28" i="1"/>
  <c r="AA27" i="1"/>
  <c r="Z27" i="1"/>
  <c r="M27" i="1"/>
  <c r="T27" i="1" s="1"/>
  <c r="L27" i="1"/>
  <c r="S27" i="1" s="1"/>
  <c r="K27" i="1"/>
  <c r="R27" i="1" s="1"/>
  <c r="Y27" i="1" s="1"/>
  <c r="J27" i="1"/>
  <c r="Q27" i="1" s="1"/>
  <c r="X27" i="1" s="1"/>
  <c r="G27" i="1"/>
  <c r="O27" i="1" s="1"/>
  <c r="V27" i="1" s="1"/>
  <c r="F27" i="1"/>
  <c r="E27" i="1"/>
  <c r="AA26" i="1"/>
  <c r="Z26" i="1"/>
  <c r="M26" i="1"/>
  <c r="T26" i="1" s="1"/>
  <c r="L26" i="1"/>
  <c r="S26" i="1" s="1"/>
  <c r="K26" i="1"/>
  <c r="R26" i="1" s="1"/>
  <c r="Y26" i="1" s="1"/>
  <c r="J26" i="1"/>
  <c r="Q26" i="1" s="1"/>
  <c r="X26" i="1" s="1"/>
  <c r="G26" i="1"/>
  <c r="O26" i="1" s="1"/>
  <c r="V26" i="1" s="1"/>
  <c r="F26" i="1"/>
  <c r="E26" i="1"/>
  <c r="AA25" i="1"/>
  <c r="Z25" i="1"/>
  <c r="V25" i="1"/>
  <c r="M25" i="1"/>
  <c r="T25" i="1" s="1"/>
  <c r="L25" i="1"/>
  <c r="S25" i="1" s="1"/>
  <c r="K25" i="1"/>
  <c r="R25" i="1" s="1"/>
  <c r="Y25" i="1" s="1"/>
  <c r="J25" i="1"/>
  <c r="Q25" i="1" s="1"/>
  <c r="X25" i="1" s="1"/>
  <c r="G25" i="1"/>
  <c r="O25" i="1" s="1"/>
  <c r="F25" i="1"/>
  <c r="E25" i="1"/>
  <c r="M24" i="1"/>
  <c r="T24" i="1" s="1"/>
  <c r="AA24" i="1" s="1"/>
  <c r="L24" i="1"/>
  <c r="S24" i="1" s="1"/>
  <c r="Z24" i="1" s="1"/>
  <c r="K24" i="1"/>
  <c r="R24" i="1" s="1"/>
  <c r="Y24" i="1" s="1"/>
  <c r="J24" i="1"/>
  <c r="Q24" i="1" s="1"/>
  <c r="X24" i="1" s="1"/>
  <c r="G24" i="1"/>
  <c r="F24" i="1"/>
  <c r="E24" i="1"/>
  <c r="AA23" i="1"/>
  <c r="Z23" i="1"/>
  <c r="M23" i="1"/>
  <c r="T23" i="1" s="1"/>
  <c r="L23" i="1"/>
  <c r="S23" i="1" s="1"/>
  <c r="K23" i="1"/>
  <c r="R23" i="1" s="1"/>
  <c r="Y23" i="1" s="1"/>
  <c r="J23" i="1"/>
  <c r="Q23" i="1" s="1"/>
  <c r="X23" i="1" s="1"/>
  <c r="G23" i="1"/>
  <c r="F23" i="1"/>
  <c r="H23" i="1" s="1"/>
  <c r="E23" i="1"/>
  <c r="AA22" i="1"/>
  <c r="Z22" i="1"/>
  <c r="M22" i="1"/>
  <c r="T22" i="1" s="1"/>
  <c r="L22" i="1"/>
  <c r="S22" i="1" s="1"/>
  <c r="K22" i="1"/>
  <c r="R22" i="1" s="1"/>
  <c r="Y22" i="1" s="1"/>
  <c r="J22" i="1"/>
  <c r="Q22" i="1" s="1"/>
  <c r="X22" i="1" s="1"/>
  <c r="G22" i="1"/>
  <c r="F22" i="1"/>
  <c r="E22" i="1"/>
  <c r="AA21" i="1"/>
  <c r="Z21" i="1"/>
  <c r="V21" i="1"/>
  <c r="M21" i="1"/>
  <c r="T21" i="1" s="1"/>
  <c r="L21" i="1"/>
  <c r="S21" i="1" s="1"/>
  <c r="K21" i="1"/>
  <c r="R21" i="1" s="1"/>
  <c r="Y21" i="1" s="1"/>
  <c r="J21" i="1"/>
  <c r="Q21" i="1" s="1"/>
  <c r="X21" i="1" s="1"/>
  <c r="G21" i="1"/>
  <c r="O21" i="1" s="1"/>
  <c r="F21" i="1"/>
  <c r="E21" i="1"/>
  <c r="AA20" i="1"/>
  <c r="Z20" i="1"/>
  <c r="W20" i="1"/>
  <c r="M20" i="1"/>
  <c r="T20" i="1" s="1"/>
  <c r="L20" i="1"/>
  <c r="S20" i="1" s="1"/>
  <c r="K20" i="1"/>
  <c r="R20" i="1" s="1"/>
  <c r="Y20" i="1" s="1"/>
  <c r="J20" i="1"/>
  <c r="Q20" i="1" s="1"/>
  <c r="X20" i="1" s="1"/>
  <c r="G20" i="1"/>
  <c r="F20" i="1"/>
  <c r="E20" i="1"/>
  <c r="M19" i="1"/>
  <c r="T19" i="1" s="1"/>
  <c r="AA19" i="1" s="1"/>
  <c r="L19" i="1"/>
  <c r="S19" i="1" s="1"/>
  <c r="Z19" i="1" s="1"/>
  <c r="K19" i="1"/>
  <c r="R19" i="1" s="1"/>
  <c r="Y19" i="1" s="1"/>
  <c r="J19" i="1"/>
  <c r="Q19" i="1" s="1"/>
  <c r="X19" i="1" s="1"/>
  <c r="G19" i="1"/>
  <c r="O19" i="1" s="1"/>
  <c r="V19" i="1" s="1"/>
  <c r="F19" i="1"/>
  <c r="E19" i="1"/>
  <c r="AA18" i="1"/>
  <c r="Z18" i="1"/>
  <c r="W18" i="1"/>
  <c r="M18" i="1"/>
  <c r="T18" i="1" s="1"/>
  <c r="L18" i="1"/>
  <c r="S18" i="1" s="1"/>
  <c r="K18" i="1"/>
  <c r="R18" i="1" s="1"/>
  <c r="Y18" i="1" s="1"/>
  <c r="J18" i="1"/>
  <c r="Q18" i="1" s="1"/>
  <c r="X18" i="1" s="1"/>
  <c r="G18" i="1"/>
  <c r="O18" i="1" s="1"/>
  <c r="V18" i="1" s="1"/>
  <c r="F18" i="1"/>
  <c r="E18" i="1"/>
  <c r="AA17" i="1"/>
  <c r="Z17" i="1"/>
  <c r="M17" i="1"/>
  <c r="T17" i="1" s="1"/>
  <c r="L17" i="1"/>
  <c r="S17" i="1" s="1"/>
  <c r="K17" i="1"/>
  <c r="R17" i="1" s="1"/>
  <c r="Y17" i="1" s="1"/>
  <c r="J17" i="1"/>
  <c r="Q17" i="1" s="1"/>
  <c r="X17" i="1" s="1"/>
  <c r="G17" i="1"/>
  <c r="O17" i="1" s="1"/>
  <c r="V17" i="1" s="1"/>
  <c r="F17" i="1"/>
  <c r="E17" i="1"/>
  <c r="M16" i="1"/>
  <c r="T16" i="1" s="1"/>
  <c r="AA16" i="1" s="1"/>
  <c r="L16" i="1"/>
  <c r="S16" i="1" s="1"/>
  <c r="Z16" i="1" s="1"/>
  <c r="K16" i="1"/>
  <c r="R16" i="1" s="1"/>
  <c r="Y16" i="1" s="1"/>
  <c r="J16" i="1"/>
  <c r="Q16" i="1" s="1"/>
  <c r="X16" i="1" s="1"/>
  <c r="G16" i="1"/>
  <c r="O16" i="1" s="1"/>
  <c r="V16" i="1" s="1"/>
  <c r="F16" i="1"/>
  <c r="E16" i="1"/>
  <c r="AA15" i="1"/>
  <c r="Z15" i="1"/>
  <c r="W15" i="1"/>
  <c r="M15" i="1"/>
  <c r="T15" i="1" s="1"/>
  <c r="L15" i="1"/>
  <c r="S15" i="1" s="1"/>
  <c r="K15" i="1"/>
  <c r="R15" i="1" s="1"/>
  <c r="Y15" i="1" s="1"/>
  <c r="J15" i="1"/>
  <c r="Q15" i="1" s="1"/>
  <c r="X15" i="1" s="1"/>
  <c r="G15" i="1"/>
  <c r="O15" i="1" s="1"/>
  <c r="V15" i="1" s="1"/>
  <c r="F15" i="1"/>
  <c r="E15" i="1"/>
  <c r="AA14" i="1"/>
  <c r="Z14" i="1"/>
  <c r="W14" i="1"/>
  <c r="M14" i="1"/>
  <c r="T14" i="1" s="1"/>
  <c r="L14" i="1"/>
  <c r="S14" i="1" s="1"/>
  <c r="K14" i="1"/>
  <c r="R14" i="1" s="1"/>
  <c r="Y14" i="1" s="1"/>
  <c r="J14" i="1"/>
  <c r="Q14" i="1" s="1"/>
  <c r="X14" i="1" s="1"/>
  <c r="G14" i="1"/>
  <c r="O14" i="1" s="1"/>
  <c r="V14" i="1" s="1"/>
  <c r="F14" i="1"/>
  <c r="E14" i="1"/>
  <c r="M13" i="1"/>
  <c r="T13" i="1" s="1"/>
  <c r="AA13" i="1" s="1"/>
  <c r="L13" i="1"/>
  <c r="S13" i="1" s="1"/>
  <c r="Z13" i="1" s="1"/>
  <c r="K13" i="1"/>
  <c r="R13" i="1" s="1"/>
  <c r="Y13" i="1" s="1"/>
  <c r="J13" i="1"/>
  <c r="Q13" i="1" s="1"/>
  <c r="X13" i="1" s="1"/>
  <c r="G13" i="1"/>
  <c r="O13" i="1" s="1"/>
  <c r="V13" i="1" s="1"/>
  <c r="F13" i="1"/>
  <c r="E13" i="1"/>
  <c r="AA12" i="1"/>
  <c r="Z12" i="1"/>
  <c r="M12" i="1"/>
  <c r="T12" i="1" s="1"/>
  <c r="L12" i="1"/>
  <c r="S12" i="1" s="1"/>
  <c r="K12" i="1"/>
  <c r="R12" i="1" s="1"/>
  <c r="Y12" i="1" s="1"/>
  <c r="J12" i="1"/>
  <c r="Q12" i="1" s="1"/>
  <c r="X12" i="1" s="1"/>
  <c r="G12" i="1"/>
  <c r="O12" i="1" s="1"/>
  <c r="V12" i="1" s="1"/>
  <c r="F12" i="1"/>
  <c r="E12" i="1"/>
  <c r="M11" i="1"/>
  <c r="T11" i="1" s="1"/>
  <c r="AA11" i="1" s="1"/>
  <c r="L11" i="1"/>
  <c r="S11" i="1" s="1"/>
  <c r="Z11" i="1" s="1"/>
  <c r="K11" i="1"/>
  <c r="R11" i="1" s="1"/>
  <c r="Y11" i="1" s="1"/>
  <c r="J11" i="1"/>
  <c r="Q11" i="1" s="1"/>
  <c r="X11" i="1" s="1"/>
  <c r="G11" i="1"/>
  <c r="O11" i="1" s="1"/>
  <c r="V11" i="1" s="1"/>
  <c r="F11" i="1"/>
  <c r="E11" i="1"/>
  <c r="AA10" i="1"/>
  <c r="Z10" i="1"/>
  <c r="M10" i="1"/>
  <c r="T10" i="1" s="1"/>
  <c r="L10" i="1"/>
  <c r="S10" i="1" s="1"/>
  <c r="K10" i="1"/>
  <c r="R10" i="1" s="1"/>
  <c r="Y10" i="1" s="1"/>
  <c r="J10" i="1"/>
  <c r="Q10" i="1" s="1"/>
  <c r="X10" i="1" s="1"/>
  <c r="G10" i="1"/>
  <c r="O10" i="1" s="1"/>
  <c r="V10" i="1" s="1"/>
  <c r="F10" i="1"/>
  <c r="E10" i="1"/>
  <c r="M9" i="1"/>
  <c r="T9" i="1" s="1"/>
  <c r="AA9" i="1" s="1"/>
  <c r="L9" i="1"/>
  <c r="S9" i="1" s="1"/>
  <c r="Z9" i="1" s="1"/>
  <c r="K9" i="1"/>
  <c r="R9" i="1" s="1"/>
  <c r="Y9" i="1" s="1"/>
  <c r="J9" i="1"/>
  <c r="Q9" i="1" s="1"/>
  <c r="X9" i="1" s="1"/>
  <c r="G9" i="1"/>
  <c r="O9" i="1" s="1"/>
  <c r="V9" i="1" s="1"/>
  <c r="F9" i="1"/>
  <c r="E9" i="1"/>
  <c r="AA8" i="1"/>
  <c r="Z8" i="1"/>
  <c r="M8" i="1"/>
  <c r="T8" i="1" s="1"/>
  <c r="L8" i="1"/>
  <c r="S8" i="1" s="1"/>
  <c r="K8" i="1"/>
  <c r="R8" i="1" s="1"/>
  <c r="Y8" i="1" s="1"/>
  <c r="J8" i="1"/>
  <c r="Q8" i="1" s="1"/>
  <c r="X8" i="1" s="1"/>
  <c r="G8" i="1"/>
  <c r="O8" i="1" s="1"/>
  <c r="V8" i="1" s="1"/>
  <c r="F8" i="1"/>
  <c r="E8" i="1"/>
  <c r="M7" i="1"/>
  <c r="T7" i="1" s="1"/>
  <c r="AA7" i="1" s="1"/>
  <c r="L7" i="1"/>
  <c r="S7" i="1" s="1"/>
  <c r="Z7" i="1" s="1"/>
  <c r="K7" i="1"/>
  <c r="R7" i="1" s="1"/>
  <c r="Y7" i="1" s="1"/>
  <c r="J7" i="1"/>
  <c r="Q7" i="1" s="1"/>
  <c r="X7" i="1" s="1"/>
  <c r="G7" i="1"/>
  <c r="O7" i="1" s="1"/>
  <c r="V7" i="1" s="1"/>
  <c r="F7" i="1"/>
  <c r="E7" i="1"/>
  <c r="AA6" i="1"/>
  <c r="Z6" i="1"/>
  <c r="M6" i="1"/>
  <c r="T6" i="1" s="1"/>
  <c r="L6" i="1"/>
  <c r="S6" i="1" s="1"/>
  <c r="K6" i="1"/>
  <c r="R6" i="1" s="1"/>
  <c r="Y6" i="1" s="1"/>
  <c r="J6" i="1"/>
  <c r="Q6" i="1" s="1"/>
  <c r="X6" i="1" s="1"/>
  <c r="G6" i="1"/>
  <c r="O6" i="1" s="1"/>
  <c r="V6" i="1" s="1"/>
  <c r="F6" i="1"/>
  <c r="E6" i="1"/>
  <c r="AA5" i="1"/>
  <c r="Z5" i="1"/>
  <c r="M5" i="1"/>
  <c r="T5" i="1" s="1"/>
  <c r="L5" i="1"/>
  <c r="S5" i="1" s="1"/>
  <c r="K5" i="1"/>
  <c r="R5" i="1" s="1"/>
  <c r="Y5" i="1" s="1"/>
  <c r="J5" i="1"/>
  <c r="Q5" i="1" s="1"/>
  <c r="X5" i="1" s="1"/>
  <c r="G5" i="1"/>
  <c r="O5" i="1" s="1"/>
  <c r="V5" i="1" s="1"/>
  <c r="F5" i="1"/>
  <c r="E5" i="1"/>
  <c r="J4" i="1"/>
  <c r="Q4" i="1" s="1"/>
  <c r="X4" i="1" s="1"/>
  <c r="G4" i="1"/>
  <c r="F4" i="1"/>
  <c r="E4" i="1"/>
  <c r="C38" i="26"/>
  <c r="M4" i="1"/>
  <c r="T4" i="1" s="1"/>
  <c r="AA4" i="1" s="1"/>
  <c r="L4" i="1"/>
  <c r="S4" i="1" s="1"/>
  <c r="Z4" i="1" s="1"/>
  <c r="K4" i="1"/>
  <c r="R4" i="1" s="1"/>
  <c r="Y4" i="1" s="1"/>
  <c r="H38" i="1" l="1"/>
  <c r="H47" i="1"/>
  <c r="H27" i="1"/>
  <c r="H31" i="1"/>
  <c r="H46" i="1"/>
  <c r="H26" i="1"/>
  <c r="H40" i="1"/>
  <c r="N40" i="1" s="1"/>
  <c r="U40" i="1" s="1"/>
  <c r="H5" i="1"/>
  <c r="N5" i="1" s="1"/>
  <c r="U5" i="1" s="1"/>
  <c r="I14" i="1"/>
  <c r="P14" i="1" s="1"/>
  <c r="H8" i="1"/>
  <c r="H12" i="1"/>
  <c r="N12" i="1" s="1"/>
  <c r="U12" i="1" s="1"/>
  <c r="H20" i="1"/>
  <c r="N20" i="1" s="1"/>
  <c r="U20" i="1" s="1"/>
  <c r="H6" i="1"/>
  <c r="N6" i="1" s="1"/>
  <c r="U6" i="1" s="1"/>
  <c r="H19" i="1"/>
  <c r="N19" i="1" s="1"/>
  <c r="U19" i="1" s="1"/>
  <c r="H32" i="1"/>
  <c r="N32" i="1" s="1"/>
  <c r="U32" i="1" s="1"/>
  <c r="H39" i="1"/>
  <c r="N39" i="1" s="1"/>
  <c r="U39" i="1" s="1"/>
  <c r="H45" i="1"/>
  <c r="H25" i="1"/>
  <c r="N25" i="1" s="1"/>
  <c r="U25" i="1" s="1"/>
  <c r="H10" i="1"/>
  <c r="N10" i="1" s="1"/>
  <c r="U10" i="1" s="1"/>
  <c r="H14" i="1"/>
  <c r="N14" i="1" s="1"/>
  <c r="U14" i="1" s="1"/>
  <c r="AB14" i="1" s="1"/>
  <c r="H21" i="1"/>
  <c r="N21" i="1" s="1"/>
  <c r="U21" i="1" s="1"/>
  <c r="H28" i="1"/>
  <c r="N28" i="1" s="1"/>
  <c r="U28" i="1" s="1"/>
  <c r="H35" i="1"/>
  <c r="N35" i="1" s="1"/>
  <c r="U35" i="1" s="1"/>
  <c r="H18" i="1"/>
  <c r="N18" i="1" s="1"/>
  <c r="U18" i="1" s="1"/>
  <c r="AB18" i="1" s="1"/>
  <c r="I7" i="1"/>
  <c r="P7" i="1" s="1"/>
  <c r="W7" i="1" s="1"/>
  <c r="H7" i="1"/>
  <c r="N7" i="1" s="1"/>
  <c r="U7" i="1" s="1"/>
  <c r="H9" i="1"/>
  <c r="H11" i="1"/>
  <c r="N11" i="1" s="1"/>
  <c r="U11" i="1" s="1"/>
  <c r="H13" i="1"/>
  <c r="N13" i="1" s="1"/>
  <c r="U13" i="1" s="1"/>
  <c r="H30" i="1"/>
  <c r="N30" i="1" s="1"/>
  <c r="U30" i="1" s="1"/>
  <c r="H33" i="1"/>
  <c r="N33" i="1" s="1"/>
  <c r="U33" i="1" s="1"/>
  <c r="AB33" i="1" s="1"/>
  <c r="H34" i="1"/>
  <c r="N34" i="1" s="1"/>
  <c r="U34" i="1" s="1"/>
  <c r="H37" i="1"/>
  <c r="N37" i="1" s="1"/>
  <c r="U37" i="1" s="1"/>
  <c r="H4" i="1"/>
  <c r="N4" i="1" s="1"/>
  <c r="U4" i="1" s="1"/>
  <c r="H15" i="1"/>
  <c r="N15" i="1" s="1"/>
  <c r="U15" i="1" s="1"/>
  <c r="AB15" i="1" s="1"/>
  <c r="H22" i="1"/>
  <c r="N22" i="1" s="1"/>
  <c r="U22" i="1" s="1"/>
  <c r="H29" i="1"/>
  <c r="N29" i="1" s="1"/>
  <c r="U29" i="1" s="1"/>
  <c r="H36" i="1"/>
  <c r="H43" i="1"/>
  <c r="N43" i="1" s="1"/>
  <c r="U43" i="1" s="1"/>
  <c r="H16" i="1"/>
  <c r="N16" i="1" s="1"/>
  <c r="U16" i="1" s="1"/>
  <c r="AB16" i="1" s="1"/>
  <c r="K6" i="26" s="1"/>
  <c r="H17" i="1"/>
  <c r="N17" i="1" s="1"/>
  <c r="U17" i="1" s="1"/>
  <c r="H24" i="1"/>
  <c r="N24" i="1" s="1"/>
  <c r="U24" i="1" s="1"/>
  <c r="H42" i="1"/>
  <c r="N42" i="1" s="1"/>
  <c r="U42" i="1" s="1"/>
  <c r="H41" i="1"/>
  <c r="H44" i="1"/>
  <c r="N44" i="1" s="1"/>
  <c r="U44" i="1" s="1"/>
  <c r="N31" i="1"/>
  <c r="U31" i="1" s="1"/>
  <c r="N9" i="1"/>
  <c r="U9" i="1" s="1"/>
  <c r="N46" i="1"/>
  <c r="U46" i="1" s="1"/>
  <c r="N47" i="1"/>
  <c r="U47" i="1" s="1"/>
  <c r="I30" i="1"/>
  <c r="P30" i="1" s="1"/>
  <c r="W30" i="1" s="1"/>
  <c r="I16" i="1"/>
  <c r="P16" i="1" s="1"/>
  <c r="W16" i="1" s="1"/>
  <c r="I20" i="1"/>
  <c r="P20" i="1" s="1"/>
  <c r="I6" i="1"/>
  <c r="P6" i="1" s="1"/>
  <c r="W6" i="1" s="1"/>
  <c r="I17" i="1"/>
  <c r="P17" i="1" s="1"/>
  <c r="W17" i="1" s="1"/>
  <c r="I11" i="1"/>
  <c r="P11" i="1" s="1"/>
  <c r="W11" i="1" s="1"/>
  <c r="I15" i="1"/>
  <c r="P15" i="1" s="1"/>
  <c r="I19" i="1"/>
  <c r="P19" i="1" s="1"/>
  <c r="W19" i="1" s="1"/>
  <c r="I23" i="1"/>
  <c r="P23" i="1" s="1"/>
  <c r="W23" i="1" s="1"/>
  <c r="N41" i="1"/>
  <c r="U41" i="1" s="1"/>
  <c r="D5" i="26" s="1"/>
  <c r="I21" i="1"/>
  <c r="P21" i="1" s="1"/>
  <c r="W21" i="1" s="1"/>
  <c r="O23" i="1"/>
  <c r="V23" i="1" s="1"/>
  <c r="I38" i="1"/>
  <c r="P38" i="1" s="1"/>
  <c r="W38" i="1" s="1"/>
  <c r="N45" i="1"/>
  <c r="U45" i="1" s="1"/>
  <c r="I8" i="1"/>
  <c r="P8" i="1" s="1"/>
  <c r="W8" i="1" s="1"/>
  <c r="I12" i="1"/>
  <c r="P12" i="1" s="1"/>
  <c r="W12" i="1" s="1"/>
  <c r="I13" i="1"/>
  <c r="P13" i="1" s="1"/>
  <c r="W13" i="1" s="1"/>
  <c r="N27" i="1"/>
  <c r="U27" i="1" s="1"/>
  <c r="I34" i="1"/>
  <c r="P34" i="1" s="1"/>
  <c r="W34" i="1" s="1"/>
  <c r="I39" i="1"/>
  <c r="P39" i="1" s="1"/>
  <c r="W39" i="1" s="1"/>
  <c r="I40" i="1"/>
  <c r="P40" i="1" s="1"/>
  <c r="W40" i="1" s="1"/>
  <c r="I41" i="1"/>
  <c r="P41" i="1" s="1"/>
  <c r="W41" i="1" s="1"/>
  <c r="I42" i="1"/>
  <c r="P42" i="1" s="1"/>
  <c r="W42" i="1" s="1"/>
  <c r="I43" i="1"/>
  <c r="P43" i="1" s="1"/>
  <c r="I44" i="1"/>
  <c r="P44" i="1" s="1"/>
  <c r="W44" i="1" s="1"/>
  <c r="I5" i="1"/>
  <c r="P5" i="1" s="1"/>
  <c r="W5" i="1" s="1"/>
  <c r="N8" i="1"/>
  <c r="U8" i="1" s="1"/>
  <c r="I9" i="1"/>
  <c r="P9" i="1" s="1"/>
  <c r="W9" i="1" s="1"/>
  <c r="I10" i="1"/>
  <c r="P10" i="1" s="1"/>
  <c r="W10" i="1" s="1"/>
  <c r="I18" i="1"/>
  <c r="P18" i="1" s="1"/>
  <c r="N23" i="1"/>
  <c r="U23" i="1" s="1"/>
  <c r="I25" i="1"/>
  <c r="P25" i="1" s="1"/>
  <c r="W25" i="1" s="1"/>
  <c r="O20" i="1"/>
  <c r="V20" i="1" s="1"/>
  <c r="I24" i="1"/>
  <c r="P24" i="1" s="1"/>
  <c r="W24" i="1" s="1"/>
  <c r="O24" i="1"/>
  <c r="V24" i="1" s="1"/>
  <c r="I32" i="1"/>
  <c r="P32" i="1" s="1"/>
  <c r="W32" i="1" s="1"/>
  <c r="O32" i="1"/>
  <c r="I36" i="1"/>
  <c r="P36" i="1" s="1"/>
  <c r="W36" i="1" s="1"/>
  <c r="O36" i="1"/>
  <c r="V36" i="1" s="1"/>
  <c r="I22" i="1"/>
  <c r="P22" i="1" s="1"/>
  <c r="W22" i="1" s="1"/>
  <c r="O22" i="1"/>
  <c r="V22" i="1" s="1"/>
  <c r="I28" i="1"/>
  <c r="P28" i="1" s="1"/>
  <c r="W28" i="1" s="1"/>
  <c r="O28" i="1"/>
  <c r="V28" i="1" s="1"/>
  <c r="I26" i="1"/>
  <c r="P26" i="1" s="1"/>
  <c r="W26" i="1" s="1"/>
  <c r="I31" i="1"/>
  <c r="P31" i="1" s="1"/>
  <c r="W31" i="1" s="1"/>
  <c r="I35" i="1"/>
  <c r="P35" i="1" s="1"/>
  <c r="I45" i="1"/>
  <c r="P45" i="1" s="1"/>
  <c r="W45" i="1" s="1"/>
  <c r="I46" i="1"/>
  <c r="P46" i="1" s="1"/>
  <c r="W46" i="1" s="1"/>
  <c r="I47" i="1"/>
  <c r="P47" i="1" s="1"/>
  <c r="W47" i="1" s="1"/>
  <c r="I27" i="1"/>
  <c r="P27" i="1" s="1"/>
  <c r="W27" i="1" s="1"/>
  <c r="N36" i="1"/>
  <c r="U36" i="1" s="1"/>
  <c r="I29" i="1"/>
  <c r="P29" i="1" s="1"/>
  <c r="W29" i="1" s="1"/>
  <c r="O30" i="1"/>
  <c r="V30" i="1" s="1"/>
  <c r="I33" i="1"/>
  <c r="P33" i="1" s="1"/>
  <c r="O34" i="1"/>
  <c r="V34" i="1" s="1"/>
  <c r="I37" i="1"/>
  <c r="P37" i="1" s="1"/>
  <c r="W37" i="1" s="1"/>
  <c r="O38" i="1"/>
  <c r="V38" i="1" s="1"/>
  <c r="N26" i="1"/>
  <c r="U26" i="1" s="1"/>
  <c r="N38" i="1"/>
  <c r="U38" i="1" s="1"/>
  <c r="O35" i="1"/>
  <c r="V35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O45" i="1"/>
  <c r="V45" i="1" s="1"/>
  <c r="O46" i="1"/>
  <c r="V46" i="1" s="1"/>
  <c r="O47" i="1"/>
  <c r="V47" i="1" s="1"/>
  <c r="I4" i="1"/>
  <c r="P4" i="1" s="1"/>
  <c r="W4" i="1" s="1"/>
  <c r="O4" i="1"/>
  <c r="V4" i="1" s="1"/>
  <c r="AB17" i="1" l="1"/>
  <c r="AB7" i="1"/>
  <c r="AB44" i="1"/>
  <c r="AB25" i="1"/>
  <c r="AB10" i="1"/>
  <c r="AB6" i="1"/>
  <c r="AB32" i="1"/>
  <c r="AB20" i="1"/>
  <c r="AB28" i="1"/>
  <c r="AB43" i="1"/>
  <c r="AB19" i="1"/>
  <c r="AB23" i="1"/>
  <c r="AB21" i="1"/>
  <c r="AB46" i="1"/>
  <c r="AB35" i="1"/>
  <c r="AB9" i="1"/>
  <c r="AB11" i="1"/>
  <c r="AB31" i="1"/>
  <c r="AB13" i="1"/>
  <c r="AB27" i="1"/>
  <c r="AB8" i="1"/>
  <c r="AB38" i="1"/>
  <c r="AB36" i="1"/>
  <c r="AB47" i="1"/>
  <c r="AB39" i="1"/>
  <c r="AB22" i="1"/>
  <c r="AB40" i="1"/>
  <c r="AB42" i="1"/>
  <c r="AB41" i="1"/>
  <c r="AB45" i="1"/>
  <c r="AB26" i="1"/>
  <c r="AB12" i="1"/>
  <c r="AB5" i="1"/>
  <c r="AB24" i="1"/>
  <c r="AB29" i="1"/>
  <c r="AB34" i="1"/>
  <c r="AB30" i="1"/>
  <c r="AB37" i="1"/>
  <c r="AB4" i="1"/>
  <c r="T3" i="27" l="1"/>
  <c r="T52" i="27"/>
  <c r="S52" i="27"/>
  <c r="R52" i="27"/>
  <c r="Q52" i="27"/>
  <c r="U52" i="27" s="1"/>
  <c r="T51" i="27"/>
  <c r="T50" i="27"/>
  <c r="T49" i="27"/>
  <c r="T48" i="27"/>
  <c r="T47" i="27"/>
  <c r="T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T32" i="27"/>
  <c r="T31" i="27"/>
  <c r="T30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2" i="27"/>
  <c r="S51" i="27" l="1"/>
  <c r="S50" i="27"/>
  <c r="S49" i="27"/>
  <c r="S48" i="27"/>
  <c r="S47" i="27"/>
  <c r="S46" i="27"/>
  <c r="S45" i="27"/>
  <c r="S44" i="27"/>
  <c r="S43" i="27"/>
  <c r="S42" i="27"/>
  <c r="S41" i="27"/>
  <c r="S40" i="27"/>
  <c r="S39" i="27"/>
  <c r="S38" i="27"/>
  <c r="S37" i="27"/>
  <c r="S36" i="27"/>
  <c r="S35" i="27"/>
  <c r="S34" i="27"/>
  <c r="S33" i="27"/>
  <c r="S32" i="27"/>
  <c r="S31" i="27"/>
  <c r="S30" i="27"/>
  <c r="S29" i="27"/>
  <c r="S28" i="27"/>
  <c r="S27" i="27"/>
  <c r="S26" i="27"/>
  <c r="S25" i="27"/>
  <c r="S24" i="27"/>
  <c r="S23" i="27"/>
  <c r="S22" i="27"/>
  <c r="S21" i="27"/>
  <c r="S20" i="27"/>
  <c r="S19" i="27"/>
  <c r="S18" i="27"/>
  <c r="S17" i="27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R51" i="27"/>
  <c r="R50" i="27"/>
  <c r="R49" i="27"/>
  <c r="R48" i="27"/>
  <c r="R47" i="27"/>
  <c r="R46" i="27"/>
  <c r="R45" i="27"/>
  <c r="R44" i="27"/>
  <c r="R43" i="27"/>
  <c r="R42" i="27"/>
  <c r="R41" i="27"/>
  <c r="R40" i="27"/>
  <c r="R39" i="27"/>
  <c r="R38" i="27"/>
  <c r="R37" i="27"/>
  <c r="R36" i="27"/>
  <c r="R35" i="27"/>
  <c r="R34" i="27"/>
  <c r="R33" i="27"/>
  <c r="R32" i="27"/>
  <c r="R31" i="27"/>
  <c r="R30" i="27"/>
  <c r="R29" i="27"/>
  <c r="R28" i="27"/>
  <c r="R27" i="27"/>
  <c r="R26" i="27"/>
  <c r="R25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Q51" i="27"/>
  <c r="U51" i="27" s="1"/>
  <c r="Q50" i="27"/>
  <c r="Q49" i="27"/>
  <c r="U49" i="27" s="1"/>
  <c r="Q48" i="27"/>
  <c r="U48" i="27" s="1"/>
  <c r="Q47" i="27"/>
  <c r="U47" i="27" s="1"/>
  <c r="Q46" i="27"/>
  <c r="Q45" i="27"/>
  <c r="U45" i="27" s="1"/>
  <c r="Q44" i="27"/>
  <c r="U44" i="27" s="1"/>
  <c r="Q43" i="27"/>
  <c r="U43" i="27" s="1"/>
  <c r="Q42" i="27"/>
  <c r="Q41" i="27"/>
  <c r="U41" i="27" s="1"/>
  <c r="Q40" i="27"/>
  <c r="U40" i="27" s="1"/>
  <c r="Q39" i="27"/>
  <c r="U39" i="27" s="1"/>
  <c r="Q38" i="27"/>
  <c r="Q37" i="27"/>
  <c r="U37" i="27" s="1"/>
  <c r="Q36" i="27"/>
  <c r="U36" i="27" s="1"/>
  <c r="Q35" i="27"/>
  <c r="U35" i="27" s="1"/>
  <c r="Q34" i="27"/>
  <c r="Q33" i="27"/>
  <c r="U33" i="27" s="1"/>
  <c r="Q32" i="27"/>
  <c r="U32" i="27" s="1"/>
  <c r="Q31" i="27"/>
  <c r="U31" i="27" s="1"/>
  <c r="Q30" i="27"/>
  <c r="Q29" i="27"/>
  <c r="U29" i="27" s="1"/>
  <c r="Q28" i="27"/>
  <c r="U28" i="27" s="1"/>
  <c r="Q27" i="27"/>
  <c r="U27" i="27" s="1"/>
  <c r="Q26" i="27"/>
  <c r="Q25" i="27"/>
  <c r="U25" i="27" s="1"/>
  <c r="Q24" i="27"/>
  <c r="U24" i="27" s="1"/>
  <c r="Q23" i="27"/>
  <c r="U23" i="27" s="1"/>
  <c r="Q22" i="27"/>
  <c r="Q21" i="27"/>
  <c r="U21" i="27" s="1"/>
  <c r="Q20" i="27"/>
  <c r="U20" i="27" s="1"/>
  <c r="Q19" i="27"/>
  <c r="U19" i="27" s="1"/>
  <c r="Q18" i="27"/>
  <c r="Q17" i="27"/>
  <c r="U17" i="27" s="1"/>
  <c r="Q16" i="27"/>
  <c r="U16" i="27" s="1"/>
  <c r="Q15" i="27"/>
  <c r="U15" i="27" s="1"/>
  <c r="Q14" i="27"/>
  <c r="Q13" i="27"/>
  <c r="U13" i="27" s="1"/>
  <c r="Q12" i="27"/>
  <c r="U12" i="27" s="1"/>
  <c r="Q11" i="27"/>
  <c r="U11" i="27" s="1"/>
  <c r="Q10" i="27"/>
  <c r="Q9" i="27"/>
  <c r="U9" i="27" s="1"/>
  <c r="Q8" i="27"/>
  <c r="U8" i="27" s="1"/>
  <c r="Q7" i="27"/>
  <c r="U7" i="27" s="1"/>
  <c r="Q6" i="27"/>
  <c r="Q5" i="27"/>
  <c r="U5" i="27" s="1"/>
  <c r="Q4" i="27"/>
  <c r="U4" i="27" s="1"/>
  <c r="Q3" i="27"/>
  <c r="U3" i="27" s="1"/>
  <c r="Q2" i="27"/>
  <c r="U2" i="27" l="1"/>
  <c r="U6" i="27"/>
  <c r="U10" i="27"/>
  <c r="U14" i="27"/>
  <c r="U18" i="27"/>
  <c r="U22" i="27"/>
  <c r="U26" i="27"/>
  <c r="U30" i="27"/>
  <c r="U34" i="27"/>
  <c r="U38" i="27"/>
  <c r="U42" i="27"/>
  <c r="U46" i="27"/>
  <c r="U50" i="27"/>
  <c r="C19" i="26"/>
  <c r="B19" i="26"/>
  <c r="C27" i="26"/>
  <c r="B27" i="26"/>
  <c r="C7" i="26"/>
  <c r="B7" i="26"/>
  <c r="C16" i="26"/>
  <c r="B16" i="26"/>
  <c r="C24" i="26"/>
  <c r="B24" i="26"/>
  <c r="C42" i="26"/>
  <c r="B42" i="26"/>
  <c r="C11" i="26"/>
  <c r="B11" i="26"/>
  <c r="C12" i="26"/>
  <c r="B12" i="26"/>
  <c r="C29" i="26"/>
  <c r="B29" i="26"/>
  <c r="C20" i="26"/>
  <c r="B20" i="26"/>
  <c r="C22" i="26"/>
  <c r="B22" i="26"/>
  <c r="C40" i="26"/>
  <c r="B40" i="26"/>
  <c r="C25" i="26"/>
  <c r="B25" i="26"/>
  <c r="C31" i="26"/>
  <c r="B31" i="26"/>
  <c r="C26" i="26"/>
  <c r="B26" i="26"/>
  <c r="C30" i="26"/>
  <c r="B30" i="26"/>
  <c r="C43" i="26"/>
  <c r="B43" i="26"/>
  <c r="C18" i="26"/>
  <c r="B18" i="26"/>
  <c r="C28" i="26"/>
  <c r="B28" i="26"/>
  <c r="C48" i="26"/>
  <c r="B48" i="26"/>
  <c r="C44" i="26"/>
  <c r="B44" i="26"/>
  <c r="C10" i="26"/>
  <c r="B10" i="26"/>
  <c r="C14" i="26"/>
  <c r="B14" i="26"/>
  <c r="C45" i="26"/>
  <c r="B45" i="26"/>
  <c r="C33" i="26"/>
  <c r="B33" i="26"/>
  <c r="C39" i="26"/>
  <c r="B39" i="26"/>
  <c r="C32" i="26"/>
  <c r="B32" i="26"/>
  <c r="C34" i="26"/>
  <c r="B34" i="26"/>
  <c r="C41" i="26"/>
  <c r="B41" i="26"/>
  <c r="C15" i="26"/>
  <c r="B15" i="26"/>
  <c r="C6" i="26"/>
  <c r="B6" i="26"/>
  <c r="C9" i="26"/>
  <c r="B9" i="26"/>
  <c r="C23" i="26"/>
  <c r="B23" i="26"/>
  <c r="C21" i="26"/>
  <c r="B21" i="26"/>
  <c r="C17" i="26"/>
  <c r="B17" i="26"/>
  <c r="C37" i="26"/>
  <c r="B37" i="26"/>
  <c r="C8" i="26"/>
  <c r="B8" i="26"/>
  <c r="C13" i="26"/>
  <c r="B13" i="26"/>
  <c r="C36" i="26"/>
  <c r="B36" i="26"/>
  <c r="C35" i="26"/>
  <c r="B35" i="26"/>
  <c r="C46" i="26"/>
  <c r="B46" i="26"/>
  <c r="C47" i="26"/>
  <c r="B47" i="26"/>
  <c r="B38" i="26"/>
  <c r="L38" i="26" l="1"/>
  <c r="N38" i="26"/>
  <c r="M38" i="26"/>
  <c r="N5" i="26"/>
  <c r="M5" i="26"/>
  <c r="L5" i="26"/>
  <c r="N21" i="26"/>
  <c r="M21" i="26"/>
  <c r="L21" i="26"/>
  <c r="N31" i="26"/>
  <c r="M31" i="26"/>
  <c r="L31" i="26"/>
  <c r="N42" i="26"/>
  <c r="M42" i="26"/>
  <c r="L42" i="26"/>
  <c r="M27" i="26"/>
  <c r="L27" i="26"/>
  <c r="N27" i="26"/>
  <c r="N10" i="26"/>
  <c r="L10" i="26"/>
  <c r="M10" i="26"/>
  <c r="N13" i="26"/>
  <c r="M13" i="26"/>
  <c r="L13" i="26"/>
  <c r="L46" i="26"/>
  <c r="M46" i="26"/>
  <c r="N46" i="26"/>
  <c r="N8" i="26"/>
  <c r="M8" i="26"/>
  <c r="L8" i="26"/>
  <c r="L23" i="26"/>
  <c r="M23" i="26"/>
  <c r="N23" i="26"/>
  <c r="L41" i="26"/>
  <c r="N41" i="26"/>
  <c r="M41" i="26"/>
  <c r="N33" i="26"/>
  <c r="M33" i="26"/>
  <c r="L33" i="26"/>
  <c r="N44" i="26"/>
  <c r="M44" i="26"/>
  <c r="L44" i="26"/>
  <c r="M43" i="26"/>
  <c r="L43" i="26"/>
  <c r="N43" i="26"/>
  <c r="L25" i="26"/>
  <c r="N25" i="26"/>
  <c r="M25" i="26"/>
  <c r="L29" i="26"/>
  <c r="M29" i="26"/>
  <c r="N29" i="26"/>
  <c r="N24" i="26"/>
  <c r="M24" i="26"/>
  <c r="L24" i="26"/>
  <c r="L19" i="26"/>
  <c r="N19" i="26"/>
  <c r="M19" i="26"/>
  <c r="N15" i="26"/>
  <c r="M15" i="26"/>
  <c r="L15" i="26"/>
  <c r="L39" i="26"/>
  <c r="M39" i="26"/>
  <c r="N39" i="26"/>
  <c r="N37" i="26"/>
  <c r="M37" i="26"/>
  <c r="L37" i="26"/>
  <c r="N9" i="26"/>
  <c r="L9" i="26"/>
  <c r="M9" i="26"/>
  <c r="N34" i="26"/>
  <c r="M34" i="26"/>
  <c r="L34" i="26"/>
  <c r="N45" i="26"/>
  <c r="M45" i="26"/>
  <c r="L45" i="26"/>
  <c r="N48" i="26"/>
  <c r="M48" i="26"/>
  <c r="L48" i="26"/>
  <c r="N30" i="26"/>
  <c r="M30" i="26"/>
  <c r="L30" i="26"/>
  <c r="N40" i="26"/>
  <c r="M40" i="26"/>
  <c r="L40" i="26"/>
  <c r="M12" i="26"/>
  <c r="L12" i="26"/>
  <c r="N12" i="26"/>
  <c r="L16" i="26"/>
  <c r="M16" i="26"/>
  <c r="N16" i="26"/>
  <c r="N18" i="26"/>
  <c r="M18" i="26"/>
  <c r="L18" i="26"/>
  <c r="N35" i="26"/>
  <c r="M35" i="26"/>
  <c r="L35" i="26"/>
  <c r="M36" i="26"/>
  <c r="L36" i="26"/>
  <c r="N36" i="26"/>
  <c r="N17" i="26"/>
  <c r="M17" i="26"/>
  <c r="L17" i="26"/>
  <c r="L6" i="26"/>
  <c r="M6" i="26"/>
  <c r="N6" i="26"/>
  <c r="M32" i="26"/>
  <c r="N32" i="26"/>
  <c r="L32" i="26"/>
  <c r="M14" i="26"/>
  <c r="N14" i="26"/>
  <c r="L14" i="26"/>
  <c r="L28" i="26"/>
  <c r="N28" i="26"/>
  <c r="M28" i="26"/>
  <c r="L26" i="26"/>
  <c r="N26" i="26"/>
  <c r="M26" i="26"/>
  <c r="N22" i="26"/>
  <c r="M22" i="26"/>
  <c r="L22" i="26"/>
  <c r="L11" i="26"/>
  <c r="N11" i="26"/>
  <c r="M11" i="26"/>
  <c r="M7" i="26"/>
  <c r="N7" i="26"/>
  <c r="L7" i="26"/>
  <c r="N47" i="26"/>
  <c r="M47" i="26"/>
  <c r="L47" i="26"/>
  <c r="N20" i="26"/>
  <c r="M20" i="26"/>
  <c r="L20" i="26"/>
  <c r="O17" i="26"/>
  <c r="O11" i="26"/>
  <c r="O16" i="26"/>
  <c r="O26" i="26"/>
  <c r="O14" i="26"/>
  <c r="O47" i="26"/>
  <c r="O13" i="26"/>
  <c r="O21" i="26"/>
  <c r="O15" i="26"/>
  <c r="O39" i="26"/>
  <c r="O10" i="26"/>
  <c r="O18" i="26"/>
  <c r="O31" i="26"/>
  <c r="O20" i="26"/>
  <c r="O7" i="26"/>
  <c r="O6" i="26"/>
  <c r="O38" i="26"/>
  <c r="O28" i="26"/>
  <c r="O46" i="26"/>
  <c r="O8" i="26"/>
  <c r="O23" i="26"/>
  <c r="O41" i="26"/>
  <c r="O33" i="26"/>
  <c r="O44" i="26"/>
  <c r="O43" i="26"/>
  <c r="O25" i="26"/>
  <c r="O29" i="26"/>
  <c r="O42" i="26"/>
  <c r="O27" i="26"/>
  <c r="O32" i="26"/>
  <c r="O36" i="26"/>
  <c r="O22" i="26"/>
  <c r="O35" i="26"/>
  <c r="O37" i="26"/>
  <c r="O9" i="26"/>
  <c r="O34" i="26"/>
  <c r="O45" i="26"/>
  <c r="O48" i="26"/>
  <c r="O30" i="26"/>
  <c r="O40" i="26"/>
  <c r="O12" i="26"/>
  <c r="O24" i="26"/>
  <c r="O19" i="26"/>
  <c r="J19" i="26"/>
  <c r="I19" i="26"/>
  <c r="H19" i="26"/>
  <c r="G19" i="26"/>
  <c r="I27" i="26"/>
  <c r="H27" i="26"/>
  <c r="G27" i="26"/>
  <c r="J7" i="26"/>
  <c r="E7" i="26"/>
  <c r="I16" i="26"/>
  <c r="G16" i="26"/>
  <c r="J24" i="26"/>
  <c r="I24" i="26"/>
  <c r="H24" i="26"/>
  <c r="E24" i="26"/>
  <c r="J42" i="26"/>
  <c r="I42" i="26"/>
  <c r="H42" i="26"/>
  <c r="G42" i="26"/>
  <c r="E42" i="26"/>
  <c r="J5" i="26"/>
  <c r="E5" i="26"/>
  <c r="H11" i="26"/>
  <c r="J12" i="26"/>
  <c r="I12" i="26"/>
  <c r="H12" i="26"/>
  <c r="G12" i="26"/>
  <c r="E12" i="26"/>
  <c r="J29" i="26"/>
  <c r="I29" i="26"/>
  <c r="H29" i="26"/>
  <c r="G29" i="26"/>
  <c r="E29" i="26"/>
  <c r="H20" i="26"/>
  <c r="G20" i="26"/>
  <c r="I22" i="26"/>
  <c r="J40" i="26"/>
  <c r="I40" i="26"/>
  <c r="G40" i="26"/>
  <c r="E40" i="26"/>
  <c r="J25" i="26"/>
  <c r="H25" i="26"/>
  <c r="G25" i="26"/>
  <c r="J31" i="26"/>
  <c r="I31" i="26"/>
  <c r="E31" i="26"/>
  <c r="J26" i="26"/>
  <c r="G26" i="26"/>
  <c r="D26" i="26"/>
  <c r="H43" i="26"/>
  <c r="G43" i="26"/>
  <c r="J18" i="26"/>
  <c r="H18" i="26"/>
  <c r="G18" i="26"/>
  <c r="G28" i="26"/>
  <c r="J48" i="26"/>
  <c r="H48" i="26"/>
  <c r="G48" i="26"/>
  <c r="I44" i="26"/>
  <c r="E44" i="26"/>
  <c r="J10" i="26"/>
  <c r="H10" i="26"/>
  <c r="G10" i="26"/>
  <c r="J45" i="26"/>
  <c r="I45" i="26"/>
  <c r="H45" i="26"/>
  <c r="J33" i="26"/>
  <c r="I33" i="26"/>
  <c r="E33" i="26"/>
  <c r="D33" i="26"/>
  <c r="J39" i="26"/>
  <c r="I39" i="26"/>
  <c r="H39" i="26"/>
  <c r="G39" i="26"/>
  <c r="D39" i="26"/>
  <c r="G32" i="26"/>
  <c r="I34" i="26"/>
  <c r="J41" i="26"/>
  <c r="H41" i="26"/>
  <c r="J15" i="26"/>
  <c r="I15" i="26"/>
  <c r="H15" i="26"/>
  <c r="G15" i="26"/>
  <c r="E15" i="26"/>
  <c r="J9" i="26"/>
  <c r="I9" i="26"/>
  <c r="G9" i="26"/>
  <c r="I23" i="26"/>
  <c r="H23" i="26"/>
  <c r="J21" i="26"/>
  <c r="I21" i="26"/>
  <c r="H21" i="26"/>
  <c r="G21" i="26"/>
  <c r="E21" i="26"/>
  <c r="J17" i="26"/>
  <c r="I17" i="26"/>
  <c r="E17" i="26"/>
  <c r="H17" i="26"/>
  <c r="G17" i="26"/>
  <c r="D17" i="26"/>
  <c r="J37" i="26"/>
  <c r="G37" i="26"/>
  <c r="J8" i="26"/>
  <c r="I8" i="26"/>
  <c r="H8" i="26"/>
  <c r="G8" i="26"/>
  <c r="J13" i="26"/>
  <c r="G13" i="26"/>
  <c r="I36" i="26"/>
  <c r="H36" i="26"/>
  <c r="J35" i="26"/>
  <c r="I35" i="26"/>
  <c r="H35" i="26"/>
  <c r="G35" i="26"/>
  <c r="E35" i="26"/>
  <c r="J46" i="26"/>
  <c r="I46" i="26"/>
  <c r="G46" i="26"/>
  <c r="G47" i="26"/>
  <c r="J38" i="26" l="1"/>
  <c r="I38" i="26"/>
  <c r="H38" i="26"/>
  <c r="E22" i="26"/>
  <c r="I11" i="26"/>
  <c r="H16" i="26"/>
  <c r="G7" i="26"/>
  <c r="E27" i="26"/>
  <c r="I47" i="26"/>
  <c r="J36" i="26"/>
  <c r="J47" i="26"/>
  <c r="J23" i="26"/>
  <c r="E41" i="26"/>
  <c r="F14" i="26"/>
  <c r="G44" i="26"/>
  <c r="I43" i="26"/>
  <c r="H26" i="26"/>
  <c r="J11" i="26"/>
  <c r="H7" i="26"/>
  <c r="H47" i="26"/>
  <c r="J6" i="26"/>
  <c r="G38" i="26"/>
  <c r="G41" i="26"/>
  <c r="E32" i="26"/>
  <c r="I14" i="26"/>
  <c r="H44" i="26"/>
  <c r="H28" i="26"/>
  <c r="I18" i="26"/>
  <c r="J43" i="26"/>
  <c r="E30" i="26"/>
  <c r="G31" i="26"/>
  <c r="J22" i="26"/>
  <c r="I5" i="26"/>
  <c r="H13" i="26"/>
  <c r="G36" i="26"/>
  <c r="E37" i="26"/>
  <c r="G34" i="26"/>
  <c r="J14" i="26"/>
  <c r="E10" i="26"/>
  <c r="I28" i="26"/>
  <c r="I30" i="26"/>
  <c r="H31" i="26"/>
  <c r="E25" i="26"/>
  <c r="I20" i="26"/>
  <c r="E9" i="26"/>
  <c r="G6" i="26"/>
  <c r="H34" i="26"/>
  <c r="H32" i="26"/>
  <c r="G33" i="26"/>
  <c r="I10" i="26"/>
  <c r="J44" i="26"/>
  <c r="I48" i="26"/>
  <c r="J28" i="26"/>
  <c r="J30" i="26"/>
  <c r="H40" i="26"/>
  <c r="G22" i="26"/>
  <c r="J20" i="26"/>
  <c r="J16" i="26"/>
  <c r="I7" i="26"/>
  <c r="H37" i="26"/>
  <c r="E23" i="26"/>
  <c r="H6" i="26"/>
  <c r="I32" i="26"/>
  <c r="H33" i="26"/>
  <c r="E45" i="26"/>
  <c r="G14" i="26"/>
  <c r="I26" i="26"/>
  <c r="H22" i="26"/>
  <c r="E20" i="26"/>
  <c r="E11" i="26"/>
  <c r="G5" i="26"/>
  <c r="H46" i="26"/>
  <c r="I13" i="26"/>
  <c r="I37" i="26"/>
  <c r="G23" i="26"/>
  <c r="H9" i="26"/>
  <c r="I6" i="26"/>
  <c r="I41" i="26"/>
  <c r="J34" i="26"/>
  <c r="J32" i="26"/>
  <c r="F39" i="26"/>
  <c r="G45" i="26"/>
  <c r="H14" i="26"/>
  <c r="E43" i="26"/>
  <c r="G30" i="26"/>
  <c r="I25" i="26"/>
  <c r="G11" i="26"/>
  <c r="H5" i="26"/>
  <c r="G24" i="26"/>
  <c r="E16" i="26"/>
  <c r="J27" i="26"/>
  <c r="E48" i="26"/>
  <c r="H30" i="26"/>
  <c r="D40" i="26"/>
  <c r="D11" i="26"/>
  <c r="D7" i="26"/>
  <c r="D43" i="26"/>
  <c r="D32" i="26"/>
  <c r="F32" i="26"/>
  <c r="D25" i="26"/>
  <c r="F28" i="26"/>
  <c r="D13" i="26"/>
  <c r="D19" i="26"/>
  <c r="D18" i="26"/>
  <c r="D42" i="26"/>
  <c r="D24" i="26"/>
  <c r="F8" i="26"/>
  <c r="D29" i="26"/>
  <c r="D10" i="26"/>
  <c r="D12" i="26"/>
  <c r="E8" i="26"/>
  <c r="F15" i="26"/>
  <c r="D15" i="26"/>
  <c r="E36" i="26"/>
  <c r="F34" i="26"/>
  <c r="D6" i="26"/>
  <c r="D8" i="26"/>
  <c r="F9" i="26"/>
  <c r="D9" i="26"/>
  <c r="F21" i="26"/>
  <c r="D21" i="26"/>
  <c r="D23" i="26"/>
  <c r="F36" i="26"/>
  <c r="F41" i="26"/>
  <c r="E6" i="26"/>
  <c r="F45" i="26"/>
  <c r="E39" i="26"/>
  <c r="E28" i="26"/>
  <c r="F26" i="26"/>
  <c r="E18" i="26"/>
  <c r="D28" i="26"/>
  <c r="F33" i="26"/>
  <c r="F27" i="26"/>
  <c r="F19" i="26"/>
  <c r="F44" i="26"/>
  <c r="F25" i="26"/>
  <c r="E19" i="26"/>
  <c r="E38" i="26"/>
  <c r="D38" i="26" l="1"/>
  <c r="F38" i="26"/>
  <c r="E13" i="26"/>
  <c r="F12" i="26"/>
  <c r="K33" i="26"/>
  <c r="D35" i="26"/>
  <c r="D34" i="26"/>
  <c r="F13" i="26"/>
  <c r="K31" i="26"/>
  <c r="F47" i="26"/>
  <c r="D48" i="26"/>
  <c r="D46" i="26"/>
  <c r="D16" i="26"/>
  <c r="E47" i="26"/>
  <c r="D45" i="26"/>
  <c r="D37" i="26"/>
  <c r="D30" i="26"/>
  <c r="F20" i="26"/>
  <c r="F23" i="26"/>
  <c r="D47" i="26"/>
  <c r="D36" i="26"/>
  <c r="D41" i="26"/>
  <c r="F6" i="26"/>
  <c r="D27" i="26"/>
  <c r="E46" i="26"/>
  <c r="D14" i="26"/>
  <c r="D22" i="26"/>
  <c r="F48" i="26"/>
  <c r="D44" i="26"/>
  <c r="F31" i="26"/>
  <c r="D20" i="26"/>
  <c r="D31" i="26"/>
  <c r="F10" i="26"/>
  <c r="F5" i="26"/>
  <c r="K14" i="26"/>
  <c r="E14" i="26"/>
  <c r="K11" i="26"/>
  <c r="F11" i="26"/>
  <c r="K22" i="26"/>
  <c r="F22" i="26"/>
  <c r="F24" i="26"/>
  <c r="F37" i="26"/>
  <c r="K35" i="26"/>
  <c r="F35" i="26"/>
  <c r="K29" i="26"/>
  <c r="F29" i="26"/>
  <c r="K40" i="26"/>
  <c r="F40" i="26"/>
  <c r="K46" i="26"/>
  <c r="F46" i="26"/>
  <c r="K18" i="26"/>
  <c r="F18" i="26"/>
  <c r="K43" i="26"/>
  <c r="F43" i="26"/>
  <c r="K7" i="26"/>
  <c r="F7" i="26"/>
  <c r="E26" i="26"/>
  <c r="K34" i="26"/>
  <c r="E34" i="26"/>
  <c r="K17" i="26"/>
  <c r="F17" i="26"/>
  <c r="K42" i="26"/>
  <c r="F42" i="26"/>
  <c r="K16" i="26"/>
  <c r="F16" i="26"/>
  <c r="K30" i="26"/>
  <c r="F30" i="26"/>
  <c r="K32" i="26"/>
  <c r="K25" i="26"/>
  <c r="K12" i="26"/>
  <c r="K47" i="26"/>
  <c r="K15" i="26"/>
  <c r="K45" i="26"/>
  <c r="K8" i="26"/>
  <c r="K19" i="26"/>
  <c r="K13" i="26"/>
  <c r="K21" i="26"/>
  <c r="K41" i="26"/>
  <c r="K36" i="26" l="1"/>
  <c r="K23" i="26"/>
  <c r="K5" i="26"/>
  <c r="K44" i="26"/>
  <c r="K24" i="26"/>
  <c r="K37" i="26"/>
  <c r="K28" i="26"/>
  <c r="K27" i="26"/>
  <c r="K10" i="26"/>
  <c r="K39" i="26"/>
  <c r="K26" i="26"/>
  <c r="K38" i="26"/>
  <c r="K9" i="26"/>
  <c r="K48" i="26"/>
  <c r="K20" i="26"/>
  <c r="A38" i="26" l="1"/>
  <c r="A19" i="26"/>
  <c r="A47" i="26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O2" i="26" l="1"/>
  <c r="AI10" i="1" l="1"/>
  <c r="AH10" i="1"/>
  <c r="AI9" i="1"/>
  <c r="AH9" i="1"/>
  <c r="AI8" i="1"/>
  <c r="AH8" i="1"/>
  <c r="AI7" i="1"/>
  <c r="AH7" i="1"/>
  <c r="AI6" i="1"/>
  <c r="AH6" i="1"/>
  <c r="AI5" i="1"/>
  <c r="AH5" i="1"/>
  <c r="AI4" i="1"/>
  <c r="AI11" i="1" s="1"/>
  <c r="AH4" i="1"/>
  <c r="AH11" i="1" s="1"/>
  <c r="A8" i="26" l="1"/>
  <c r="A14" i="26"/>
  <c r="A21" i="26"/>
  <c r="A9" i="26"/>
  <c r="A5" i="26"/>
  <c r="A18" i="26"/>
  <c r="A29" i="26"/>
  <c r="A25" i="26"/>
  <c r="A13" i="26"/>
  <c r="A11" i="26"/>
  <c r="A46" i="26"/>
  <c r="A41" i="26"/>
  <c r="A44" i="26"/>
  <c r="A30" i="26"/>
  <c r="A24" i="26"/>
  <c r="A34" i="26"/>
  <c r="A31" i="26"/>
  <c r="A26" i="26"/>
  <c r="A20" i="26"/>
  <c r="A27" i="26"/>
  <c r="A12" i="26"/>
  <c r="A40" i="26"/>
  <c r="A7" i="26"/>
  <c r="A35" i="26"/>
  <c r="A15" i="26"/>
  <c r="A45" i="26"/>
  <c r="A28" i="26"/>
  <c r="A39" i="26"/>
  <c r="A48" i="26"/>
  <c r="A33" i="26"/>
  <c r="A23" i="26"/>
  <c r="A36" i="26"/>
  <c r="A42" i="26"/>
  <c r="A16" i="26"/>
  <c r="A43" i="26"/>
  <c r="A10" i="26"/>
  <c r="A17" i="26"/>
  <c r="A37" i="26"/>
  <c r="A22" i="26"/>
  <c r="A32" i="26"/>
  <c r="A6" i="26"/>
</calcChain>
</file>

<file path=xl/comments1.xml><?xml version="1.0" encoding="utf-8"?>
<comments xmlns="http://schemas.openxmlformats.org/spreadsheetml/2006/main">
  <authors>
    <author>김영범</author>
  </authors>
  <commentList>
    <comment ref="A3" authorId="0" shapeId="0">
      <text>
        <r>
          <rPr>
            <b/>
            <sz val="9"/>
            <color indexed="81"/>
            <rFont val="돋움"/>
            <family val="3"/>
            <charset val="129"/>
          </rPr>
          <t>김영범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1, 2</t>
        </r>
        <r>
          <rPr>
            <b/>
            <sz val="9"/>
            <color indexed="81"/>
            <rFont val="돋움"/>
            <family val="3"/>
            <charset val="129"/>
          </rPr>
          <t>월은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신규절감제안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절감률</t>
        </r>
        <r>
          <rPr>
            <b/>
            <sz val="9"/>
            <color indexed="81"/>
            <rFont val="Tahoma"/>
            <family val="2"/>
          </rPr>
          <t xml:space="preserve"> 20%/40%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1)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인테리어
</t>
        </r>
        <r>
          <rPr>
            <sz val="9"/>
            <color indexed="81"/>
            <rFont val="Tahoma"/>
            <family val="2"/>
          </rPr>
          <t xml:space="preserve">   (3)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0% / (2)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30%
2) </t>
        </r>
        <r>
          <rPr>
            <sz val="9"/>
            <color indexed="81"/>
            <rFont val="돋움"/>
            <family val="3"/>
            <charset val="129"/>
          </rPr>
          <t>매출목표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직원</t>
        </r>
        <r>
          <rPr>
            <sz val="9"/>
            <color indexed="81"/>
            <rFont val="Tahoma"/>
            <family val="2"/>
          </rPr>
          <t xml:space="preserve"> 
   (6)(7) 0%
   (4)(5)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20%</t>
        </r>
      </text>
    </comment>
  </commentList>
</comments>
</file>

<file path=xl/sharedStrings.xml><?xml version="1.0" encoding="utf-8"?>
<sst xmlns="http://schemas.openxmlformats.org/spreadsheetml/2006/main" count="11103" uniqueCount="2328">
  <si>
    <t>팀</t>
    <phoneticPr fontId="10" type="noConversion"/>
  </si>
  <si>
    <t>담당자</t>
    <phoneticPr fontId="10" type="noConversion"/>
  </si>
  <si>
    <t>구매금액</t>
    <phoneticPr fontId="10" type="noConversion"/>
  </si>
  <si>
    <t>목표</t>
    <phoneticPr fontId="10" type="noConversion"/>
  </si>
  <si>
    <t>절감액</t>
    <phoneticPr fontId="10" type="noConversion"/>
  </si>
  <si>
    <t>절감률</t>
    <phoneticPr fontId="10" type="noConversion"/>
  </si>
  <si>
    <t>달성률</t>
    <phoneticPr fontId="10" type="noConversion"/>
  </si>
  <si>
    <t>합계</t>
    <phoneticPr fontId="10" type="noConversion"/>
  </si>
  <si>
    <t>포장재팀</t>
  </si>
  <si>
    <t>가공원료2팀</t>
  </si>
  <si>
    <t>조환</t>
  </si>
  <si>
    <t>김선아</t>
  </si>
  <si>
    <t>이철영</t>
  </si>
  <si>
    <t>신선식품팀</t>
  </si>
  <si>
    <t>이우진</t>
  </si>
  <si>
    <t>권성민</t>
  </si>
  <si>
    <t>상품소싱팀</t>
  </si>
  <si>
    <t>김상숙</t>
  </si>
  <si>
    <t>한초빈</t>
  </si>
  <si>
    <t>김성훈</t>
  </si>
  <si>
    <t>이승주</t>
  </si>
  <si>
    <t>윤해근</t>
  </si>
  <si>
    <t>이종원</t>
  </si>
  <si>
    <t>박민경</t>
  </si>
  <si>
    <t>권태훈</t>
  </si>
  <si>
    <t>신화숙</t>
  </si>
  <si>
    <t>김현희</t>
  </si>
  <si>
    <t>이명돈</t>
  </si>
  <si>
    <t>이경수</t>
  </si>
  <si>
    <t>이목원</t>
  </si>
  <si>
    <t>곽범준</t>
  </si>
  <si>
    <t>강태성</t>
  </si>
  <si>
    <t>설비팀</t>
  </si>
  <si>
    <t>조진규</t>
  </si>
  <si>
    <t>김재욱</t>
  </si>
  <si>
    <t>김재겸</t>
  </si>
  <si>
    <t>원준호</t>
  </si>
  <si>
    <t>박주원</t>
  </si>
  <si>
    <t>인테리어팀</t>
  </si>
  <si>
    <t>임성우</t>
  </si>
  <si>
    <t>신전용</t>
  </si>
  <si>
    <t>김자영</t>
  </si>
  <si>
    <t>팀</t>
    <phoneticPr fontId="10" type="noConversion"/>
  </si>
  <si>
    <t>구매금액</t>
    <phoneticPr fontId="10" type="noConversion"/>
  </si>
  <si>
    <t>절감액</t>
    <phoneticPr fontId="10" type="noConversion"/>
  </si>
  <si>
    <t>가공원료1팀</t>
    <phoneticPr fontId="10" type="noConversion"/>
  </si>
  <si>
    <t>팀</t>
  </si>
  <si>
    <t>담당</t>
  </si>
  <si>
    <t>구분</t>
    <phoneticPr fontId="50" type="noConversion"/>
  </si>
  <si>
    <t>절감률</t>
    <phoneticPr fontId="50" type="noConversion"/>
  </si>
  <si>
    <t>상정주차</t>
  </si>
  <si>
    <t>팀</t>
    <phoneticPr fontId="50" type="noConversion"/>
  </si>
  <si>
    <t>담당자</t>
    <phoneticPr fontId="50" type="noConversion"/>
  </si>
  <si>
    <t>구매금액</t>
    <phoneticPr fontId="50" type="noConversion"/>
  </si>
  <si>
    <t>절감액</t>
    <phoneticPr fontId="50" type="noConversion"/>
  </si>
  <si>
    <t>비고</t>
    <phoneticPr fontId="50" type="noConversion"/>
  </si>
  <si>
    <t>건수</t>
  </si>
  <si>
    <t>기준</t>
    <phoneticPr fontId="50" type="noConversion"/>
  </si>
  <si>
    <t>설비팀 공사 담당: 7.0%</t>
    <phoneticPr fontId="50" type="noConversion"/>
  </si>
  <si>
    <t>설비팀 수입설비 담당: 5.5%</t>
    <phoneticPr fontId="50" type="noConversion"/>
  </si>
  <si>
    <t>인테리어팀 공사 담당: 4.5%</t>
    <phoneticPr fontId="50" type="noConversion"/>
  </si>
  <si>
    <r>
      <t>1</t>
    </r>
    <r>
      <rPr>
        <sz val="10"/>
        <rFont val="돋움"/>
        <family val="3"/>
        <charset val="129"/>
      </rPr>
      <t>월</t>
    </r>
    <phoneticPr fontId="10" type="noConversion"/>
  </si>
  <si>
    <t>김선아</t>
    <phoneticPr fontId="10" type="noConversion"/>
  </si>
  <si>
    <t>신화숙</t>
    <phoneticPr fontId="10" type="noConversion"/>
  </si>
  <si>
    <t>박주원</t>
    <phoneticPr fontId="10" type="noConversion"/>
  </si>
  <si>
    <t>김성훈</t>
    <phoneticPr fontId="10" type="noConversion"/>
  </si>
  <si>
    <r>
      <t>2</t>
    </r>
    <r>
      <rPr>
        <sz val="10"/>
        <rFont val="돋움"/>
        <family val="3"/>
        <charset val="129"/>
      </rPr>
      <t>월</t>
    </r>
    <phoneticPr fontId="10" type="noConversion"/>
  </si>
  <si>
    <t>조현이</t>
    <phoneticPr fontId="10" type="noConversion"/>
  </si>
  <si>
    <t>이지훈</t>
    <phoneticPr fontId="10" type="noConversion"/>
  </si>
  <si>
    <r>
      <t>3</t>
    </r>
    <r>
      <rPr>
        <sz val="10"/>
        <rFont val="돋움"/>
        <family val="3"/>
        <charset val="129"/>
      </rPr>
      <t>월</t>
    </r>
    <phoneticPr fontId="10" type="noConversion"/>
  </si>
  <si>
    <t>조진규</t>
    <phoneticPr fontId="10" type="noConversion"/>
  </si>
  <si>
    <t>이경수</t>
    <phoneticPr fontId="10" type="noConversion"/>
  </si>
  <si>
    <t>이명돈</t>
    <phoneticPr fontId="10" type="noConversion"/>
  </si>
  <si>
    <r>
      <t>4</t>
    </r>
    <r>
      <rPr>
        <sz val="10"/>
        <rFont val="돋움"/>
        <family val="3"/>
        <charset val="129"/>
      </rPr>
      <t>월</t>
    </r>
    <phoneticPr fontId="10" type="noConversion"/>
  </si>
  <si>
    <t>허재강</t>
    <phoneticPr fontId="10" type="noConversion"/>
  </si>
  <si>
    <t>이우진</t>
    <phoneticPr fontId="10" type="noConversion"/>
  </si>
  <si>
    <r>
      <t>5</t>
    </r>
    <r>
      <rPr>
        <sz val="10"/>
        <rFont val="돋움"/>
        <family val="3"/>
        <charset val="129"/>
      </rPr>
      <t>월</t>
    </r>
    <phoneticPr fontId="10" type="noConversion"/>
  </si>
  <si>
    <t>윤해근</t>
    <phoneticPr fontId="10" type="noConversion"/>
  </si>
  <si>
    <t>고민준</t>
    <phoneticPr fontId="10" type="noConversion"/>
  </si>
  <si>
    <t>이동준</t>
    <phoneticPr fontId="10" type="noConversion"/>
  </si>
  <si>
    <t>이름</t>
    <phoneticPr fontId="10" type="noConversion"/>
  </si>
  <si>
    <t>이동윤</t>
  </si>
  <si>
    <t>박형환</t>
  </si>
  <si>
    <t>여슬기한</t>
  </si>
  <si>
    <t>박건후</t>
  </si>
  <si>
    <t>실행번호</t>
  </si>
  <si>
    <t>품목</t>
  </si>
  <si>
    <t>계열사</t>
  </si>
  <si>
    <t>담당자</t>
  </si>
  <si>
    <t>구매금액</t>
  </si>
  <si>
    <t>절감액</t>
  </si>
  <si>
    <t>안유인</t>
  </si>
  <si>
    <t>구매금액대비</t>
    <phoneticPr fontId="10" type="noConversion"/>
  </si>
  <si>
    <t>계열사거래금액 꼭 제거할것</t>
    <phoneticPr fontId="10" type="noConversion"/>
  </si>
  <si>
    <t>노데보라</t>
  </si>
  <si>
    <t>김종훈</t>
  </si>
  <si>
    <t>김웅걸</t>
  </si>
  <si>
    <t>인테리어</t>
  </si>
  <si>
    <t>이동하</t>
  </si>
  <si>
    <t>설비</t>
  </si>
  <si>
    <t>송준수</t>
  </si>
  <si>
    <t>정재훈</t>
  </si>
  <si>
    <t>외자</t>
  </si>
  <si>
    <t>제안달성률</t>
  </si>
  <si>
    <t>NO</t>
  </si>
  <si>
    <t>자재
코드</t>
  </si>
  <si>
    <t>절감률</t>
    <phoneticPr fontId="10" type="noConversion"/>
  </si>
  <si>
    <t>달성률</t>
    <phoneticPr fontId="10" type="noConversion"/>
  </si>
  <si>
    <t>신규절감제안</t>
    <phoneticPr fontId="10" type="noConversion"/>
  </si>
  <si>
    <t>신규절감제안</t>
    <phoneticPr fontId="10" type="noConversion"/>
  </si>
  <si>
    <t>상품개발</t>
    <phoneticPr fontId="10" type="noConversion"/>
  </si>
  <si>
    <t>매출액</t>
  </si>
  <si>
    <t>매출액</t>
    <phoneticPr fontId="10" type="noConversion"/>
  </si>
  <si>
    <t>절감달성률</t>
  </si>
  <si>
    <t>제안절감률</t>
  </si>
  <si>
    <t>제안절감률</t>
    <phoneticPr fontId="10" type="noConversion"/>
  </si>
  <si>
    <t>구매절감률</t>
  </si>
  <si>
    <t>구매절감률</t>
    <phoneticPr fontId="10" type="noConversion"/>
  </si>
  <si>
    <t>매출달성률</t>
  </si>
  <si>
    <t>간접구매팀</t>
  </si>
  <si>
    <t>키1</t>
    <phoneticPr fontId="10" type="noConversion"/>
  </si>
  <si>
    <t>키2</t>
    <phoneticPr fontId="10" type="noConversion"/>
  </si>
  <si>
    <t>이충현</t>
  </si>
  <si>
    <t>박한울</t>
  </si>
  <si>
    <t>도전목표</t>
  </si>
  <si>
    <t>사업계획목표</t>
  </si>
  <si>
    <t>(월)</t>
    <phoneticPr fontId="50" type="noConversion"/>
  </si>
  <si>
    <t>(연)</t>
    <phoneticPr fontId="50" type="noConversion"/>
  </si>
  <si>
    <t>구매량(연)</t>
    <phoneticPr fontId="67" type="noConversion"/>
  </si>
  <si>
    <t>변경</t>
    <phoneticPr fontId="67" type="noConversion"/>
  </si>
  <si>
    <t>기존</t>
    <phoneticPr fontId="67" type="noConversion"/>
  </si>
  <si>
    <t>단위</t>
    <phoneticPr fontId="67" type="noConversion"/>
  </si>
  <si>
    <t>건수</t>
    <phoneticPr fontId="67" type="noConversion"/>
  </si>
  <si>
    <t>상정주차</t>
    <phoneticPr fontId="67" type="noConversion"/>
  </si>
  <si>
    <t xml:space="preserve"> 절감효과</t>
    <phoneticPr fontId="67" type="noConversion"/>
  </si>
  <si>
    <t>단가</t>
    <phoneticPr fontId="67" type="noConversion"/>
  </si>
  <si>
    <t>제조국</t>
    <phoneticPr fontId="67" type="noConversion"/>
  </si>
  <si>
    <t>제조사</t>
    <phoneticPr fontId="67" type="noConversion"/>
  </si>
  <si>
    <t>공급업체</t>
    <phoneticPr fontId="67" type="noConversion"/>
  </si>
  <si>
    <t>실행</t>
    <phoneticPr fontId="67" type="noConversion"/>
  </si>
  <si>
    <t>[단위:백만]</t>
    <phoneticPr fontId="67" type="noConversion"/>
  </si>
  <si>
    <t>[단위:원]</t>
    <phoneticPr fontId="67" type="noConversion"/>
  </si>
  <si>
    <t>■ 신규 아이디어 제안서</t>
    <phoneticPr fontId="67" type="noConversion"/>
  </si>
  <si>
    <t>절감목표달성률</t>
    <phoneticPr fontId="10" type="noConversion"/>
  </si>
  <si>
    <t>매출목표달성률</t>
    <phoneticPr fontId="10" type="noConversion"/>
  </si>
  <si>
    <t>제안목표달성률</t>
    <phoneticPr fontId="10" type="noConversion"/>
  </si>
  <si>
    <t>(1)</t>
    <phoneticPr fontId="10" type="noConversion"/>
  </si>
  <si>
    <t>(2)</t>
    <phoneticPr fontId="10" type="noConversion"/>
  </si>
  <si>
    <t>(3)</t>
  </si>
  <si>
    <t>(4)</t>
  </si>
  <si>
    <t>(5)</t>
  </si>
  <si>
    <t>(6)</t>
  </si>
  <si>
    <t>(7)</t>
  </si>
  <si>
    <t>매출X</t>
  </si>
  <si>
    <t>42%가공버터</t>
  </si>
  <si>
    <t>목표</t>
  </si>
  <si>
    <t>절감액</t>
    <phoneticPr fontId="10" type="noConversion"/>
  </si>
  <si>
    <t>설비 30%</t>
    <phoneticPr fontId="10" type="noConversion"/>
  </si>
  <si>
    <t>인테리어 30%</t>
    <phoneticPr fontId="10" type="noConversion"/>
  </si>
  <si>
    <t>비고 (백만)</t>
    <phoneticPr fontId="10" type="noConversion"/>
  </si>
  <si>
    <t>순위</t>
    <phoneticPr fontId="10" type="noConversion"/>
  </si>
  <si>
    <t>팀</t>
    <phoneticPr fontId="10" type="noConversion"/>
  </si>
  <si>
    <t>* 설비 공사 담당자는 '구매절감률' 미반영. 단, '절감액'에 합산 (15 → 30%)</t>
    <phoneticPr fontId="10" type="noConversion"/>
  </si>
  <si>
    <t>* 인테리어 공사 담당자는 '구매절감액' 미반영. 단, '절감률'에 합산 (15 → 30%)</t>
    <phoneticPr fontId="10" type="noConversion"/>
  </si>
  <si>
    <t>* 신규 상품개발 목표가 없는 직원은 신규절감제안 관련 항목에 각 20% 합산</t>
    <phoneticPr fontId="10" type="noConversion"/>
  </si>
  <si>
    <t>김태현</t>
  </si>
  <si>
    <t>실행(연)</t>
  </si>
  <si>
    <t>실행(월)</t>
  </si>
  <si>
    <t>절감목표(월)</t>
  </si>
  <si>
    <t>서윤형</t>
  </si>
  <si>
    <t>파리크라상</t>
  </si>
  <si>
    <t>에스피씨삼립</t>
  </si>
  <si>
    <t>에스피엘</t>
  </si>
  <si>
    <t>비알코리아</t>
  </si>
  <si>
    <t>에그팜</t>
  </si>
  <si>
    <t>샤니</t>
  </si>
  <si>
    <t>호남샤니</t>
  </si>
  <si>
    <t>671778</t>
  </si>
  <si>
    <t>그릭슈바인</t>
  </si>
  <si>
    <t>발사믹식초</t>
  </si>
  <si>
    <t>EX35270</t>
  </si>
  <si>
    <t>밀다원</t>
  </si>
  <si>
    <t>602895</t>
  </si>
  <si>
    <t>X-00121</t>
  </si>
  <si>
    <t>에스피씨팩</t>
  </si>
  <si>
    <t>신선식품팀-013</t>
  </si>
  <si>
    <t>신선식품팀-018</t>
  </si>
  <si>
    <t>포장재팀-025</t>
  </si>
  <si>
    <t>포장재팀-026</t>
  </si>
  <si>
    <t>-</t>
  </si>
  <si>
    <t>설비팀-005</t>
  </si>
  <si>
    <t>전사</t>
  </si>
  <si>
    <t>장비</t>
  </si>
  <si>
    <t>의탁자</t>
  </si>
  <si>
    <t>인테리어팀-013</t>
  </si>
  <si>
    <t>인테리어팀-014</t>
  </si>
  <si>
    <t>인테리어팀-017</t>
  </si>
  <si>
    <t>인테리어팀-018</t>
  </si>
  <si>
    <t>인테리어팀-019</t>
  </si>
  <si>
    <t>설비팀-031</t>
  </si>
  <si>
    <t>405322</t>
  </si>
  <si>
    <t>조명</t>
  </si>
  <si>
    <t>대상</t>
  </si>
  <si>
    <t>420731</t>
  </si>
  <si>
    <t>롯데,대두유에스,TANK,액상,</t>
  </si>
  <si>
    <t>제빙기</t>
  </si>
  <si>
    <t>933008</t>
  </si>
  <si>
    <t>420184</t>
  </si>
  <si>
    <t>410827</t>
  </si>
  <si>
    <t>420243</t>
  </si>
  <si>
    <t>672392</t>
  </si>
  <si>
    <t>703724</t>
  </si>
  <si>
    <t>703725</t>
  </si>
  <si>
    <t>704890</t>
  </si>
  <si>
    <t>707409</t>
  </si>
  <si>
    <t>708834</t>
  </si>
  <si>
    <t>602033</t>
  </si>
  <si>
    <t>406484</t>
  </si>
  <si>
    <t>아이디어
제안날짜
(YY.MM.DD)</t>
  </si>
  <si>
    <t>(연)</t>
  </si>
  <si>
    <t>(월)</t>
  </si>
  <si>
    <t>냉동고</t>
  </si>
  <si>
    <t>가공원료팀</t>
  </si>
  <si>
    <t>김동환</t>
  </si>
  <si>
    <t>해외전략구매팀</t>
  </si>
  <si>
    <t>660789</t>
  </si>
  <si>
    <t>II03500</t>
  </si>
  <si>
    <t>뜨리에</t>
  </si>
  <si>
    <t>삼양사</t>
  </si>
  <si>
    <t>롯데푸드</t>
  </si>
  <si>
    <t>영진양행</t>
  </si>
  <si>
    <t>한국카라겐순천공장</t>
  </si>
  <si>
    <t>가득산업</t>
  </si>
  <si>
    <t>아이마켓코리아</t>
  </si>
  <si>
    <t>엘케이베이크웨어</t>
  </si>
  <si>
    <t>푸드올마켓</t>
  </si>
  <si>
    <t>오뚜기</t>
  </si>
  <si>
    <t>퓨라토스코리아</t>
  </si>
  <si>
    <t>매일유업</t>
  </si>
  <si>
    <t>오렌지블로썸</t>
  </si>
  <si>
    <t>진협</t>
  </si>
  <si>
    <t>신승하이켐</t>
  </si>
  <si>
    <t>서울향료</t>
  </si>
  <si>
    <t>인디통상</t>
  </si>
  <si>
    <t>켐푸드</t>
  </si>
  <si>
    <t>일신웰스</t>
  </si>
  <si>
    <t>FONTERRA</t>
  </si>
  <si>
    <t>대한제분</t>
  </si>
  <si>
    <t>일륜산업</t>
  </si>
  <si>
    <t>평안매직</t>
  </si>
  <si>
    <t>국제이십일</t>
  </si>
  <si>
    <t>대우인쇄교역</t>
  </si>
  <si>
    <t>창조프린팩</t>
  </si>
  <si>
    <t>유하정판</t>
  </si>
  <si>
    <t>홈팩</t>
  </si>
  <si>
    <t>천일</t>
  </si>
  <si>
    <t>립멘</t>
  </si>
  <si>
    <t>태림포장</t>
  </si>
  <si>
    <t>태호상사</t>
  </si>
  <si>
    <t>에스엠인프라넷</t>
  </si>
  <si>
    <t>양상추</t>
  </si>
  <si>
    <t>키쉬(700ML)</t>
  </si>
  <si>
    <t>달팽이쵸코렛(원형-大)</t>
  </si>
  <si>
    <t>수입)파리넥스 브이에이70C,분말,</t>
  </si>
  <si>
    <t>할라피뇨슬라이스</t>
  </si>
  <si>
    <t>스위트크런치랠리쉬</t>
  </si>
  <si>
    <t>다크브라운슈가,25KG,가공,오스트레일리아</t>
  </si>
  <si>
    <t>바닐린분말(20)</t>
  </si>
  <si>
    <t>Chunks Morrocan Mist[50LBS/CAS]</t>
  </si>
  <si>
    <t>야자유</t>
  </si>
  <si>
    <t>크림마아가린골드프리</t>
  </si>
  <si>
    <t>보틀케이스,PS,65*100,</t>
  </si>
  <si>
    <t>탈산소재(1500cc)</t>
  </si>
  <si>
    <t>탈산소제(300CC)롤타입</t>
  </si>
  <si>
    <t>알콜휘산제(0.2g)</t>
  </si>
  <si>
    <t>탈산소제,1000CC,롤타입,자체반응형,52*44,</t>
  </si>
  <si>
    <t>탈산소제(150CC)_롤타입</t>
  </si>
  <si>
    <t>유기탈산소제,300CC,PET,60*70,</t>
  </si>
  <si>
    <t>메카드티라노장식물</t>
  </si>
  <si>
    <t>메카드트리케라장식물</t>
  </si>
  <si>
    <t>딸기)유스커스잎(소)</t>
  </si>
  <si>
    <t>딸기)유스커스잎(중)</t>
  </si>
  <si>
    <t>미니꿀약과,1KG,수동,CPP,350*360,</t>
  </si>
  <si>
    <t>알루미늄철판</t>
  </si>
  <si>
    <t xml:space="preserve">상품소싱팀 </t>
  </si>
  <si>
    <t>19년11월4주</t>
  </si>
  <si>
    <t>해외전략구매팀-013</t>
  </si>
  <si>
    <t>리코타,250G,</t>
  </si>
  <si>
    <t>해외전략구매팀-016</t>
  </si>
  <si>
    <t>CLC 냉동크림</t>
  </si>
  <si>
    <t>19년12월1주</t>
  </si>
  <si>
    <t>19년12월2주</t>
  </si>
  <si>
    <t>해외전략구매팀-028</t>
  </si>
  <si>
    <t>SPL18-160(20)콜롬비아커피생두</t>
  </si>
  <si>
    <t>해외전략구매팀-031</t>
  </si>
  <si>
    <t>파푸아뉴기니커피생두</t>
  </si>
  <si>
    <t>해외전략구매팀-036</t>
  </si>
  <si>
    <t>해외전략구매팀-037</t>
  </si>
  <si>
    <t>비알19-0393(3)브라질커피생두</t>
  </si>
  <si>
    <t>해외전략구매팀-039</t>
  </si>
  <si>
    <t>과테말라커피생두</t>
  </si>
  <si>
    <t>19년12월3주</t>
  </si>
  <si>
    <t>19년12월4주</t>
  </si>
  <si>
    <t>20년1월1주</t>
  </si>
  <si>
    <t>20년1월2주</t>
  </si>
  <si>
    <t>20년1월4주</t>
  </si>
  <si>
    <t>해외전략구매팀-079</t>
  </si>
  <si>
    <t>슬라이스치즈_샌드위치용</t>
  </si>
  <si>
    <t>가공원료팀-066</t>
  </si>
  <si>
    <t>가공원료팀-068</t>
  </si>
  <si>
    <t>Chocolate Flavor(1GAL/BOT)</t>
  </si>
  <si>
    <t>가공원료팀-074</t>
  </si>
  <si>
    <t>가공원료팀-075</t>
  </si>
  <si>
    <t>슬)오이피클(2.778KG)</t>
  </si>
  <si>
    <t>가공원료팀-082</t>
  </si>
  <si>
    <t>가공원료팀-083</t>
  </si>
  <si>
    <t>군고구마페이스트</t>
  </si>
  <si>
    <t>가공원료팀-085</t>
  </si>
  <si>
    <t>가공원료팀-086</t>
  </si>
  <si>
    <t>스위트랠리쉬p</t>
  </si>
  <si>
    <t>가공원료팀-090</t>
  </si>
  <si>
    <t>가공원료팀-096</t>
  </si>
  <si>
    <t>SUPER SPEEDEE GLAZE</t>
  </si>
  <si>
    <t>꿀분말</t>
  </si>
  <si>
    <t>가공원료팀-106</t>
  </si>
  <si>
    <t>밀크컴파운드</t>
  </si>
  <si>
    <t>수입적두</t>
  </si>
  <si>
    <t>천등산휴게소 LPG 공급가 인하</t>
  </si>
  <si>
    <t>대형공사 투자비 절감</t>
  </si>
  <si>
    <t>냉난방기</t>
  </si>
  <si>
    <t>이승호</t>
  </si>
  <si>
    <t>직수입</t>
  </si>
  <si>
    <t>하드롤철판</t>
  </si>
  <si>
    <t>3개월 매출 평균</t>
  </si>
  <si>
    <t>20년2월2주</t>
  </si>
  <si>
    <t>20년 2월3주</t>
  </si>
  <si>
    <t>상품소싱팀-011</t>
  </si>
  <si>
    <t>엣홈,오렌지주스,OEM,1500ml,</t>
  </si>
  <si>
    <t>인테리어팀-044</t>
  </si>
  <si>
    <t>의약품</t>
  </si>
  <si>
    <t>샌드팜</t>
  </si>
  <si>
    <t>김해랑</t>
  </si>
  <si>
    <t>스위트콘</t>
  </si>
  <si>
    <t>20년3월3주</t>
  </si>
  <si>
    <t>20년3월4주</t>
  </si>
  <si>
    <t>해외전략구매팀-090</t>
  </si>
  <si>
    <t>해외전략구매팀-091</t>
  </si>
  <si>
    <t>인테리어팀-049</t>
  </si>
  <si>
    <t>IMPROVER CONCENTRATED ST KR 2</t>
  </si>
  <si>
    <t>707646</t>
  </si>
  <si>
    <t>탈산소제,500CC,롤타입,산소흡수형,45*45,</t>
  </si>
  <si>
    <t>661516</t>
  </si>
  <si>
    <t>0</t>
  </si>
  <si>
    <t>20년4월2주</t>
  </si>
  <si>
    <t>20년4월3주</t>
  </si>
  <si>
    <t>설비팀-047</t>
  </si>
  <si>
    <t>[BR던킨/소모] 도너츠 채반 업체 개발</t>
  </si>
  <si>
    <t>인테리어팀-052</t>
  </si>
  <si>
    <t>인테리어팀-053</t>
  </si>
  <si>
    <t>미정</t>
  </si>
  <si>
    <t>SPC Y MIX</t>
  </si>
  <si>
    <t>20년6월1주</t>
  </si>
  <si>
    <t>ECOM</t>
  </si>
  <si>
    <t>20년6월3주</t>
  </si>
  <si>
    <t>해외전략구매팀-113</t>
  </si>
  <si>
    <t>SPL20-0003 페루 커피 생두</t>
  </si>
  <si>
    <t>20년6월4주</t>
  </si>
  <si>
    <t>해외전략구매팀-114</t>
  </si>
  <si>
    <t>비알19-0494(2) 니카라과 커피생두</t>
  </si>
  <si>
    <t>가공원료팀-136</t>
  </si>
  <si>
    <t>리본장식</t>
  </si>
  <si>
    <t>20.06.23</t>
  </si>
  <si>
    <t>설비팀-062</t>
  </si>
  <si>
    <t>설비팀-066</t>
  </si>
  <si>
    <t>인버터</t>
  </si>
  <si>
    <t>간접구매팀-046</t>
  </si>
  <si>
    <t>디자인부문 출력비 절감</t>
  </si>
  <si>
    <t>간접구매팀-047</t>
  </si>
  <si>
    <t>제분 자동제어시스템 H/W, S/W 교체</t>
  </si>
  <si>
    <t>간접구매팀-048</t>
  </si>
  <si>
    <t>BR 샷피쳐 유리 3oz</t>
  </si>
  <si>
    <t>예담</t>
  </si>
  <si>
    <t>BR 샷피쳐 STS 3oz</t>
  </si>
  <si>
    <t>BR 샷피쳐 STS 5oz</t>
  </si>
  <si>
    <t>DD 스팀피쳐 20oz</t>
  </si>
  <si>
    <t>DD 스팀피쳐 30oz</t>
  </si>
  <si>
    <t>DD 컵디스펜서 4단</t>
  </si>
  <si>
    <t>부강교역</t>
  </si>
  <si>
    <t>타일</t>
  </si>
  <si>
    <t>20년5월1주</t>
  </si>
  <si>
    <t>20년5월3주</t>
  </si>
  <si>
    <t>20년 5월2주</t>
  </si>
  <si>
    <t>상품소싱팀-024</t>
  </si>
  <si>
    <t>굿너츠200g</t>
  </si>
  <si>
    <t>인테리어팀-057</t>
  </si>
  <si>
    <t>해외전략구매팀-098</t>
  </si>
  <si>
    <t>필라델피아 크림치즈</t>
  </si>
  <si>
    <t>20년 5월 2주</t>
  </si>
  <si>
    <t>설비팀- 053</t>
  </si>
  <si>
    <t>유동파라핀20L</t>
  </si>
  <si>
    <t>유동파라핀200L</t>
  </si>
  <si>
    <t>20년 5월 3주</t>
  </si>
  <si>
    <t>설비팀- 054</t>
  </si>
  <si>
    <t>PAC</t>
  </si>
  <si>
    <t>알루민산나트륨</t>
  </si>
  <si>
    <t>분말 응집제</t>
  </si>
  <si>
    <t>탈수 응집제</t>
  </si>
  <si>
    <t>소포제</t>
  </si>
  <si>
    <t>종균제</t>
  </si>
  <si>
    <t>간접구매팀-044</t>
  </si>
  <si>
    <t>설비팀은 곱하기 1천</t>
    <phoneticPr fontId="50" type="noConversion"/>
  </si>
  <si>
    <t>상정주차 기준으로 7월만 입력</t>
    <phoneticPr fontId="10" type="noConversion"/>
  </si>
  <si>
    <r>
      <rPr>
        <b/>
        <sz val="12"/>
        <color rgb="FFC00000"/>
        <rFont val="돋움"/>
        <family val="3"/>
        <charset val="129"/>
      </rPr>
      <t>해당</t>
    </r>
    <r>
      <rPr>
        <b/>
        <sz val="12"/>
        <color rgb="FFC00000"/>
        <rFont val="Arial"/>
        <family val="2"/>
      </rPr>
      <t xml:space="preserve"> </t>
    </r>
    <r>
      <rPr>
        <b/>
        <sz val="12"/>
        <color rgb="FFC00000"/>
        <rFont val="돋움"/>
        <family val="3"/>
        <charset val="129"/>
      </rPr>
      <t>월</t>
    </r>
    <r>
      <rPr>
        <b/>
        <sz val="12"/>
        <color rgb="FFC00000"/>
        <rFont val="Arial"/>
        <family val="2"/>
      </rPr>
      <t xml:space="preserve"> </t>
    </r>
    <r>
      <rPr>
        <b/>
        <sz val="12"/>
        <color rgb="FFC00000"/>
        <rFont val="돋움"/>
        <family val="3"/>
        <charset val="129"/>
      </rPr>
      <t>트래킹</t>
    </r>
    <r>
      <rPr>
        <b/>
        <sz val="12"/>
        <color rgb="FFC00000"/>
        <rFont val="Arial"/>
        <family val="2"/>
      </rPr>
      <t xml:space="preserve"> </t>
    </r>
    <r>
      <rPr>
        <b/>
        <sz val="12"/>
        <color rgb="FFC00000"/>
        <rFont val="돋움"/>
        <family val="3"/>
        <charset val="129"/>
      </rPr>
      <t>결과만</t>
    </r>
    <r>
      <rPr>
        <b/>
        <sz val="12"/>
        <color rgb="FFC00000"/>
        <rFont val="Arial"/>
        <family val="2"/>
      </rPr>
      <t xml:space="preserve"> </t>
    </r>
    <r>
      <rPr>
        <b/>
        <sz val="12"/>
        <color rgb="FFC00000"/>
        <rFont val="돋움"/>
        <family val="3"/>
        <charset val="129"/>
      </rPr>
      <t>첫줄부터</t>
    </r>
    <r>
      <rPr>
        <b/>
        <sz val="12"/>
        <color rgb="FFC00000"/>
        <rFont val="Arial"/>
        <family val="2"/>
      </rPr>
      <t xml:space="preserve"> </t>
    </r>
    <r>
      <rPr>
        <b/>
        <sz val="12"/>
        <color rgb="FFC00000"/>
        <rFont val="돋움"/>
        <family val="3"/>
        <charset val="129"/>
      </rPr>
      <t>마지막</t>
    </r>
    <r>
      <rPr>
        <b/>
        <sz val="12"/>
        <color rgb="FFC00000"/>
        <rFont val="Arial"/>
        <family val="2"/>
      </rPr>
      <t xml:space="preserve"> </t>
    </r>
    <r>
      <rPr>
        <b/>
        <sz val="12"/>
        <color rgb="FFC00000"/>
        <rFont val="돋움"/>
        <family val="3"/>
        <charset val="129"/>
      </rPr>
      <t>줄까지</t>
    </r>
    <r>
      <rPr>
        <b/>
        <sz val="12"/>
        <color rgb="FFC00000"/>
        <rFont val="Arial"/>
        <family val="2"/>
      </rPr>
      <t xml:space="preserve"> </t>
    </r>
    <r>
      <rPr>
        <b/>
        <sz val="12"/>
        <color rgb="FFC00000"/>
        <rFont val="돋움"/>
        <family val="3"/>
        <charset val="129"/>
      </rPr>
      <t>입력</t>
    </r>
    <phoneticPr fontId="10" type="noConversion"/>
  </si>
  <si>
    <r>
      <t>당월 목표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달성률</t>
    </r>
    <phoneticPr fontId="10" type="noConversion"/>
  </si>
  <si>
    <t>매출X</t>
    <phoneticPr fontId="10" type="noConversion"/>
  </si>
  <si>
    <t>외자, 설비, 인테리어</t>
    <phoneticPr fontId="10" type="noConversion"/>
  </si>
  <si>
    <t>20년7월1주</t>
  </si>
  <si>
    <t>20년7월2주</t>
  </si>
  <si>
    <t>20년7월3주</t>
  </si>
  <si>
    <t>20년7월4주</t>
  </si>
  <si>
    <t>20년7월5주</t>
  </si>
  <si>
    <t>해외전략구매팀-115</t>
  </si>
  <si>
    <t>해외전략구매팀-116</t>
  </si>
  <si>
    <t>해외전략구매팀-118</t>
  </si>
  <si>
    <t>해외전략구매팀-121</t>
  </si>
  <si>
    <t>해외전략구매팀-122</t>
  </si>
  <si>
    <t>해외전략구매팀-123</t>
  </si>
  <si>
    <t>해외전략구매팀-124</t>
  </si>
  <si>
    <t>해외전략구매팀-125</t>
  </si>
  <si>
    <t>해외전략구매팀-126</t>
  </si>
  <si>
    <t>해외전략구매팀-127</t>
  </si>
  <si>
    <t>해외전략구매팀-128</t>
  </si>
  <si>
    <t>해외전략구매팀-129</t>
  </si>
  <si>
    <t>해외전략구매팀-130</t>
  </si>
  <si>
    <t>해외전략구매팀-131</t>
  </si>
  <si>
    <t>가공원료팀-140</t>
  </si>
  <si>
    <t>가공원료팀-142</t>
  </si>
  <si>
    <t>가공원료팀-143</t>
  </si>
  <si>
    <t>포장재팀-159</t>
  </si>
  <si>
    <t>포장재팀-160</t>
  </si>
  <si>
    <t>포장재팀-163</t>
  </si>
  <si>
    <t>포장재팀-168</t>
  </si>
  <si>
    <t>포장재팀-170</t>
  </si>
  <si>
    <t>포장재팀-171</t>
  </si>
  <si>
    <t>설비팀-067</t>
  </si>
  <si>
    <t>설비팀-068</t>
  </si>
  <si>
    <t>설비팀-069</t>
  </si>
  <si>
    <t>간접구매팀-049</t>
  </si>
  <si>
    <t>간접구매팀-050</t>
  </si>
  <si>
    <t>간접구매팀-051</t>
  </si>
  <si>
    <t>간접구매팀-052</t>
  </si>
  <si>
    <t>간접구매팀-053</t>
  </si>
  <si>
    <t>강력1등급 =&gt; 1.5등급</t>
  </si>
  <si>
    <t>신규코드생성</t>
  </si>
  <si>
    <t>마스카폰치즈(암브로시)</t>
  </si>
  <si>
    <t>크림마가린</t>
  </si>
  <si>
    <t>프리미엄크림마가린</t>
  </si>
  <si>
    <t>야자경화유</t>
  </si>
  <si>
    <t>하이올레익 해바라기유</t>
  </si>
  <si>
    <t>비알19-0494(5) 니카라과 커피 생두</t>
  </si>
  <si>
    <t>비알19-0254(2) 탄자니아 커피 생두</t>
  </si>
  <si>
    <t>비알20-0123 케냐 커피 생두</t>
  </si>
  <si>
    <t>천연바닐라향SKB8111,액상,</t>
  </si>
  <si>
    <t>에스텔 (프로스터2)</t>
  </si>
  <si>
    <t>제주녹차롤,받침대</t>
  </si>
  <si>
    <t>명가꿀자몽카스테라 박스</t>
  </si>
  <si>
    <t>구운도넛,10구,트레이,PET</t>
  </si>
  <si>
    <t>35파이,주스용,캡,PE,38*15,</t>
  </si>
  <si>
    <t>스프컵,뚜껑,종이,12oz,</t>
  </si>
  <si>
    <t>롤케익자동화설비</t>
  </si>
  <si>
    <t>빵케이스크리닝 자동화설비</t>
  </si>
  <si>
    <t>판도리노 도우 분할기</t>
  </si>
  <si>
    <t>PC 컵디스펜서 4단</t>
  </si>
  <si>
    <t>PC 샷글라스</t>
  </si>
  <si>
    <t>PC 스팀피쳐 600㎖</t>
  </si>
  <si>
    <t>PC 스팀피쳐 1000㎖</t>
  </si>
  <si>
    <t>PC 온습도계</t>
  </si>
  <si>
    <t>불용 프린터 매각</t>
  </si>
  <si>
    <t>설비</t>
    <phoneticPr fontId="10" type="noConversion"/>
  </si>
  <si>
    <t>인테리어</t>
    <phoneticPr fontId="10" type="noConversion"/>
  </si>
  <si>
    <t>1~6월 포상 이력</t>
    <phoneticPr fontId="10" type="noConversion"/>
  </si>
  <si>
    <t>▣ 7월 담당자 성과 분석</t>
    <phoneticPr fontId="10" type="noConversion"/>
  </si>
  <si>
    <t>20.06.29</t>
  </si>
  <si>
    <t>20.07.03</t>
  </si>
  <si>
    <t>해외전략구매팀-117</t>
  </si>
  <si>
    <t>해외전략구매팀-119</t>
  </si>
  <si>
    <t>해외전략구매팀-120</t>
  </si>
  <si>
    <t>20.07.07</t>
  </si>
  <si>
    <t>20.07.23</t>
  </si>
  <si>
    <t>가공원료팀-137</t>
  </si>
  <si>
    <t>가공원료팀-138</t>
  </si>
  <si>
    <t>가공원료팀-139</t>
  </si>
  <si>
    <t>20.07.09</t>
  </si>
  <si>
    <t>가공원료팀-141</t>
  </si>
  <si>
    <t>20.07.16</t>
  </si>
  <si>
    <t>가공원료팀-144</t>
  </si>
  <si>
    <t>가공원료팀-145</t>
  </si>
  <si>
    <t>가공원료팀-146</t>
  </si>
  <si>
    <t>20.07.30</t>
  </si>
  <si>
    <t>가공원료팀-147</t>
  </si>
  <si>
    <t>가공원료팀-148</t>
  </si>
  <si>
    <t>가공원료팀-149</t>
  </si>
  <si>
    <t>20.07.02</t>
  </si>
  <si>
    <t>포장재팀-161</t>
  </si>
  <si>
    <t>20.06.17</t>
  </si>
  <si>
    <t>포장재팀-162</t>
  </si>
  <si>
    <t>20.07.14</t>
  </si>
  <si>
    <t>포장재팀-164</t>
  </si>
  <si>
    <t>포장재팀-165</t>
  </si>
  <si>
    <t>포장재팀-166</t>
  </si>
  <si>
    <t>포장재팀-167</t>
  </si>
  <si>
    <t>20.07.22</t>
  </si>
  <si>
    <t>포장재팀-169</t>
  </si>
  <si>
    <t>포장재팀-172</t>
  </si>
  <si>
    <t>20.07.29</t>
  </si>
  <si>
    <t>설비팀-070</t>
  </si>
  <si>
    <t>20.07.31</t>
  </si>
  <si>
    <t>20.07.10</t>
  </si>
  <si>
    <t>간접구매팀-054</t>
  </si>
  <si>
    <t>20.07.17</t>
  </si>
  <si>
    <t>간접구매팀-055</t>
  </si>
  <si>
    <t>인테리어팀-065</t>
  </si>
  <si>
    <t>인테리어팀-066</t>
  </si>
  <si>
    <t>인테리어팀-067</t>
  </si>
  <si>
    <t>인테리어팀-068</t>
  </si>
  <si>
    <t>인테리어팀-069</t>
  </si>
  <si>
    <t>알라크림치즈150g</t>
  </si>
  <si>
    <t>선셋글레이즈</t>
  </si>
  <si>
    <t>자몽퓨래</t>
  </si>
  <si>
    <t>황물엿-&gt; 이온엿</t>
  </si>
  <si>
    <t>화이바검</t>
  </si>
  <si>
    <t>펙틴 104</t>
  </si>
  <si>
    <t>온라인 아이스박스 2팩,스티로폼,400*280*155</t>
  </si>
  <si>
    <t>온라인 아이스박스 중,스티로폼,390*315*265</t>
  </si>
  <si>
    <t>온라인 아이스박스 소,스티로폼,250*250*260</t>
  </si>
  <si>
    <t>온라인 아이스박스 대,스티로폼,570*370*285</t>
  </si>
  <si>
    <t>SL청주공장 골판지 박스 입찰</t>
  </si>
  <si>
    <t>SL대구 빵가루 공장 골판지 박스 입찰</t>
  </si>
  <si>
    <t>SH성남, 대구 골판지 박스 입찰</t>
  </si>
  <si>
    <t>샌드랩 공용TR</t>
  </si>
  <si>
    <t>18,단품선물류,공용박스,인버코트 ,,,</t>
  </si>
  <si>
    <t>모터</t>
  </si>
  <si>
    <t>3색도마세트</t>
  </si>
  <si>
    <t>스마트체온계</t>
  </si>
  <si>
    <t>인테리어 목자재</t>
  </si>
  <si>
    <t>가평휴게소 푸드코트 DID</t>
  </si>
  <si>
    <t>㈜동서</t>
  </si>
  <si>
    <t>구르메</t>
  </si>
  <si>
    <t>르구르망</t>
  </si>
  <si>
    <t>롯데푸드/삼양사</t>
  </si>
  <si>
    <t>SUCAFINA</t>
  </si>
  <si>
    <t xml:space="preserve">Bero </t>
  </si>
  <si>
    <t>PREGEL</t>
  </si>
  <si>
    <t xml:space="preserve">다산FM </t>
  </si>
  <si>
    <t>파낙스</t>
  </si>
  <si>
    <t>다인소재(진천지점)</t>
  </si>
  <si>
    <t>SPC FRANCE</t>
  </si>
  <si>
    <t>쥬피터인터내셔널</t>
  </si>
  <si>
    <t>SY인터내셔널</t>
  </si>
  <si>
    <t>두원이피에스</t>
  </si>
  <si>
    <t>한국수출포장(대전)</t>
  </si>
  <si>
    <t>한국수출포장(양산)</t>
  </si>
  <si>
    <t>대양판지</t>
  </si>
  <si>
    <t>한국수출포장(안성), 삼보판지</t>
  </si>
  <si>
    <t>네이쳐휴먼지피</t>
  </si>
  <si>
    <t>신성이노텍</t>
  </si>
  <si>
    <t>SWISSROLL</t>
  </si>
  <si>
    <t>PRECISMA</t>
  </si>
  <si>
    <t>MF</t>
  </si>
  <si>
    <t>아이마켓 외 9개</t>
  </si>
  <si>
    <t>한국소재과학</t>
  </si>
  <si>
    <t>보린하이테크</t>
  </si>
  <si>
    <t>아하정보</t>
  </si>
  <si>
    <t>성하</t>
  </si>
  <si>
    <t>현대우드</t>
  </si>
  <si>
    <t>호크마,가구밀라노</t>
  </si>
  <si>
    <t>드림하이테크</t>
  </si>
  <si>
    <t>A&amp;H</t>
  </si>
  <si>
    <t>유로세라믹</t>
  </si>
  <si>
    <t>MUTINA</t>
  </si>
  <si>
    <t>최진선</t>
  </si>
  <si>
    <r>
      <t>2월</t>
    </r>
    <r>
      <rPr>
        <sz val="10"/>
        <rFont val="돋움"/>
        <family val="3"/>
        <charset val="129"/>
      </rPr>
      <t/>
    </r>
  </si>
  <si>
    <r>
      <t>3월</t>
    </r>
    <r>
      <rPr>
        <sz val="10"/>
        <rFont val="돋움"/>
        <family val="3"/>
        <charset val="129"/>
      </rPr>
      <t/>
    </r>
  </si>
  <si>
    <r>
      <t>4월</t>
    </r>
    <r>
      <rPr>
        <sz val="10"/>
        <rFont val="돋움"/>
        <family val="3"/>
        <charset val="129"/>
      </rPr>
      <t/>
    </r>
  </si>
  <si>
    <r>
      <t>5월</t>
    </r>
    <r>
      <rPr>
        <sz val="10"/>
        <rFont val="돋움"/>
        <family val="3"/>
        <charset val="129"/>
      </rPr>
      <t/>
    </r>
  </si>
  <si>
    <r>
      <t>6월</t>
    </r>
    <r>
      <rPr>
        <sz val="10"/>
        <rFont val="돋움"/>
        <family val="3"/>
        <charset val="129"/>
      </rPr>
      <t/>
    </r>
  </si>
  <si>
    <r>
      <t>7월</t>
    </r>
    <r>
      <rPr>
        <sz val="10"/>
        <rFont val="돋움"/>
        <family val="3"/>
        <charset val="129"/>
      </rPr>
      <t/>
    </r>
  </si>
  <si>
    <r>
      <t>8월</t>
    </r>
    <r>
      <rPr>
        <sz val="10"/>
        <rFont val="돋움"/>
        <family val="3"/>
        <charset val="129"/>
      </rPr>
      <t/>
    </r>
  </si>
  <si>
    <r>
      <t>9월</t>
    </r>
    <r>
      <rPr>
        <sz val="10"/>
        <rFont val="돋움"/>
        <family val="3"/>
        <charset val="129"/>
      </rPr>
      <t/>
    </r>
  </si>
  <si>
    <r>
      <t>10월</t>
    </r>
    <r>
      <rPr>
        <sz val="10"/>
        <rFont val="돋움"/>
        <family val="3"/>
        <charset val="129"/>
      </rPr>
      <t/>
    </r>
  </si>
  <si>
    <r>
      <t>11월</t>
    </r>
    <r>
      <rPr>
        <sz val="10"/>
        <rFont val="돋움"/>
        <family val="3"/>
        <charset val="129"/>
      </rPr>
      <t/>
    </r>
  </si>
  <si>
    <r>
      <t>12월</t>
    </r>
    <r>
      <rPr>
        <sz val="10"/>
        <rFont val="돋움"/>
        <family val="3"/>
        <charset val="129"/>
      </rPr>
      <t/>
    </r>
  </si>
  <si>
    <t>최우수</t>
    <phoneticPr fontId="10" type="noConversion"/>
  </si>
  <si>
    <t>우수</t>
    <phoneticPr fontId="10" type="noConversion"/>
  </si>
  <si>
    <t>장려</t>
    <phoneticPr fontId="10" type="noConversion"/>
  </si>
  <si>
    <t>우수</t>
    <phoneticPr fontId="10" type="noConversion"/>
  </si>
  <si>
    <t>최민준</t>
    <phoneticPr fontId="10" type="noConversion"/>
  </si>
  <si>
    <t>장려</t>
    <phoneticPr fontId="10" type="noConversion"/>
  </si>
  <si>
    <t>이종찬</t>
    <phoneticPr fontId="10" type="noConversion"/>
  </si>
  <si>
    <t>안소민</t>
    <phoneticPr fontId="10" type="noConversion"/>
  </si>
  <si>
    <r>
      <t>1</t>
    </r>
    <r>
      <rPr>
        <b/>
        <sz val="10"/>
        <rFont val="돋움"/>
        <family val="3"/>
        <charset val="129"/>
      </rPr>
      <t>월</t>
    </r>
    <phoneticPr fontId="10" type="noConversion"/>
  </si>
  <si>
    <t>최우수</t>
    <phoneticPr fontId="10" type="noConversion"/>
  </si>
  <si>
    <t>하위10%</t>
    <phoneticPr fontId="10" type="noConversion"/>
  </si>
  <si>
    <t>하위</t>
    <phoneticPr fontId="10" type="noConversion"/>
  </si>
  <si>
    <t>하위</t>
    <phoneticPr fontId="10" type="noConversion"/>
  </si>
  <si>
    <t>강정묵</t>
    <phoneticPr fontId="10" type="noConversion"/>
  </si>
  <si>
    <t>하위</t>
    <phoneticPr fontId="10" type="noConversion"/>
  </si>
  <si>
    <t>하위</t>
    <phoneticPr fontId="10" type="noConversion"/>
  </si>
  <si>
    <t>하위</t>
    <phoneticPr fontId="10" type="noConversion"/>
  </si>
  <si>
    <t>최우수</t>
    <phoneticPr fontId="10" type="noConversion"/>
  </si>
  <si>
    <t>장려</t>
    <phoneticPr fontId="10" type="noConversion"/>
  </si>
  <si>
    <t>우수</t>
    <phoneticPr fontId="10" type="noConversion"/>
  </si>
  <si>
    <t>종합</t>
    <phoneticPr fontId="10" type="noConversion"/>
  </si>
  <si>
    <t>해외전략구매팀-001</t>
  </si>
  <si>
    <t>해외전략구매팀-002</t>
  </si>
  <si>
    <t>해외전략구매팀-003</t>
  </si>
  <si>
    <t>해외전략구매팀-004</t>
  </si>
  <si>
    <t>해외전략구매팀-005</t>
  </si>
  <si>
    <t>해외전략구매팀-006</t>
  </si>
  <si>
    <t>해외전략구매팀-007</t>
  </si>
  <si>
    <t>해외전략구매팀-008</t>
  </si>
  <si>
    <t>해외전략구매팀-009</t>
  </si>
  <si>
    <t>해외전략구매팀-010</t>
  </si>
  <si>
    <t>해외전략구매팀-011</t>
  </si>
  <si>
    <t>해외전략구매팀-012</t>
  </si>
  <si>
    <t>해외전략구매팀-014</t>
  </si>
  <si>
    <t>해외전략구매팀-015</t>
  </si>
  <si>
    <t>해외전략구매팀-017</t>
  </si>
  <si>
    <t>해외전략구매팀-018</t>
  </si>
  <si>
    <t>해외전략구매팀-019</t>
  </si>
  <si>
    <t>해외전략구매팀-020</t>
  </si>
  <si>
    <t>해외전략구매팀-021</t>
  </si>
  <si>
    <t>해외전략구매팀-022</t>
  </si>
  <si>
    <t>해외전략구매팀-023</t>
  </si>
  <si>
    <t>해외전략구매팀-024</t>
  </si>
  <si>
    <t>해외전략구매팀-025</t>
  </si>
  <si>
    <t>해외전략구매팀-026</t>
  </si>
  <si>
    <t>해외전략구매팀-027</t>
  </si>
  <si>
    <t>해외전략구매팀-029</t>
  </si>
  <si>
    <t>해외전략구매팀-030</t>
  </si>
  <si>
    <t>해외전략구매팀-032</t>
  </si>
  <si>
    <t>해외전략구매팀-033</t>
  </si>
  <si>
    <t>해외전략구매팀-034</t>
  </si>
  <si>
    <t>해외전략구매팀-035</t>
  </si>
  <si>
    <t>해외전략구매팀-038</t>
  </si>
  <si>
    <t>해외전략구매팀-040</t>
  </si>
  <si>
    <t>해외전략구매팀-041</t>
  </si>
  <si>
    <t>해외전략구매팀-042</t>
  </si>
  <si>
    <t>해외전략구매팀-043</t>
  </si>
  <si>
    <t>해외전략구매팀-044</t>
  </si>
  <si>
    <t>해외전략구매팀-045</t>
  </si>
  <si>
    <t>해외전략구매팀-046</t>
  </si>
  <si>
    <t>해외전략구매팀-047</t>
  </si>
  <si>
    <t>해외전략구매팀-048</t>
  </si>
  <si>
    <t>해외전략구매팀-049</t>
  </si>
  <si>
    <t>해외전략구매팀-050</t>
  </si>
  <si>
    <t>해외전략구매팀-051</t>
  </si>
  <si>
    <t>해외전략구매팀-052</t>
  </si>
  <si>
    <t>해외전략구매팀-053</t>
  </si>
  <si>
    <t>해외전략구매팀-054</t>
  </si>
  <si>
    <t>해외전략구매팀-055</t>
  </si>
  <si>
    <t>해외전략구매팀-056</t>
  </si>
  <si>
    <t>해외전략구매팀-057</t>
  </si>
  <si>
    <t>해외전략구매팀-058</t>
  </si>
  <si>
    <t>해외전략구매팀-059</t>
  </si>
  <si>
    <t>해외전략구매팀-060</t>
  </si>
  <si>
    <t>해외전략구매팀-061</t>
  </si>
  <si>
    <t>해외전략구매팀-062</t>
  </si>
  <si>
    <t>해외전략구매팀-063</t>
  </si>
  <si>
    <t>해외전략구매팀-064</t>
  </si>
  <si>
    <t>해외전략구매팀-065</t>
  </si>
  <si>
    <t>해외전략구매팀-066</t>
  </si>
  <si>
    <t>해외전략구매팀-067</t>
  </si>
  <si>
    <t>해외전략구매팀-068</t>
  </si>
  <si>
    <t>해외전략구매팀-069</t>
  </si>
  <si>
    <t>해외전략구매팀-070</t>
  </si>
  <si>
    <t>해외전략구매팀-071</t>
  </si>
  <si>
    <t>해외전략구매팀-072</t>
  </si>
  <si>
    <t>해외전략구매팀-073</t>
  </si>
  <si>
    <t>해외전략구매팀-074</t>
  </si>
  <si>
    <t>해외전략구매팀-075</t>
  </si>
  <si>
    <t>20년1월3주</t>
  </si>
  <si>
    <t>해외전략구매팀-076</t>
  </si>
  <si>
    <t>해외전략구매팀-077</t>
  </si>
  <si>
    <t>해외전략구매팀-078</t>
  </si>
  <si>
    <t>20년1월 5주</t>
  </si>
  <si>
    <t>해외전략구매팀-080</t>
  </si>
  <si>
    <t>20년2월1주</t>
  </si>
  <si>
    <t>해외전략구매팀-081</t>
  </si>
  <si>
    <t>가공원료팀-001</t>
  </si>
  <si>
    <t>가공원료팀-002</t>
  </si>
  <si>
    <t>가공원료팀-003</t>
  </si>
  <si>
    <t>가공원료팀-045</t>
  </si>
  <si>
    <t>가공원료팀-005</t>
  </si>
  <si>
    <t>가공원료팀-006</t>
  </si>
  <si>
    <t>가공원료팀-007</t>
  </si>
  <si>
    <t>가공원료팀-008</t>
  </si>
  <si>
    <t>가공원료팀-009</t>
  </si>
  <si>
    <t>가공원료팀-010</t>
  </si>
  <si>
    <t>가공원료팀-011</t>
  </si>
  <si>
    <t>가공원료팀-012</t>
  </si>
  <si>
    <t>가공원료팀-013</t>
  </si>
  <si>
    <t>가공원료팀-014</t>
  </si>
  <si>
    <t>가공원료팀-015</t>
  </si>
  <si>
    <t>가공원료팀-016</t>
  </si>
  <si>
    <t>가공원료팀-017</t>
  </si>
  <si>
    <t>가공원료팀-018</t>
  </si>
  <si>
    <t>가공원료팀-056</t>
  </si>
  <si>
    <t>가공원료팀-020</t>
  </si>
  <si>
    <t>20년2월4주</t>
  </si>
  <si>
    <t>가공원료팀-112</t>
  </si>
  <si>
    <t>가공원료팀-022</t>
  </si>
  <si>
    <t>가공원료팀-023</t>
  </si>
  <si>
    <t>가공원료팀-024</t>
  </si>
  <si>
    <t>20년 4월1주</t>
  </si>
  <si>
    <t>가공원료팀-120</t>
  </si>
  <si>
    <t>가공원료팀-026</t>
  </si>
  <si>
    <t>가공원료팀-027</t>
  </si>
  <si>
    <t>가공원료팀-028</t>
  </si>
  <si>
    <t>가공원료팀-029</t>
  </si>
  <si>
    <t>가공원료팀-030</t>
  </si>
  <si>
    <t>가공원료팀-031</t>
  </si>
  <si>
    <t>가공원료팀-032</t>
  </si>
  <si>
    <t>가공원료팀-033</t>
  </si>
  <si>
    <t>가공원료팀-034</t>
  </si>
  <si>
    <t>가공원료팀-035</t>
  </si>
  <si>
    <t>가공원료팀-036</t>
  </si>
  <si>
    <t>가공원료팀-037</t>
  </si>
  <si>
    <t>가공원료팀-038</t>
  </si>
  <si>
    <t>가공원료팀-039</t>
  </si>
  <si>
    <t>가공원료팀-040</t>
  </si>
  <si>
    <t>가공원료팀-041</t>
  </si>
  <si>
    <t>가공원료팀-042</t>
  </si>
  <si>
    <t>가공원료팀-043</t>
  </si>
  <si>
    <t>가공원료팀-044</t>
  </si>
  <si>
    <t>가공원료팀-047</t>
  </si>
  <si>
    <t>가공원료팀-046</t>
  </si>
  <si>
    <t>가공원료팀-050</t>
  </si>
  <si>
    <t>가공원료팀-048</t>
  </si>
  <si>
    <t>가공원료팀-049</t>
  </si>
  <si>
    <t>가공원료팀-051</t>
  </si>
  <si>
    <t>가공원료팀-052</t>
  </si>
  <si>
    <t>가공원료팀-053</t>
  </si>
  <si>
    <t>가공원료팀-054</t>
  </si>
  <si>
    <t>가공원료팀-055</t>
  </si>
  <si>
    <t>가공원료팀-105</t>
  </si>
  <si>
    <t>가공원료팀-057</t>
  </si>
  <si>
    <t>가공원료팀-058</t>
  </si>
  <si>
    <t>가공원료팀-059</t>
  </si>
  <si>
    <t>가공원료팀-060</t>
  </si>
  <si>
    <t>가공원료팀-061</t>
  </si>
  <si>
    <t>가공원료팀-062</t>
  </si>
  <si>
    <t>가공원료팀-063</t>
  </si>
  <si>
    <t>가공원료팀-021</t>
  </si>
  <si>
    <t>가공원료팀-025</t>
  </si>
  <si>
    <t>가공원료팀-067</t>
  </si>
  <si>
    <t>가공원료팀-069</t>
  </si>
  <si>
    <t>가공원료팀-070</t>
  </si>
  <si>
    <t>가공원료팀-071</t>
  </si>
  <si>
    <t>가공원료팀-072</t>
  </si>
  <si>
    <t>가공원료팀-073</t>
  </si>
  <si>
    <t>가공원료팀-076</t>
  </si>
  <si>
    <t>가공원료팀-077</t>
  </si>
  <si>
    <t>가공원료팀-078</t>
  </si>
  <si>
    <t>가공원료팀-079</t>
  </si>
  <si>
    <t>가공원료팀-080</t>
  </si>
  <si>
    <t>가공원료팀-081</t>
  </si>
  <si>
    <t>가공원료팀-084</t>
  </si>
  <si>
    <t>가공원료팀-087</t>
  </si>
  <si>
    <t>가공원료팀-088</t>
  </si>
  <si>
    <t>가공원료팀-089</t>
  </si>
  <si>
    <t>가공원료팀-091</t>
  </si>
  <si>
    <t>가공원료팀-092</t>
  </si>
  <si>
    <t>가공원료팀-093</t>
  </si>
  <si>
    <t>가공원료팀-094</t>
  </si>
  <si>
    <t>가공원료팀-095</t>
  </si>
  <si>
    <t>가공원료팀-064</t>
  </si>
  <si>
    <t>가공원료팀-097</t>
  </si>
  <si>
    <t>가공원료팀-098</t>
  </si>
  <si>
    <t>가공원료팀-099</t>
  </si>
  <si>
    <t>가공원료팀-100</t>
  </si>
  <si>
    <t>가공원료팀-101</t>
  </si>
  <si>
    <t>가공원료팀-102</t>
  </si>
  <si>
    <t>가공원료팀-103</t>
  </si>
  <si>
    <t>가공원료팀-104</t>
  </si>
  <si>
    <t>가공원료팀-065</t>
  </si>
  <si>
    <t>가공원료팀-107</t>
  </si>
  <si>
    <t>20년1월5주</t>
  </si>
  <si>
    <t>가공원료팀-108</t>
  </si>
  <si>
    <t>가공원료팀-109</t>
  </si>
  <si>
    <t>신선식품팀-001</t>
  </si>
  <si>
    <t>신선식품팀-002</t>
  </si>
  <si>
    <t>신선식품팀-003</t>
  </si>
  <si>
    <t>신선식품팀-004</t>
  </si>
  <si>
    <t>신선식품팀-005</t>
  </si>
  <si>
    <t>신선식품팀-020</t>
  </si>
  <si>
    <t>신선식품팀-048</t>
  </si>
  <si>
    <t>신선식품팀-019</t>
  </si>
  <si>
    <t>신선식품팀-047</t>
  </si>
  <si>
    <t>신선식품팀-011</t>
  </si>
  <si>
    <t>신선식품팀-006</t>
  </si>
  <si>
    <t>신선식품팀-007</t>
  </si>
  <si>
    <t>신선식품팀-009</t>
  </si>
  <si>
    <t>신선식품팀-043</t>
  </si>
  <si>
    <t>신선식품팀-010</t>
  </si>
  <si>
    <t>신선식품팀-008</t>
  </si>
  <si>
    <t>신선식품팀-042</t>
  </si>
  <si>
    <t>신선식품팀-017</t>
  </si>
  <si>
    <t>신선식품팀-014</t>
  </si>
  <si>
    <t>신선식품팀-015</t>
  </si>
  <si>
    <t>신선식품팀-021</t>
  </si>
  <si>
    <t>신선식품팀-022</t>
  </si>
  <si>
    <t>신선식품팀-023</t>
  </si>
  <si>
    <t>신선식품팀-049</t>
  </si>
  <si>
    <t>신선식품팀-016</t>
  </si>
  <si>
    <t>신선식품팀-027</t>
  </si>
  <si>
    <t>신선식품팀-028</t>
  </si>
  <si>
    <t>신선식품팀-029</t>
  </si>
  <si>
    <t>신선식품팀-030</t>
  </si>
  <si>
    <t>신선식품팀-012</t>
  </si>
  <si>
    <t>상품소싱팀-001</t>
  </si>
  <si>
    <t>상품소싱팀-002</t>
  </si>
  <si>
    <t>상품소싱팀-003</t>
  </si>
  <si>
    <t>상품소싱팀-004</t>
  </si>
  <si>
    <t>상품소싱팀-005</t>
  </si>
  <si>
    <t>상품소싱팀-006</t>
  </si>
  <si>
    <t>상품소싱팀-007</t>
  </si>
  <si>
    <t>20년 1월5주</t>
  </si>
  <si>
    <t>상품소싱팀-008</t>
  </si>
  <si>
    <t>상품소싱팀-009</t>
  </si>
  <si>
    <t>포장재팀-001</t>
  </si>
  <si>
    <t>포장재팀-002</t>
  </si>
  <si>
    <t>포장재팀-003</t>
  </si>
  <si>
    <t>포장재팀-004</t>
  </si>
  <si>
    <t>포장재팀-005</t>
  </si>
  <si>
    <t>포장재팀-006</t>
  </si>
  <si>
    <t>포장재팀-007</t>
  </si>
  <si>
    <t>포장재팀-008</t>
  </si>
  <si>
    <t>포장재팀-009</t>
  </si>
  <si>
    <t>포장재팀-010</t>
  </si>
  <si>
    <t>포장재팀-011</t>
  </si>
  <si>
    <t>포장재팀-012</t>
  </si>
  <si>
    <t>포장재팀-013</t>
  </si>
  <si>
    <t>포장재팀-014</t>
  </si>
  <si>
    <t>포장재팀-015</t>
  </si>
  <si>
    <t>포장재팀-016</t>
  </si>
  <si>
    <t>포장재팀-017</t>
  </si>
  <si>
    <t>포장재팀-018</t>
  </si>
  <si>
    <t>포장재팀-019</t>
  </si>
  <si>
    <t>포장재팀-020</t>
  </si>
  <si>
    <t>포장재팀-021</t>
  </si>
  <si>
    <t>포장재팀-022</t>
  </si>
  <si>
    <t>포장재팀-023</t>
  </si>
  <si>
    <t>포장재팀-024</t>
  </si>
  <si>
    <t>포장재팀-027</t>
  </si>
  <si>
    <t>포장재팀-028</t>
  </si>
  <si>
    <t>포장재팀-029</t>
  </si>
  <si>
    <t>포장재팀-030</t>
  </si>
  <si>
    <t>포장재팀-031</t>
  </si>
  <si>
    <t>포장재팀-032</t>
  </si>
  <si>
    <t>포장재팀-033</t>
  </si>
  <si>
    <t>포장재팀-034</t>
  </si>
  <si>
    <t>포장재팀-035</t>
  </si>
  <si>
    <t>포장재팀-036</t>
  </si>
  <si>
    <t>포장재팀-037</t>
  </si>
  <si>
    <t>포장재팀-038</t>
  </si>
  <si>
    <t>포장재팀-039</t>
  </si>
  <si>
    <t>포장재팀-040</t>
  </si>
  <si>
    <t>포장재팀-041</t>
  </si>
  <si>
    <t>포장재팀-042</t>
  </si>
  <si>
    <t>포장재팀-043</t>
  </si>
  <si>
    <t>포장재팀-044</t>
  </si>
  <si>
    <t>포장재팀-045</t>
  </si>
  <si>
    <t>포장재팀-046</t>
  </si>
  <si>
    <t>포장재팀-047</t>
  </si>
  <si>
    <t>포장재팀-048</t>
  </si>
  <si>
    <t>포장재팀-049</t>
  </si>
  <si>
    <t>포장재팀-050</t>
  </si>
  <si>
    <t>포장재팀-051</t>
  </si>
  <si>
    <t>포장재팀-052</t>
  </si>
  <si>
    <t>포장재팀-053</t>
  </si>
  <si>
    <t>포장재팀-054</t>
  </si>
  <si>
    <t>포장재팀-055</t>
  </si>
  <si>
    <t>포장재팀-056</t>
  </si>
  <si>
    <t>포장재팀-057</t>
  </si>
  <si>
    <t>포장재팀-058</t>
  </si>
  <si>
    <t>포장재팀-059</t>
  </si>
  <si>
    <t>포장재팀-060</t>
  </si>
  <si>
    <t>포장재팀-061</t>
  </si>
  <si>
    <t>포장재팀-062</t>
  </si>
  <si>
    <t>포장재팀-063</t>
  </si>
  <si>
    <t>포장재팀-064</t>
  </si>
  <si>
    <t>포장재팀-065</t>
  </si>
  <si>
    <t>포장재팀-066</t>
  </si>
  <si>
    <t>포장재팀-067</t>
  </si>
  <si>
    <t>포장재팀-068</t>
  </si>
  <si>
    <t>포장재팀-069</t>
  </si>
  <si>
    <t>포장재팀-070</t>
  </si>
  <si>
    <t>포장재팀-071</t>
  </si>
  <si>
    <t>포장재팀-072</t>
  </si>
  <si>
    <t>포장재팀-073</t>
  </si>
  <si>
    <t>포장재팀-074</t>
  </si>
  <si>
    <t>포장재팀-075</t>
  </si>
  <si>
    <t>포장재팀-076</t>
  </si>
  <si>
    <t>포장재팀-077</t>
  </si>
  <si>
    <t>포장재팀-078</t>
  </si>
  <si>
    <t>포장재팀-079</t>
  </si>
  <si>
    <t>포장재팀-080</t>
  </si>
  <si>
    <t>포장재팀-081</t>
  </si>
  <si>
    <t>포장재팀-082</t>
  </si>
  <si>
    <t>포장재팀-083</t>
  </si>
  <si>
    <t>포장재팀-084</t>
  </si>
  <si>
    <t>포장재팀-085</t>
  </si>
  <si>
    <t>포장재팀-086</t>
  </si>
  <si>
    <t>포장재팀-087</t>
  </si>
  <si>
    <t>포장재팀-088</t>
  </si>
  <si>
    <t>포장재팀-089</t>
  </si>
  <si>
    <t>포장재팀-090</t>
  </si>
  <si>
    <t>포장재팀-091</t>
  </si>
  <si>
    <t>포장재팀-092</t>
  </si>
  <si>
    <t>포장재팀-093</t>
  </si>
  <si>
    <t>포장재팀-094</t>
  </si>
  <si>
    <t>포장재팀-095</t>
  </si>
  <si>
    <t>포장재팀-096</t>
  </si>
  <si>
    <t>포장재팀-097</t>
  </si>
  <si>
    <t>포장재팀-098</t>
  </si>
  <si>
    <t>포장재팀-099</t>
  </si>
  <si>
    <t>포장재팀-100</t>
  </si>
  <si>
    <t>포장재팀-101</t>
  </si>
  <si>
    <t>포장재팀-102</t>
  </si>
  <si>
    <t>포장재팀-103</t>
  </si>
  <si>
    <t>포장재팀-104</t>
  </si>
  <si>
    <t>포장재팀-105</t>
  </si>
  <si>
    <t>포장재팀-106</t>
  </si>
  <si>
    <t>포장재팀-107</t>
  </si>
  <si>
    <t>포장재팀-108</t>
  </si>
  <si>
    <t>포장재팀-109</t>
  </si>
  <si>
    <t>포장재팀-110</t>
  </si>
  <si>
    <t>포장재팀-111</t>
  </si>
  <si>
    <t>포장재팀-112</t>
  </si>
  <si>
    <t>포장재팀-113</t>
  </si>
  <si>
    <t>포장재팀-114</t>
  </si>
  <si>
    <t>포장재팀-115</t>
  </si>
  <si>
    <t>20년 2월1주</t>
  </si>
  <si>
    <t>포장재팀-116</t>
  </si>
  <si>
    <t>설비팀-001</t>
  </si>
  <si>
    <t>설비팀-002</t>
  </si>
  <si>
    <t>설비팀-003</t>
  </si>
  <si>
    <t>설비팀-004</t>
  </si>
  <si>
    <t>설비팀-006</t>
  </si>
  <si>
    <t>설비팀-007</t>
  </si>
  <si>
    <t>설비팀-008</t>
  </si>
  <si>
    <t>설비팀-009</t>
  </si>
  <si>
    <t>설비팀-010</t>
  </si>
  <si>
    <t>설비팀-011</t>
  </si>
  <si>
    <t>설비팀-012</t>
  </si>
  <si>
    <t>설비팀-013</t>
  </si>
  <si>
    <t>설비팀-014</t>
  </si>
  <si>
    <t>설비팀-015</t>
  </si>
  <si>
    <t>설비팀-016</t>
  </si>
  <si>
    <t>설비팀-017</t>
  </si>
  <si>
    <t>설비팀-018</t>
  </si>
  <si>
    <t>설비팀-019</t>
  </si>
  <si>
    <t>설비팀-020</t>
  </si>
  <si>
    <t>설비팀-021</t>
  </si>
  <si>
    <t>설비팀-022</t>
  </si>
  <si>
    <t>설비팀-023</t>
  </si>
  <si>
    <t>설비팀-024</t>
  </si>
  <si>
    <t>설비팀-025</t>
  </si>
  <si>
    <t>설비팀-026</t>
  </si>
  <si>
    <t>설비팀-027</t>
  </si>
  <si>
    <t>설비팀-028</t>
  </si>
  <si>
    <t>설비팀-029</t>
  </si>
  <si>
    <t>설비팀-030</t>
  </si>
  <si>
    <t>설비팀-032</t>
  </si>
  <si>
    <t>설비팀-033</t>
  </si>
  <si>
    <t>설비팀-034</t>
  </si>
  <si>
    <t>설비팀-035</t>
  </si>
  <si>
    <t>설비팀-036</t>
  </si>
  <si>
    <t>설비팀-037</t>
  </si>
  <si>
    <t>설비팀-038</t>
  </si>
  <si>
    <t>간접구매팀-001</t>
  </si>
  <si>
    <t>간접구매팀-002</t>
  </si>
  <si>
    <t>간접구매팀-003</t>
  </si>
  <si>
    <t>간접구매팀-004</t>
  </si>
  <si>
    <t>간접구매팀-005</t>
  </si>
  <si>
    <t>간접구매팀-006</t>
  </si>
  <si>
    <t>간접구매팀-007</t>
  </si>
  <si>
    <t>간접구매팀-008</t>
  </si>
  <si>
    <t>간접구매팀-009</t>
  </si>
  <si>
    <t>간접구매팀-010</t>
  </si>
  <si>
    <t>간접구매팀-011</t>
  </si>
  <si>
    <t>간접구매팀-012</t>
  </si>
  <si>
    <t>간접구매팀-013</t>
  </si>
  <si>
    <t>간접구매팀-014</t>
  </si>
  <si>
    <t>간접구매팀-015</t>
  </si>
  <si>
    <t>간접구매팀-016</t>
  </si>
  <si>
    <t>간접구매팀-017</t>
  </si>
  <si>
    <t>간접구매팀-018</t>
  </si>
  <si>
    <t>간접구매팀-019</t>
  </si>
  <si>
    <t>간접구매팀-020</t>
  </si>
  <si>
    <t>간접구매팀-021</t>
  </si>
  <si>
    <t>간접구매팀-022</t>
  </si>
  <si>
    <t>간접구매팀-023</t>
  </si>
  <si>
    <t>간접구매팀-024</t>
  </si>
  <si>
    <t>간접구매팀-025</t>
  </si>
  <si>
    <t>간접구매팀-026</t>
  </si>
  <si>
    <t>간접구매팀-027</t>
  </si>
  <si>
    <t>간접구매팀-028</t>
  </si>
  <si>
    <t>인테리어팀-001</t>
  </si>
  <si>
    <t>인테리어팀-002</t>
  </si>
  <si>
    <t>인테리어팀-003</t>
  </si>
  <si>
    <t>인테리어팀-004</t>
  </si>
  <si>
    <t>인테리어팀-005</t>
  </si>
  <si>
    <t>인테리어팀-006</t>
  </si>
  <si>
    <t>인테리어팀-007</t>
  </si>
  <si>
    <t>인테리어팀-008</t>
  </si>
  <si>
    <t>인테리어팀-009</t>
  </si>
  <si>
    <t>인테리어팀-010</t>
  </si>
  <si>
    <t>인테리어팀-011</t>
  </si>
  <si>
    <t>인테리어팀-012</t>
  </si>
  <si>
    <t>인테리어팀-015</t>
  </si>
  <si>
    <t>인테리어팀-016</t>
  </si>
  <si>
    <t>인테리어팀-020</t>
  </si>
  <si>
    <t>인테리어팀-021</t>
  </si>
  <si>
    <t>인테리어팀-022</t>
  </si>
  <si>
    <t>인테리어팀-023</t>
  </si>
  <si>
    <t>인테리어팀-024</t>
  </si>
  <si>
    <t>인테리어팀-025</t>
  </si>
  <si>
    <t>인테리어팀-026</t>
  </si>
  <si>
    <t>인테리어팀-027</t>
  </si>
  <si>
    <t>인테리어팀-028</t>
  </si>
  <si>
    <t>인테리어팀-029</t>
  </si>
  <si>
    <t>인테리어팀-030</t>
  </si>
  <si>
    <t>인테리어팀-031</t>
  </si>
  <si>
    <t>인테리어팀-032</t>
  </si>
  <si>
    <t>인테리어팀-033</t>
  </si>
  <si>
    <t>인테리어팀-034</t>
  </si>
  <si>
    <t>인테리어팀-035</t>
  </si>
  <si>
    <t>인테리어팀-036</t>
  </si>
  <si>
    <t>인테리어팀-037</t>
  </si>
  <si>
    <t>인테리어팀-038</t>
  </si>
  <si>
    <t>인테리어팀-039</t>
  </si>
  <si>
    <t>인테리어팀-040</t>
  </si>
  <si>
    <t>인테리어팀-041</t>
  </si>
  <si>
    <t>인테리어팀-042</t>
  </si>
  <si>
    <t>인테리어팀-043</t>
  </si>
  <si>
    <t>해외전략구매팀-082</t>
  </si>
  <si>
    <t>20년2월3주</t>
  </si>
  <si>
    <t>해외전략구매팀-083</t>
  </si>
  <si>
    <t>해외전략구매팀-084</t>
  </si>
  <si>
    <t>해외전략구매팀-085</t>
  </si>
  <si>
    <t>해외전략구매팀-086</t>
  </si>
  <si>
    <t>20년3월1주</t>
  </si>
  <si>
    <t>해외전략구매팀-087</t>
  </si>
  <si>
    <t>20년3월2주</t>
  </si>
  <si>
    <t>해외전략구매팀-088</t>
  </si>
  <si>
    <t>가공원료팀-110</t>
  </si>
  <si>
    <t>가공원료팀-111</t>
  </si>
  <si>
    <t>가공원료팀-004</t>
  </si>
  <si>
    <t>신선식품팀-033</t>
  </si>
  <si>
    <t>신선식품팀-034</t>
  </si>
  <si>
    <t>신선식품팀-035</t>
  </si>
  <si>
    <t>신선식품팀-036</t>
  </si>
  <si>
    <t>신선식품팀-037</t>
  </si>
  <si>
    <t>20년 2월2주</t>
  </si>
  <si>
    <t>상품소싱팀-010</t>
  </si>
  <si>
    <t>20년 2월4주</t>
  </si>
  <si>
    <t>상품소싱팀-012</t>
  </si>
  <si>
    <t>포장재팀-117</t>
  </si>
  <si>
    <t>포장재팀-118</t>
  </si>
  <si>
    <t>포장재팀-119</t>
  </si>
  <si>
    <t>포장재팀-120</t>
  </si>
  <si>
    <t>포장재팀-121</t>
  </si>
  <si>
    <t>포장재팀-122</t>
  </si>
  <si>
    <t>포장재팀-123</t>
  </si>
  <si>
    <t>설비팀-039</t>
  </si>
  <si>
    <t>설비팀-040</t>
  </si>
  <si>
    <t>설비팀-041</t>
  </si>
  <si>
    <t>간접구매팀-029</t>
  </si>
  <si>
    <t>간접구매팀-030</t>
  </si>
  <si>
    <t>간접구매팀-031</t>
  </si>
  <si>
    <t>간접구매팀-032</t>
  </si>
  <si>
    <t>간접구매팀-033</t>
  </si>
  <si>
    <t>인테리어팀-045</t>
  </si>
  <si>
    <t>인테리어팀-046</t>
  </si>
  <si>
    <t>해외전략구매팀-089</t>
  </si>
  <si>
    <t>가공원료팀-113</t>
  </si>
  <si>
    <t>가공원료팀-114</t>
  </si>
  <si>
    <t>가공원료팀-115</t>
  </si>
  <si>
    <t>가공원료팀-116</t>
  </si>
  <si>
    <t>가공원료팀-117</t>
  </si>
  <si>
    <t>가공원료팀-118</t>
  </si>
  <si>
    <t>가공원료팀-119</t>
  </si>
  <si>
    <t>신선식품팀-039</t>
  </si>
  <si>
    <t>신선식품팀-040</t>
  </si>
  <si>
    <t>신선식품팀-041</t>
  </si>
  <si>
    <t>20년 3월1주</t>
  </si>
  <si>
    <t>상품소싱팀-013</t>
  </si>
  <si>
    <t>20년 3월2주</t>
  </si>
  <si>
    <t>상품소싱팀-014</t>
  </si>
  <si>
    <t>20년 3월3주</t>
  </si>
  <si>
    <t>상품소싱팀-015</t>
  </si>
  <si>
    <t>20년 3월4주</t>
  </si>
  <si>
    <t>상품소싱팀-016</t>
  </si>
  <si>
    <t>포장재팀-124</t>
  </si>
  <si>
    <t>포장재팀-125</t>
  </si>
  <si>
    <t>포장재팀-126</t>
  </si>
  <si>
    <t>포장재팀-127</t>
  </si>
  <si>
    <t>포장재팀-128</t>
  </si>
  <si>
    <t>포장재팀-129</t>
  </si>
  <si>
    <t>설비팀-042</t>
  </si>
  <si>
    <t>설비팀-043</t>
  </si>
  <si>
    <t>설비팀-044</t>
  </si>
  <si>
    <t>간접구매팀-034</t>
  </si>
  <si>
    <t>간접구매팀-035</t>
  </si>
  <si>
    <t>간접구매팀-036</t>
  </si>
  <si>
    <t>인테리어팀-047</t>
  </si>
  <si>
    <t>인테리어팀-048</t>
  </si>
  <si>
    <t>인테리어팀-050</t>
  </si>
  <si>
    <t>20년4월1주</t>
  </si>
  <si>
    <t>해외전략구매팀-092</t>
  </si>
  <si>
    <t>해외전략구매팀-093</t>
  </si>
  <si>
    <t>해외전략구매팀-094</t>
  </si>
  <si>
    <t>20년4월4주</t>
  </si>
  <si>
    <t>해외전략구매팀-095</t>
  </si>
  <si>
    <t>가공원료팀-019</t>
  </si>
  <si>
    <t>가공원료팀-122</t>
  </si>
  <si>
    <t>가공원료팀-123</t>
  </si>
  <si>
    <t>가공원료팀-124</t>
  </si>
  <si>
    <t>상품소싱팀-017</t>
  </si>
  <si>
    <t>상품소싱팀-018</t>
  </si>
  <si>
    <t>상품소싱팀-019</t>
  </si>
  <si>
    <t>상품소싱팀-020</t>
  </si>
  <si>
    <t>상품소싱팀-021</t>
  </si>
  <si>
    <t>신선식품팀-024</t>
  </si>
  <si>
    <t>신선식품팀-025</t>
  </si>
  <si>
    <t>신선식품팀-044</t>
  </si>
  <si>
    <t>신선식품팀-045</t>
  </si>
  <si>
    <t>신선식품팀-046</t>
  </si>
  <si>
    <t>포장재팀-130</t>
  </si>
  <si>
    <t>포장재팀-131</t>
  </si>
  <si>
    <t>포장재팀-132</t>
  </si>
  <si>
    <t>포장재팀-133</t>
  </si>
  <si>
    <t>포장재팀-134</t>
  </si>
  <si>
    <t>포장재팀-135</t>
  </si>
  <si>
    <t>포장재팀-136</t>
  </si>
  <si>
    <t>포장재팀-137</t>
  </si>
  <si>
    <t>포장재팀-138</t>
  </si>
  <si>
    <t>포장재팀-139</t>
  </si>
  <si>
    <t>포장재팀-140</t>
  </si>
  <si>
    <t>포장재팀-141</t>
  </si>
  <si>
    <t>설비팀-045</t>
  </si>
  <si>
    <t>설비팀-046</t>
  </si>
  <si>
    <t>설비팀-048</t>
  </si>
  <si>
    <t>설비팀-049</t>
  </si>
  <si>
    <t>설비팀-050</t>
  </si>
  <si>
    <t>설비팀-051</t>
  </si>
  <si>
    <t>간접구매팀-037</t>
  </si>
  <si>
    <t>간접구매팀-038</t>
  </si>
  <si>
    <t>간접구매팀-039</t>
  </si>
  <si>
    <t>인테리어팀-051</t>
  </si>
  <si>
    <t>인테리어팀-054</t>
  </si>
  <si>
    <t>인테리어팀-055</t>
  </si>
  <si>
    <t>해외전략구매팀-097</t>
  </si>
  <si>
    <t>20년5월2주</t>
  </si>
  <si>
    <t>해외전략구매팀-099</t>
  </si>
  <si>
    <t>해외전략구매팀-100</t>
  </si>
  <si>
    <t>해외전략구매팀-101</t>
  </si>
  <si>
    <t>해외전략구매팀-102</t>
  </si>
  <si>
    <t>해외전략구매팀-103</t>
  </si>
  <si>
    <t>해외전략구매팀-104</t>
  </si>
  <si>
    <t>해외전략구매팀-105</t>
  </si>
  <si>
    <t>해외전략구매팀-106</t>
  </si>
  <si>
    <t>가공원료팀-125</t>
  </si>
  <si>
    <t>가공원료팀-126</t>
  </si>
  <si>
    <t>가공원료팀-127</t>
  </si>
  <si>
    <t>가공원료팀-128</t>
  </si>
  <si>
    <t>가공원료팀-129</t>
  </si>
  <si>
    <t>가공원료팀-130</t>
  </si>
  <si>
    <t>20년5월4주</t>
  </si>
  <si>
    <t>가공원료팀-131</t>
  </si>
  <si>
    <t>20년 5월1주</t>
  </si>
  <si>
    <t>상품소싱팀-022</t>
  </si>
  <si>
    <t>상품소싱팀-023</t>
  </si>
  <si>
    <t>상품소싱팀-025</t>
  </si>
  <si>
    <t>20년 5월3주</t>
  </si>
  <si>
    <t>상품소싱팀-026</t>
  </si>
  <si>
    <t>신선식품팀-026</t>
  </si>
  <si>
    <t>신선식품팀-031</t>
  </si>
  <si>
    <t>신선식품팀-032</t>
  </si>
  <si>
    <t>신선식품팀-038</t>
  </si>
  <si>
    <t>포장재팀-142</t>
  </si>
  <si>
    <t>포장재팀-143</t>
  </si>
  <si>
    <t>포장재팀-144</t>
  </si>
  <si>
    <t>포장재팀-145</t>
  </si>
  <si>
    <t>포장재팀-146</t>
  </si>
  <si>
    <t>포장재팀-147</t>
  </si>
  <si>
    <t>포장재팀-148</t>
  </si>
  <si>
    <t>포장재팀-149</t>
  </si>
  <si>
    <t>포장재팀-150</t>
  </si>
  <si>
    <t>설비팀-052</t>
  </si>
  <si>
    <t>설비팀- 055</t>
  </si>
  <si>
    <t>20년 5월 4주</t>
  </si>
  <si>
    <t>설비팀- 056</t>
  </si>
  <si>
    <t>설비팀- 057</t>
  </si>
  <si>
    <t>설비팀- 058</t>
  </si>
  <si>
    <t>설비팀- 059</t>
  </si>
  <si>
    <t>간접구매팀-040</t>
  </si>
  <si>
    <t>간접구매팀-041</t>
  </si>
  <si>
    <t>간접구매팀-042</t>
  </si>
  <si>
    <t>간접구매팀-043</t>
  </si>
  <si>
    <t>간접구매팀-045</t>
  </si>
  <si>
    <t>인테리어팀-056</t>
  </si>
  <si>
    <t>인테리어팀-058</t>
  </si>
  <si>
    <t>인테리어팀-059</t>
  </si>
  <si>
    <t>인테리어팀-060</t>
  </si>
  <si>
    <t>해외전략구매팀-107</t>
  </si>
  <si>
    <t>해외전략구매팀-108</t>
  </si>
  <si>
    <t>20년6월2주</t>
  </si>
  <si>
    <t>해외전략구매팀-109</t>
  </si>
  <si>
    <t>해외전략구매팀-110</t>
  </si>
  <si>
    <t>해외전략구매팀-111</t>
  </si>
  <si>
    <t>해외전략구매팀-112</t>
  </si>
  <si>
    <t>20년 6월1주</t>
  </si>
  <si>
    <t>가공원료팀-132</t>
  </si>
  <si>
    <t>가공원료팀-133</t>
  </si>
  <si>
    <t>가공원료팀-134</t>
  </si>
  <si>
    <t>가공원료팀-135</t>
  </si>
  <si>
    <t>신선식품팀-050</t>
  </si>
  <si>
    <t>신선식품팀-051</t>
  </si>
  <si>
    <t>포장재팀-151</t>
  </si>
  <si>
    <t>포자재팀-152</t>
  </si>
  <si>
    <t>포장재팀-153</t>
  </si>
  <si>
    <t>포장재팀-154</t>
  </si>
  <si>
    <t>포장재팀-155</t>
  </si>
  <si>
    <t>포장재팀-156</t>
  </si>
  <si>
    <t>포장재팀-157</t>
  </si>
  <si>
    <t>포장재팀-158</t>
  </si>
  <si>
    <t>설비팀- 060</t>
  </si>
  <si>
    <t>설비팀-061</t>
  </si>
  <si>
    <t>설비팀-063</t>
  </si>
  <si>
    <t>설비팀-064</t>
  </si>
  <si>
    <t>설비팀-065</t>
  </si>
  <si>
    <t>인테리어팀-061</t>
  </si>
  <si>
    <t>인테리어팀-062</t>
  </si>
  <si>
    <t>인테리어팀-063</t>
  </si>
  <si>
    <t>인테리어팀-064</t>
  </si>
  <si>
    <t>20년 7월5주</t>
  </si>
  <si>
    <t>상품소싱팀-027</t>
  </si>
  <si>
    <t>SPL19-0154(1) 콜롬비아 커피 생두</t>
  </si>
  <si>
    <t>비알19-0256(1) 콜롬비아 커피 생두</t>
  </si>
  <si>
    <t>SPL19-0162(1) 우간다 커피 생두</t>
  </si>
  <si>
    <t>79버터 (가격고정)</t>
  </si>
  <si>
    <t>프리페이드 버터</t>
  </si>
  <si>
    <t>HRS원맥(DNS원맥)</t>
  </si>
  <si>
    <t>CWRS 원맥</t>
  </si>
  <si>
    <t>HRW원맥</t>
  </si>
  <si>
    <t>WW원맥</t>
  </si>
  <si>
    <t>WW원맥9.0</t>
  </si>
  <si>
    <t>ASW원맥</t>
  </si>
  <si>
    <t>건포도</t>
  </si>
  <si>
    <t>FRENCH BLEND WHEAT</t>
  </si>
  <si>
    <t>PL300RUS → 크리미마가린</t>
  </si>
  <si>
    <t>405321</t>
  </si>
  <si>
    <t>스마트베이커-그랜드LT BOX=20KG</t>
  </si>
  <si>
    <t>671100</t>
  </si>
  <si>
    <t>Theofilos extra virgin olive oil</t>
  </si>
  <si>
    <t>강력1.5등급</t>
  </si>
  <si>
    <t>프로볼로네슬라이스</t>
  </si>
  <si>
    <t>X-00134</t>
  </si>
  <si>
    <t>Weiss Gold Frozen Cream</t>
  </si>
  <si>
    <t>공장용 우유</t>
  </si>
  <si>
    <t>국산 탈지분유</t>
  </si>
  <si>
    <t>비알19-0304 파푸아뉴기니 커피 생두</t>
  </si>
  <si>
    <t>페루커피생두</t>
  </si>
  <si>
    <t>82%버터</t>
  </si>
  <si>
    <t>앵커 가염버터 454g</t>
  </si>
  <si>
    <t>앵커 슬라이스 치즈</t>
  </si>
  <si>
    <t>메이플호두</t>
  </si>
  <si>
    <t>해바라기씨</t>
  </si>
  <si>
    <t>X-00030</t>
  </si>
  <si>
    <t>Fonterra 냉동크림</t>
  </si>
  <si>
    <t>SPL18-0202(3) 브라질 커피 생두</t>
  </si>
  <si>
    <t>SPL18-0202(4) 브라질 커피 생두</t>
  </si>
  <si>
    <t>SPL18-0091(2) 브라질 커피 생두</t>
  </si>
  <si>
    <t>SPL19-0152(2) 브라질 커피 생두</t>
  </si>
  <si>
    <t>SPL19-0152(3) 브라질 커피 생두</t>
  </si>
  <si>
    <t>SPL18-160(14)콜롬비아커피생두</t>
  </si>
  <si>
    <t>SPL18-160(15)콜롬비아커피생두</t>
  </si>
  <si>
    <t>SPL19-0154(2)콜롬비아커피생두</t>
  </si>
  <si>
    <t>SPL18-160(16)콜롬비아커피생두</t>
  </si>
  <si>
    <t>SPL18-160(17)콜롬비아커피생두</t>
  </si>
  <si>
    <t>SPL19-0154(3)콜롬비아커피생두</t>
  </si>
  <si>
    <t>SPL18-160(18)콜롬비아커피생두</t>
  </si>
  <si>
    <t>SPL19-0160콜롬비아커피생두</t>
  </si>
  <si>
    <t>SPL18-160(19)콜롬비아커피생두</t>
  </si>
  <si>
    <t>SPL18-160(21)콜롬비아커피생두</t>
  </si>
  <si>
    <t>SPL18-160(22)콜롬비아커피생두</t>
  </si>
  <si>
    <t>SPL18-160(23)콜롬비아커피생두</t>
  </si>
  <si>
    <t>SPL18-160(24)콜롬비아커피생두</t>
  </si>
  <si>
    <t>콜롬비아커피생두</t>
  </si>
  <si>
    <t>SPL19-0099(4)콜롬비아커피생두</t>
  </si>
  <si>
    <t>SPL19-0162(2)우간다커피생두</t>
  </si>
  <si>
    <t>SPL19-0092우간다커피생두</t>
  </si>
  <si>
    <t>SPL19-0177(2)페루커피생두</t>
  </si>
  <si>
    <t>비알19-0491A콜롬비아커피생두</t>
  </si>
  <si>
    <t>비알19-0491B콜롬비아커피생두</t>
  </si>
  <si>
    <t>비알19-0528A콜롬비아커피생두</t>
  </si>
  <si>
    <t>비알19-0528B콜롬비아커피생두</t>
  </si>
  <si>
    <t>니카라과커피생두</t>
  </si>
  <si>
    <t>비알18-0675(2)브라질커피생두</t>
  </si>
  <si>
    <t>비알19-0393(1)브라질커피생두</t>
  </si>
  <si>
    <t>비알19-0393(2)브라질커피생두</t>
  </si>
  <si>
    <t>비알19-0393(4)브라질커피생두</t>
  </si>
  <si>
    <t>비알19-0195(2)브라질커피생두</t>
  </si>
  <si>
    <t>비알19-0196(2)우간다커피생두</t>
  </si>
  <si>
    <t>비알19-0385(1)우간다커피생두</t>
  </si>
  <si>
    <t>비알19-0385(2)우간다커피생두</t>
  </si>
  <si>
    <t>우간다커피생두</t>
  </si>
  <si>
    <t>비알19-0256(2)콜롬비아커피생두</t>
  </si>
  <si>
    <t>비알19-0384(1)콜롬비아커피생두</t>
  </si>
  <si>
    <t>비알19-0257콜롬비아커피생두</t>
  </si>
  <si>
    <t>비알19-0384(2)콜롬비아커피생두</t>
  </si>
  <si>
    <t>비알19-0254탄자니아커피생두</t>
  </si>
  <si>
    <t>탄자니아커피생두</t>
  </si>
  <si>
    <t>SPL19-0099(3)콜롬비아커피생두</t>
  </si>
  <si>
    <t>비알19-0059(3)니카라과커피생두</t>
  </si>
  <si>
    <t>비알19-0484인도네시아커피생두</t>
  </si>
  <si>
    <t>비알19-0146탄자니아커피생두</t>
  </si>
  <si>
    <t>UHT Cream</t>
  </si>
  <si>
    <t>X-00083</t>
  </si>
  <si>
    <t>혼합탈지분유</t>
  </si>
  <si>
    <t>마리보치즈</t>
  </si>
  <si>
    <t>이시니 버터 1KG</t>
  </si>
  <si>
    <t>이시니 버터 10KG</t>
  </si>
  <si>
    <t>79%가공버터</t>
  </si>
  <si>
    <t>냉동 모짜렐라 블럭치즈</t>
  </si>
  <si>
    <t>타투라 크림치즈 20KG</t>
  </si>
  <si>
    <t>타투라 크림치즈 10KG</t>
  </si>
  <si>
    <t>호박씨</t>
  </si>
  <si>
    <t>PLSPC-M</t>
  </si>
  <si>
    <t>405334</t>
  </si>
  <si>
    <t>쇼트닝(베이커/수입산) BOX=10KG</t>
  </si>
  <si>
    <t>마스카폰치즈</t>
  </si>
  <si>
    <t>맥심모카골드마일드</t>
  </si>
  <si>
    <t>파마산 골드</t>
  </si>
  <si>
    <t>X-00135</t>
  </si>
  <si>
    <t>냉동크림</t>
  </si>
  <si>
    <t>롤치즈(하이멜트치즈)</t>
  </si>
  <si>
    <t>슬라이스치즈,생지용,슬라이스,</t>
  </si>
  <si>
    <t>팬시슈레드파마산,치즈,907G</t>
  </si>
  <si>
    <t>이시니 AOP버터</t>
  </si>
  <si>
    <t>독일산 버터</t>
  </si>
  <si>
    <t>람순 41%가공버터</t>
  </si>
  <si>
    <t>옥수수유</t>
  </si>
  <si>
    <t>SPL19-0160 콜롬비아 커피 생두</t>
  </si>
  <si>
    <t>비알19-0393(1) 브라질 커피 생두</t>
  </si>
  <si>
    <t>비알19-0196(2) 우간다 커피 생두</t>
  </si>
  <si>
    <t>채종유,18L,가공,캐나다</t>
  </si>
  <si>
    <t>한천분말</t>
  </si>
  <si>
    <t>딸기퓨레</t>
  </si>
  <si>
    <t>연와사비</t>
  </si>
  <si>
    <t>백앙금</t>
  </si>
  <si>
    <t>흑당 타피오카펄</t>
  </si>
  <si>
    <t>블루베리분말</t>
  </si>
  <si>
    <t>통팥앙금</t>
  </si>
  <si>
    <t>맛단</t>
  </si>
  <si>
    <t>레드빈 페이스트</t>
  </si>
  <si>
    <t>옥수수홀</t>
  </si>
  <si>
    <t>호밀가루</t>
  </si>
  <si>
    <t>찹쌀가루</t>
  </si>
  <si>
    <t>생맥분</t>
  </si>
  <si>
    <t>완두앙금</t>
  </si>
  <si>
    <t>탈지대두분</t>
  </si>
  <si>
    <t>ALCOHOL FREE VANILLA FLAVOR 1-FOLD</t>
  </si>
  <si>
    <t>MANGO FLAVOR L-116511</t>
  </si>
  <si>
    <t>MANGO FLAVOR L-116562</t>
  </si>
  <si>
    <t>MANGO FLAVOR L-156340</t>
  </si>
  <si>
    <t>레드칼라,CG6,1KG,분말,</t>
  </si>
  <si>
    <t>블루베리칼라,AF1,2KG,액상,</t>
  </si>
  <si>
    <t>꽃맛살,2KG,살균,</t>
  </si>
  <si>
    <t>블루칼라,NO,178L,5KG,액상,</t>
  </si>
  <si>
    <t>통팥앙금 C40</t>
  </si>
  <si>
    <t>브라운슈가 타피오카펄</t>
  </si>
  <si>
    <t>컴프레스드 이스트</t>
  </si>
  <si>
    <t>코팅초콜릿</t>
  </si>
  <si>
    <t>코팅 컴파운드 초콜릿 2종</t>
  </si>
  <si>
    <t>코코아버터</t>
  </si>
  <si>
    <t>코코아매스</t>
  </si>
  <si>
    <t>KREATION SS</t>
  </si>
  <si>
    <t>코코아파우더</t>
  </si>
  <si>
    <t>크리스펄다크</t>
  </si>
  <si>
    <t>베이킹마요네즈</t>
  </si>
  <si>
    <t>포켓마요</t>
  </si>
  <si>
    <t>레드와인식초</t>
  </si>
  <si>
    <t>피치우롱티</t>
  </si>
  <si>
    <t>점)녹차파우더</t>
  </si>
  <si>
    <t>리멀소프트</t>
  </si>
  <si>
    <t>소피칼-슈퍼</t>
  </si>
  <si>
    <t>글루텐</t>
  </si>
  <si>
    <t>냉동고당이스트</t>
  </si>
  <si>
    <t>냉동저당이스트</t>
  </si>
  <si>
    <t>화이바검(20kg)</t>
  </si>
  <si>
    <t>화이바검 BAG=10KG</t>
  </si>
  <si>
    <t>화이바검,10KG,분말,</t>
  </si>
  <si>
    <t>천연바닐라그레인버본/500g</t>
  </si>
  <si>
    <t>천연바닐라그레인,버본,10KG,분말,마다카스</t>
  </si>
  <si>
    <t>바닐라빈,50G,탈각,</t>
  </si>
  <si>
    <t>가드그린</t>
  </si>
  <si>
    <t>자당지방산에스테르,가공,싱가포르</t>
  </si>
  <si>
    <t>웰믹스,B1,20KG,분말,</t>
  </si>
  <si>
    <t>볶음참깨</t>
  </si>
  <si>
    <t>정백당15KG</t>
  </si>
  <si>
    <t>블루팝핑캔디</t>
  </si>
  <si>
    <t>수입정백당15KG</t>
  </si>
  <si>
    <t>정백당1MT</t>
  </si>
  <si>
    <t>정백당2MT</t>
  </si>
  <si>
    <t>정백당3MT</t>
  </si>
  <si>
    <t>정백당4MT</t>
  </si>
  <si>
    <t>수입정백당1MT</t>
  </si>
  <si>
    <t>PAS초콜릿소스</t>
  </si>
  <si>
    <t>밀배아</t>
  </si>
  <si>
    <t>완두단백</t>
  </si>
  <si>
    <t>CSP</t>
  </si>
  <si>
    <t>P퓨어파우더요거트</t>
  </si>
  <si>
    <t>점)요거트파우더</t>
  </si>
  <si>
    <t>요거트파우더P</t>
  </si>
  <si>
    <t>변성전분 National 1333(22.7kg),가공,</t>
  </si>
  <si>
    <t>밀크 커버쳐</t>
  </si>
  <si>
    <t>프리믹스,파인소프트,202,10KG,가공,</t>
  </si>
  <si>
    <t>미림(맛술)</t>
  </si>
  <si>
    <t>도넛슈가</t>
  </si>
  <si>
    <t>신규</t>
  </si>
  <si>
    <t>BEET SUGAR</t>
  </si>
  <si>
    <t>EX37437</t>
  </si>
  <si>
    <t>N&amp;A Vanilla Flavor 52850[1GAL/BOT] 外 34개 품목</t>
  </si>
  <si>
    <t>바카리럼주</t>
  </si>
  <si>
    <t>밤다이스통조림8KG(4.5)</t>
  </si>
  <si>
    <t>밤다이스통조림3KG(1.8)</t>
  </si>
  <si>
    <t>밤다이스파우치7.7KG(5.4)</t>
  </si>
  <si>
    <t>데라카나스타할라페뇨 페퍼스 슬라이스</t>
  </si>
  <si>
    <t>냉동감자튀김</t>
  </si>
  <si>
    <t>건표고다이스</t>
  </si>
  <si>
    <t>화이트 커버쳐</t>
  </si>
  <si>
    <t>화이트달팽이초콜릿</t>
  </si>
  <si>
    <t>점)핑크달팽이초콜릿</t>
  </si>
  <si>
    <t>파리초달시사인판</t>
  </si>
  <si>
    <t>냉동딸기(칠레산)</t>
  </si>
  <si>
    <t>산딸기퓨레</t>
  </si>
  <si>
    <t>자몽베이스</t>
  </si>
  <si>
    <t>DD초코파우더 (기존코드 :706034)</t>
  </si>
  <si>
    <t>알파콘</t>
  </si>
  <si>
    <t>MU00410</t>
  </si>
  <si>
    <t>Utility Cocoa [50LBS/BAG]　　</t>
  </si>
  <si>
    <t>트레할로스</t>
  </si>
  <si>
    <t>후르츠칵테일</t>
  </si>
  <si>
    <t>냉동딸기6종</t>
  </si>
  <si>
    <t>유자청8종(음료용,빵용)</t>
  </si>
  <si>
    <t>건조크랜베리</t>
  </si>
  <si>
    <t>MU00440</t>
  </si>
  <si>
    <t>O. D. Granules [50LBS/BAG]　　　</t>
  </si>
  <si>
    <t>카라겐120</t>
  </si>
  <si>
    <t>소프트프로즌 블루베리</t>
  </si>
  <si>
    <t>블루베리믹스필링</t>
  </si>
  <si>
    <t>찹쌀</t>
  </si>
  <si>
    <t>적두</t>
  </si>
  <si>
    <t>왕란</t>
  </si>
  <si>
    <t>특란</t>
  </si>
  <si>
    <t>대란</t>
  </si>
  <si>
    <t>돈육(돼지고기) BN=10KG</t>
  </si>
  <si>
    <t>돈민찌(호빵용)</t>
  </si>
  <si>
    <t>SS,냉동,삼겹살,원물,돈육,덴마크</t>
  </si>
  <si>
    <t>SS,내추럴수입우육 양지,GFS</t>
  </si>
  <si>
    <t>SS,내추럴,수입,전각,GFS,원물,우육,</t>
  </si>
  <si>
    <t>냉동난황</t>
  </si>
  <si>
    <t>냉동난황(미국산)</t>
  </si>
  <si>
    <t>딸기</t>
  </si>
  <si>
    <t>슈가데일 베이컨</t>
  </si>
  <si>
    <t>자몽</t>
  </si>
  <si>
    <t>토마토</t>
  </si>
  <si>
    <t>거봉</t>
  </si>
  <si>
    <t>무채,3mm, 슬라이스</t>
  </si>
  <si>
    <t>청포도</t>
  </si>
  <si>
    <t>블루베리</t>
  </si>
  <si>
    <t>무채(1mm)</t>
  </si>
  <si>
    <t>점)당근채</t>
  </si>
  <si>
    <t>닭가슴살</t>
  </si>
  <si>
    <t>로메인</t>
  </si>
  <si>
    <t>멀티</t>
  </si>
  <si>
    <t>돈육A(후지)</t>
  </si>
  <si>
    <t>수입우육(트리밍)</t>
  </si>
  <si>
    <t>전란분(미국산)</t>
  </si>
  <si>
    <t>취청오이</t>
  </si>
  <si>
    <t>신선란,30개입,원물</t>
  </si>
  <si>
    <t>신선란,15개입,원물</t>
  </si>
  <si>
    <t>점포,신선란,30구,전란,대란,</t>
  </si>
  <si>
    <t>점포,신선란,15구,전란,대란,</t>
  </si>
  <si>
    <t>수입,목심,원물,우육,호주</t>
  </si>
  <si>
    <t>전란분</t>
  </si>
  <si>
    <t xml:space="preserve">카페아다지오,에스프레소라떼 </t>
  </si>
  <si>
    <t xml:space="preserve">카페아다지오,리치카페모카 </t>
  </si>
  <si>
    <t>카페아다지오,딥카라멜마끼아또</t>
  </si>
  <si>
    <t>핑크퐁 젤리스틱</t>
  </si>
  <si>
    <t>슬라이스마늘바게트</t>
  </si>
  <si>
    <t>슬라이스마늘바게트(급식)</t>
  </si>
  <si>
    <t>티스파클링 리프레쉬</t>
  </si>
  <si>
    <t>5입)오븐에구운도넛</t>
  </si>
  <si>
    <t>10입)오븐에구운도넛</t>
  </si>
  <si>
    <t>NEW,데일리주스,오렌지,200ml</t>
  </si>
  <si>
    <t>NEW,데일리주스,포도,200ml</t>
  </si>
  <si>
    <t>NEW,데일리주스,자몽,200ml</t>
  </si>
  <si>
    <t>트)구운마늘바게트</t>
  </si>
  <si>
    <t>나츄나츄 복숭아n망고</t>
  </si>
  <si>
    <t>나츄나츄 파인애플n오렌지</t>
  </si>
  <si>
    <t>마이러브(중)</t>
  </si>
  <si>
    <t>마이러브(대)</t>
  </si>
  <si>
    <t xml:space="preserve"> BLT 샌드위치 봉투(완제 2단 2개입) </t>
  </si>
  <si>
    <t xml:space="preserve"> 햄코울슬로 샌드위치 봉투(완제 2단 2개입 </t>
  </si>
  <si>
    <t xml:space="preserve"> 통밀 디럭스 샌드위치 봉투(완제 2단 2개입 </t>
  </si>
  <si>
    <t xml:space="preserve">포장재팀 </t>
  </si>
  <si>
    <t>마메,초코무스케익,띠지,스티커,아트지,65*</t>
  </si>
  <si>
    <t>유산지 인상방어</t>
  </si>
  <si>
    <t>지대봉투 인상방어</t>
  </si>
  <si>
    <t>EPS 중량최적화</t>
  </si>
  <si>
    <t>쇼핑백 인상방어</t>
  </si>
  <si>
    <t>에그팜 샐러드 스티커 입찰</t>
  </si>
  <si>
    <t>샌드팜 샌드위치 스티커 입찰</t>
  </si>
  <si>
    <t>샌드팜 감열지 가격 협상</t>
  </si>
  <si>
    <t>PB/SPL 샌드위치 스티커 재질 최적화</t>
  </si>
  <si>
    <t>홍보물 표준단가 입찰</t>
  </si>
  <si>
    <t>점)PC냉장롤케익박스 외 20종</t>
  </si>
  <si>
    <t>명가명품받침(공용)</t>
  </si>
  <si>
    <t>롤케익받침류 7종</t>
  </si>
  <si>
    <t>도넛박스류 4종</t>
  </si>
  <si>
    <t>종이 트레이류</t>
  </si>
  <si>
    <t>해외 수입 원지 다각화</t>
  </si>
  <si>
    <t>신규 업체 소싱</t>
  </si>
  <si>
    <t>케익박스류 주요 품목 입찰</t>
  </si>
  <si>
    <t>케익하판 재질 변경(PE코팅지)</t>
  </si>
  <si>
    <t>소형하판류 재질 변경</t>
  </si>
  <si>
    <t>BR,파스쿠찌 음료용 슬리브 입찰</t>
  </si>
  <si>
    <t>PB 실키롤박스 외</t>
  </si>
  <si>
    <t>원주)화과자명가(대)상박스</t>
  </si>
  <si>
    <t>원주)화과자명가(소)상박스</t>
  </si>
  <si>
    <t>전병세트,대형</t>
  </si>
  <si>
    <t>뉴욕케익박스</t>
  </si>
  <si>
    <t>프렌치구움과자박스</t>
  </si>
  <si>
    <t>폭죽</t>
  </si>
  <si>
    <t>민트데코픽,철심,무,PE,19*67,</t>
  </si>
  <si>
    <t>점,민트데코잎,픽,PE,20*30,</t>
  </si>
  <si>
    <t>포장리본(5R/L)</t>
  </si>
  <si>
    <t>핫음료리드(GV)&lt;100EA/BON&gt;</t>
  </si>
  <si>
    <t xml:space="preserve"> 401749</t>
  </si>
  <si>
    <t>콜드음료리드,지오반노니,50EA,PET,미정</t>
  </si>
  <si>
    <t>401753</t>
  </si>
  <si>
    <t>10온즈키즈음료컵,지오반노니,50EA,PET,10온즈</t>
  </si>
  <si>
    <t>401754</t>
  </si>
  <si>
    <t>12온즈콜드음료컵,지오반노니,50EA,PET,12온즈</t>
  </si>
  <si>
    <t>401755</t>
  </si>
  <si>
    <t>16온즈콜드음료컵,지오반노니,50EA,PET,16온즈</t>
  </si>
  <si>
    <t>401756</t>
  </si>
  <si>
    <t>20온즈콜드음료컵,지오반노니,50EA,PET,20온즈</t>
  </si>
  <si>
    <t>401751</t>
  </si>
  <si>
    <t>13온즈핫컵,지오반노니,50EA,종이,13온즈</t>
  </si>
  <si>
    <t>401752</t>
  </si>
  <si>
    <t>16온즈핫음료컵,지오반노니,50EA,종이,16온즈</t>
  </si>
  <si>
    <t>OPP Film</t>
  </si>
  <si>
    <t>NY Film</t>
  </si>
  <si>
    <t>동판비</t>
  </si>
  <si>
    <t>지관류</t>
  </si>
  <si>
    <t>연마지관 76 X 10 X 1005</t>
  </si>
  <si>
    <t>연마지관 76 X 10 X 1015</t>
  </si>
  <si>
    <t>연마지관 76 X 10 X 1025</t>
  </si>
  <si>
    <t>연마지관 76 X 10 X 1035</t>
  </si>
  <si>
    <t>연마지관 76 X 10 X 1045</t>
  </si>
  <si>
    <t>연마지관 76 X 10 X 1085</t>
  </si>
  <si>
    <t>연마지관 76 X 10 X 1095</t>
  </si>
  <si>
    <t>연마지관 76 X 10 X 1125</t>
  </si>
  <si>
    <t>연마지관 76 X 10 X 1135</t>
  </si>
  <si>
    <t>연마지관 76 X 10 X 1145</t>
  </si>
  <si>
    <t>연마지관 76 X 10 X 1205</t>
  </si>
  <si>
    <t>연마지관 76 X 10 X 1215</t>
  </si>
  <si>
    <t>연마지관 76 X 10 X 1225</t>
  </si>
  <si>
    <t>연마지관 76 X 10 X 1335</t>
  </si>
  <si>
    <t>연마지관 76 X 10 X 1365</t>
  </si>
  <si>
    <t>연마지관 76 X 10 X 1405</t>
  </si>
  <si>
    <t>연마지관 76 X 10 X 1505</t>
  </si>
  <si>
    <t>연마지관 76 X 10 X 395</t>
  </si>
  <si>
    <t>연마지관 76 X 10 X 405</t>
  </si>
  <si>
    <t>연마지관 76 X 10 X 415</t>
  </si>
  <si>
    <t>연마지관 76 X 10 X 425</t>
  </si>
  <si>
    <t>연마지관 76 X 10 X 435</t>
  </si>
  <si>
    <t>연마지관 76 X 10 X 445</t>
  </si>
  <si>
    <t>연마지관 76 X 10 X 455</t>
  </si>
  <si>
    <t>연마지관 76 X 10 X 465</t>
  </si>
  <si>
    <t>연마지관 76 X 10 X 475</t>
  </si>
  <si>
    <t>연마지관 76 X 10 X 485</t>
  </si>
  <si>
    <t>연마지관 76 X 10 X 495</t>
  </si>
  <si>
    <t>연마지관 76 X 10 X 505</t>
  </si>
  <si>
    <t>연마지관 76 X 10 X 515</t>
  </si>
  <si>
    <t>연마지관 76 X 10 X 525</t>
  </si>
  <si>
    <t>연마지관 76 X 10 X 535</t>
  </si>
  <si>
    <t>연마지관 76 X 10 X 545</t>
  </si>
  <si>
    <t>연마지관 76 X 10 X 555</t>
  </si>
  <si>
    <t>연마지관 76 X 10 X 565</t>
  </si>
  <si>
    <t>연마지관 76 X 10 X 575</t>
  </si>
  <si>
    <t>연마지관 76 X 10 X 585</t>
  </si>
  <si>
    <t>연마지관 76 X 10 X 595</t>
  </si>
  <si>
    <t>연마지관 76 X 10 X 605</t>
  </si>
  <si>
    <t>연마지관 76 X 10 X 615</t>
  </si>
  <si>
    <t>연마지관 76 X 10 X 625</t>
  </si>
  <si>
    <t>연마지관 76 X 10 X 635</t>
  </si>
  <si>
    <t>연마지관 76 X 10 X 645</t>
  </si>
  <si>
    <t>연마지관 76 X 10 X 655</t>
  </si>
  <si>
    <t>연마지관 76 X 10 X 665</t>
  </si>
  <si>
    <t>연마지관 76 X 10 X 675</t>
  </si>
  <si>
    <t>연마지관 76 X 10 X 685</t>
  </si>
  <si>
    <t>연마지관 76 X 10 X 695</t>
  </si>
  <si>
    <t>연마지관 76 X 10 X 705</t>
  </si>
  <si>
    <t>연마지관 76 X 10 X 715</t>
  </si>
  <si>
    <t>연마지관 76 X 10 X 725</t>
  </si>
  <si>
    <t>연마지관 76 X 10 X 735</t>
  </si>
  <si>
    <t>연마지관 76 X 10 X 745</t>
  </si>
  <si>
    <t>연마지관 76 X 10 X 755</t>
  </si>
  <si>
    <t>연마지관 76 X 10 X 765</t>
  </si>
  <si>
    <t>연마지관 76 X 10 X 775</t>
  </si>
  <si>
    <t>연마지관 76 X 10 X 785</t>
  </si>
  <si>
    <t>연마지관 76 X 10 X 795</t>
  </si>
  <si>
    <t>연마지관 76 X 10 X 805</t>
  </si>
  <si>
    <t>연마지관 76 X 10 X 815</t>
  </si>
  <si>
    <t>연마지관 76 X 10 X 825</t>
  </si>
  <si>
    <t>연마지관 76 X 10 X 835</t>
  </si>
  <si>
    <t>연마지관 76 X 10 X 845</t>
  </si>
  <si>
    <t>연마지관 76 X 10 X 855</t>
  </si>
  <si>
    <t>연마지관 76 X 10 X 865</t>
  </si>
  <si>
    <t>연마지관 76 X 10 X 875</t>
  </si>
  <si>
    <t>연마지관 76 X 10 X 885</t>
  </si>
  <si>
    <t>연마지관 76 X 10 X 895</t>
  </si>
  <si>
    <t>연마지관 76 X 10 X 905</t>
  </si>
  <si>
    <t>연마지관 76 X 10 X 915</t>
  </si>
  <si>
    <t>연마지관 76 X 10 X 925</t>
  </si>
  <si>
    <t>연마지관 76 X 10 X 935</t>
  </si>
  <si>
    <t>연마지관 76 X 10 X 945</t>
  </si>
  <si>
    <t>연마지관 76 X 10 X 955</t>
  </si>
  <si>
    <t>연마지관 76 X 10 X 965</t>
  </si>
  <si>
    <t>연마지관 76 X 10 X 975</t>
  </si>
  <si>
    <t>연마지관 76 X 10 X 985</t>
  </si>
  <si>
    <t>연마지관76 X 10 X 1115</t>
  </si>
  <si>
    <t>연마지관76 X 10 X 1175</t>
  </si>
  <si>
    <t>연마지관(무지)76 X 10 X 1055</t>
  </si>
  <si>
    <t>연마지관(무지)76 X 10 X 1175</t>
  </si>
  <si>
    <t>연마지관(무지)76 X 10 X 1425</t>
  </si>
  <si>
    <t>골판지박스</t>
  </si>
  <si>
    <t>잉크,용제류 인상방어</t>
  </si>
  <si>
    <t>종이컵류 인상방어</t>
  </si>
  <si>
    <t>PB이중 종이컵_13oz</t>
  </si>
  <si>
    <t>점)신_OPP봉투(소)</t>
  </si>
  <si>
    <t>점)과자빵 봉투</t>
  </si>
  <si>
    <t>듀엣롤,자동롤,BOPOS,350*350,</t>
  </si>
  <si>
    <t>롯데,롤케익,노치타입,자동롤,BOPOS,350*330,</t>
  </si>
  <si>
    <t>샌드팜)핫&amp;스모키더블버거</t>
  </si>
  <si>
    <t>샌드팜)상하이스파이시버거(세븐)</t>
  </si>
  <si>
    <t>샌드팜)상하이치킨버거</t>
  </si>
  <si>
    <t>샌드팜)해쉬브라운파마산버거</t>
  </si>
  <si>
    <t>샌드팜)더블불고기고구마버거</t>
  </si>
  <si>
    <t>샌드팜)상하이스파이시버거(삼립)</t>
  </si>
  <si>
    <t>샌드팜)불고기치즈부리또</t>
  </si>
  <si>
    <t>샌드팜)맥앤치즈버거</t>
  </si>
  <si>
    <t>샌드팜)베이컨토마토디럭스버거</t>
  </si>
  <si>
    <t>샌드팜)양념치킨버거</t>
  </si>
  <si>
    <t>샌드팜)에그인헬치즈버거</t>
  </si>
  <si>
    <t>샌드팜)매콤불고기부리또</t>
  </si>
  <si>
    <t>샌드팜)트리플타워버거</t>
  </si>
  <si>
    <t>샌드팜)브리오슈에그버거</t>
  </si>
  <si>
    <t>샌드팜)더블스모키버거(CU)</t>
  </si>
  <si>
    <t>샌드팜)데블스스파이시버거</t>
  </si>
  <si>
    <t>샌드팜)화이트갈릭치킨버거</t>
  </si>
  <si>
    <t>샌드팜)닭달버거</t>
  </si>
  <si>
    <t>파)한아름땅콩소보루,,,,,</t>
  </si>
  <si>
    <t>GS-25통식빵,,,</t>
  </si>
  <si>
    <t>아침미소토스트,,,</t>
  </si>
  <si>
    <t>파)골드버터롤파티,SCP,270*900,대한민국</t>
  </si>
  <si>
    <t>LFD,탕종통식빵,수동,SCP,235*1160,</t>
  </si>
  <si>
    <t>천연효모로만밀식빵,수동,SCP,720*265,</t>
  </si>
  <si>
    <t>B2B,통식빵,수동,SCP,260*1160,</t>
  </si>
  <si>
    <t>부드러운통식빵,수동,SCP,235*1160,</t>
  </si>
  <si>
    <t>샌드위치,직사각,트레이,상면,PET,199*92*35,</t>
  </si>
  <si>
    <t>샌드위치,직사각,트레이,PET,194*87*36,</t>
  </si>
  <si>
    <t>트레이 인상방어</t>
  </si>
  <si>
    <t>SC마닐라지 가격 인상 방어</t>
  </si>
  <si>
    <t>슈트레이</t>
  </si>
  <si>
    <t>SS,왁스페이퍼,노루지,412*310,</t>
  </si>
  <si>
    <t>JJ)프루티워터 보틀</t>
  </si>
  <si>
    <t>피그인더가든 착즙주스</t>
  </si>
  <si>
    <t>그릭슈바인햄2호부직포</t>
  </si>
  <si>
    <t>그릭슈바인햄복합1호부직포</t>
  </si>
  <si>
    <t>그릭슈바인햄복합3호부직포</t>
  </si>
  <si>
    <t>그릭슈바인복합4호부직포</t>
  </si>
  <si>
    <t>그릭슈바인복합5호부직포</t>
  </si>
  <si>
    <t>그릭슈바인특1호부직포</t>
  </si>
  <si>
    <t>고객용쟁반,화이트</t>
  </si>
  <si>
    <t>빵집게,화이트,</t>
  </si>
  <si>
    <t>로얄티라미수 트레이 인상방어</t>
  </si>
  <si>
    <t>아이스크림 벌칸박스 국내화</t>
  </si>
  <si>
    <t>점,원형,샐러드,스티커,리무벌,58*58,</t>
  </si>
  <si>
    <t>공용,슬리브,종이,270*71,</t>
  </si>
  <si>
    <t>도넛박스</t>
  </si>
  <si>
    <t>수출,공용,L타입,BOX,KLB,390*290*150,</t>
  </si>
  <si>
    <t>아이스바포장박스</t>
  </si>
  <si>
    <t>얼음,BOX,SK,375*235*375,</t>
  </si>
  <si>
    <t>CCP 도우 13인치 박스</t>
  </si>
  <si>
    <t>수출)단보루C 간지</t>
  </si>
  <si>
    <t>프리미엄아이스바박스</t>
  </si>
  <si>
    <t>마카롱아이스크림박스,KA,CK,K,,</t>
  </si>
  <si>
    <t>마카롱아이스크림패드,WK,K,K,,</t>
  </si>
  <si>
    <t>삼립)밀푀유 초코바 간지</t>
  </si>
  <si>
    <t>삼립)밀푀유 초코바 외박스</t>
  </si>
  <si>
    <t>디저트아이스크림(리뉴얼)</t>
  </si>
  <si>
    <t>수출)단보루C 박스</t>
  </si>
  <si>
    <t>수출)단보루C 패드</t>
  </si>
  <si>
    <t>보관용앙금박스</t>
  </si>
  <si>
    <t>각대(받침대)</t>
  </si>
  <si>
    <t>던킨)아이스바포장박스</t>
  </si>
  <si>
    <t>컵스크림외박스</t>
  </si>
  <si>
    <t>수출)화이트미니 간지</t>
  </si>
  <si>
    <t>치즈케익피스박스</t>
  </si>
  <si>
    <t>딸기 요거트 콘 아이스크림 외박스</t>
  </si>
  <si>
    <t>수출,공용,단보루E,박스1,패드1,간지4,KLB,</t>
  </si>
  <si>
    <t>삼성샌드위치박스</t>
  </si>
  <si>
    <t>아이스바포장박스(수출용)</t>
  </si>
  <si>
    <t>찰떡쿵초코 외박스</t>
  </si>
  <si>
    <t>모찌아이스크림,BOX,KA,330*350*100,</t>
  </si>
  <si>
    <t>프리미엄초코바박스</t>
  </si>
  <si>
    <t>S 음료용 반달얼음 외박스</t>
  </si>
  <si>
    <t>삼립,공용,수출,BOX,KLB,390*290*150,</t>
  </si>
  <si>
    <t>찰떡쿵흑당 외박스</t>
  </si>
  <si>
    <t>리뉴얼,모나카아이스크림,패드,WK,290*200,</t>
  </si>
  <si>
    <t>리뉴얼,모나카아이스크림,BOX,KA,310*215*1</t>
  </si>
  <si>
    <t>수출용박스 간지</t>
  </si>
  <si>
    <t>베이스포장박스</t>
  </si>
  <si>
    <t>수출)단보루B(600*500*160)</t>
  </si>
  <si>
    <t>얼음,1KG,BOX,SK,375*240*290,</t>
  </si>
  <si>
    <t>삼립,소프트,에그타르트,BOX,SK,525*275*90</t>
  </si>
  <si>
    <t>CW)B2B 원두6입 외박스</t>
  </si>
  <si>
    <t>앙금,BOX,SK,900*800*700,</t>
  </si>
  <si>
    <t>삼립)아이스바포장박스</t>
  </si>
  <si>
    <t>아이스샌드 외박스</t>
  </si>
  <si>
    <t>수출,공용,화이트미니,BOX,SK,518*518*275,</t>
  </si>
  <si>
    <t>수출)화이트미니 패드</t>
  </si>
  <si>
    <t>던킨,후르츠바,포장박스,KA,320*190*130,</t>
  </si>
  <si>
    <t>삼립)고구마파이외박스</t>
  </si>
  <si>
    <t>삼립)크림치즈파이외박스</t>
  </si>
  <si>
    <t>삼립)딸기필링파이외박스</t>
  </si>
  <si>
    <t>삼립)애플필링파이외박스</t>
  </si>
  <si>
    <t>페스츄리,사각,휴면반죽,BOX,KY,350*300*20</t>
  </si>
  <si>
    <t>수출)단보루B타입</t>
  </si>
  <si>
    <t>고객쟁반유산지(신BI)</t>
  </si>
  <si>
    <t>수)해물맛우동(초립동) BOX 380X270X190</t>
  </si>
  <si>
    <t>수)튀김맛우동(초립동) BOX 380X270X190</t>
  </si>
  <si>
    <t>수.한국냉동면 BOX 440X350X190</t>
  </si>
  <si>
    <t>수)후레쉬냉동면240g BOX 430X340X190</t>
  </si>
  <si>
    <t>수)JFC냉동면250g BOX 440X350X190</t>
  </si>
  <si>
    <t>수)삿포로냉동면240g BOX 420X350X190</t>
  </si>
  <si>
    <t>수)아리선중화면(250g)BOX 435X355X200</t>
  </si>
  <si>
    <t>수)하나비냉동면240g BOX 440X350X190</t>
  </si>
  <si>
    <t>수)하나비냉동라면240g BOX 440X340X200</t>
  </si>
  <si>
    <t>수)759냉동면(250g)BOX 440X350X200</t>
  </si>
  <si>
    <t>풀무원)냉동우동면230gBOX 440X350X175</t>
  </si>
  <si>
    <t>수)JFC냉동면200g(말레이시아)BOX 42X35X19</t>
  </si>
  <si>
    <t>수)이센셜우동BOX 330X225X160</t>
  </si>
  <si>
    <t>수)자이안트우동BOX 330X225X160</t>
  </si>
  <si>
    <t>수)759김치만두BOX 415X300X230</t>
  </si>
  <si>
    <t>수)759고기만두BOX 415X300X230</t>
  </si>
  <si>
    <t>수)사슴표냉동면240gBOX 422X352X192</t>
  </si>
  <si>
    <t>송학)우동사리면200gBOX 475X280X140</t>
  </si>
  <si>
    <t>수)레스푸드냉동면200gBOX 345X305X180</t>
  </si>
  <si>
    <t>수)선싱냉동면200g(1입)BOX 530X370X210</t>
  </si>
  <si>
    <t>수)선싱냉동면200g(5입)BOX 330X305X180</t>
  </si>
  <si>
    <t>수)셀렉트한국냉동면(1KG) BOX 345X305X180</t>
  </si>
  <si>
    <t>수)759야채만두 박스</t>
  </si>
  <si>
    <t>수)759부추만두 박스</t>
  </si>
  <si>
    <t>수)아이푸드냉동면1200gBOX 440X350X190</t>
  </si>
  <si>
    <t>수)후레쉬우동1입(호주)200gBOX360X265X105</t>
  </si>
  <si>
    <t>수)후레쉬우동3입(호주)600gBOX355X230X135</t>
  </si>
  <si>
    <t>수)호사쿠우동3입600gBOX 465X330X135</t>
  </si>
  <si>
    <t>수출,초력우동,토론토,BOX,,400*220*135,</t>
  </si>
  <si>
    <t>수출,초력우동,벤쿠버,BOX,,400*220*135,</t>
  </si>
  <si>
    <t>수출,초력라면,토론토,BOX,,400*220*155,</t>
  </si>
  <si>
    <t>수출,초력라면,벤쿠버,BOX,,400*220*155,</t>
  </si>
  <si>
    <t>수출,타이마오,우동,4입,BOX,,420*361*142,</t>
  </si>
  <si>
    <t>수출,네덜란드,후레쉬우동,BOX,,360*265*10</t>
  </si>
  <si>
    <t>수출,아이푸드,냉동라면,BOX,,440*350*190,</t>
  </si>
  <si>
    <t>수출,IE,후레쉬우동,BOX,HBV,360*265*105,</t>
  </si>
  <si>
    <t>푸드,냉동,납작우동면,BOX,,41*35*19,</t>
  </si>
  <si>
    <t>푸드,냉동,쌀우동면,BOX,,44*35*20,</t>
  </si>
  <si>
    <t>푸드,냉동,사누끼우동면,BOX,,44*35*20,</t>
  </si>
  <si>
    <t>수출,풀무원,냉동,우동,BOX,골판지,440*350</t>
  </si>
  <si>
    <t>수출,공용,후레쉬냉동면,240G,BOX,골판지,4</t>
  </si>
  <si>
    <t>수출,벨기에,냉동면,240G,BOX,골판지,440*3</t>
  </si>
  <si>
    <t>수출,벨기에,냉동라면,200G,BOX,골판지,420</t>
  </si>
  <si>
    <t>수출,캐나다,쿠마이이나니와,냉동면,240G,B</t>
  </si>
  <si>
    <t>수 쉐이프월드우동200g 유럽용 외박스,골판</t>
  </si>
  <si>
    <t>수 쉐이프월드호키엔200g 유럽용 외박스,골</t>
  </si>
  <si>
    <t>수호사쿠냉동라면12kg 외박스,골판지,440*3</t>
  </si>
  <si>
    <t>수)풍야채만두BOX,675g,420*330*230</t>
  </si>
  <si>
    <t>수)풍김치만두BOX,675g,420*330*230</t>
  </si>
  <si>
    <t>수)풍부추만두BOX,675g,420*330*230</t>
  </si>
  <si>
    <t>하이면완도김우동2인분5입RRP,300*185*250</t>
  </si>
  <si>
    <t>하이면가락우동2인분5입RRP,300*185*250</t>
  </si>
  <si>
    <t>하이면어묵우동2인분5입RRP,150*285*195</t>
  </si>
  <si>
    <t>수)썬기븐냉동면BOX,캐나다,440*350*190</t>
  </si>
  <si>
    <t>샌드팜)맥시칸타코버거</t>
  </si>
  <si>
    <t>샌드팜)비프치즈버거</t>
  </si>
  <si>
    <t>샌드팜)더블칠리치즈버거</t>
  </si>
  <si>
    <t>샌드팜)크리미불닭치즈버거</t>
  </si>
  <si>
    <t>샌드팜)바비큐치즈버거</t>
  </si>
  <si>
    <t>샌드팜)더블어니언비프버거</t>
  </si>
  <si>
    <t>샌드팜)스크램블&amp;햄치즈포카치아</t>
  </si>
  <si>
    <t>샌드팜)세븐아메리칸파마산버거</t>
  </si>
  <si>
    <t>샌드팜)에그불고기버거</t>
  </si>
  <si>
    <t>샌드팜)화끈치즈버거(CVS)</t>
  </si>
  <si>
    <t>샌드팜)GS에그사라다</t>
  </si>
  <si>
    <t>샌드팜)아메리칸치즈버거</t>
  </si>
  <si>
    <t>C)아침우유식빵(플렉소)</t>
  </si>
  <si>
    <t>삼립빵)해피토스트(플렉소)</t>
  </si>
  <si>
    <t>파)56시간부드러운숙식빵</t>
  </si>
  <si>
    <t>코스)로만밀식빵내포장지(플렉소)</t>
  </si>
  <si>
    <t>이마트)추억의호떡</t>
  </si>
  <si>
    <t>훼미리샌드위치통식빵</t>
  </si>
  <si>
    <t>홈플러스매일아침토스트</t>
  </si>
  <si>
    <t>행)싱그러운아침우유식빵</t>
  </si>
  <si>
    <t>코스)로만밀식빵3입</t>
  </si>
  <si>
    <t>데이제대로만든식빵(FLEXO)</t>
  </si>
  <si>
    <t>롯)아침우유식빵</t>
  </si>
  <si>
    <t>베)식빵봉투(517192)</t>
  </si>
  <si>
    <t>브라운,삼각트레이,PP,85*185*90,</t>
  </si>
  <si>
    <t>시크릿라이언톰슨띠지[650*53]</t>
  </si>
  <si>
    <t>시크릿어피치톰슨띠지[650*53]</t>
  </si>
  <si>
    <t>점)미니SW트레이 외</t>
  </si>
  <si>
    <t>에그팜 볼샐러드 스티커 공급사 변경</t>
  </si>
  <si>
    <t>카스텔라, 파운드 박스류</t>
  </si>
  <si>
    <t>P)레귤러잔 트라이탄</t>
  </si>
  <si>
    <t>아다_트라이탄컵_13oz(6개입)</t>
  </si>
  <si>
    <t>P)라지잔 트라이탄</t>
  </si>
  <si>
    <t>아다_트라이탄컵_16oz(6개입)</t>
  </si>
  <si>
    <t>PC)트라이탄 아이스컵</t>
  </si>
  <si>
    <t>PC)트라이탄아이스컵(라지)</t>
  </si>
  <si>
    <t>리)트라이탄 아이스컵</t>
  </si>
  <si>
    <t>957480</t>
  </si>
  <si>
    <t>아이스컵,13oz</t>
  </si>
  <si>
    <t>957481</t>
  </si>
  <si>
    <t>아이스컵,16oz</t>
  </si>
  <si>
    <t>957474</t>
  </si>
  <si>
    <t>PB이중컵뚜껑_공용</t>
  </si>
  <si>
    <t>무지포장지(95*65)</t>
  </si>
  <si>
    <t>무지포장지(75*70)</t>
  </si>
  <si>
    <t>무지포장지(95*80)</t>
  </si>
  <si>
    <t>스티커(@2.7_이곳을_직사각)</t>
  </si>
  <si>
    <t>미니버거(3개입) 스티커</t>
  </si>
  <si>
    <t>점)타원샐러드 펄프용기 리드</t>
  </si>
  <si>
    <t>부드러운 호박고구마 띠지</t>
  </si>
  <si>
    <t>무지띠지(PET_50*650)</t>
  </si>
  <si>
    <t>무지띠지(PET_50*610)접이식</t>
  </si>
  <si>
    <t>무지띠지(PP_50*170)반접힘</t>
  </si>
  <si>
    <t>점,생크림,3호,케익,물방울띠지,PET,55*730</t>
  </si>
  <si>
    <t>초코반딸기반,띠지,PET,635*60,</t>
  </si>
  <si>
    <t>치즈케이크,띠지,PET,690*40,</t>
  </si>
  <si>
    <t>티라미스띠지(PET접이식)</t>
  </si>
  <si>
    <t>펄프샐러드용띠지</t>
  </si>
  <si>
    <t>에스프레소카페미니,접이띠지,PET,90*40*75</t>
  </si>
  <si>
    <t>치반티)접이띠지</t>
  </si>
  <si>
    <t>점)띠지_43*450</t>
  </si>
  <si>
    <t>고구마가반한티라미스,띠지,PET,520*45,</t>
  </si>
  <si>
    <t>치즈가반한티라미스띠지</t>
  </si>
  <si>
    <t>점)사파리월드띠지</t>
  </si>
  <si>
    <t>신)생지용봉투(중)</t>
  </si>
  <si>
    <t>P/B덕용포장봉투(소)</t>
  </si>
  <si>
    <t>직사각OPP평판</t>
  </si>
  <si>
    <t>미)무지식빵봉투,수출,동부</t>
  </si>
  <si>
    <t>점)PC_18OPP봉투접착</t>
  </si>
  <si>
    <t>점)쇼트용OPP사각포장지</t>
  </si>
  <si>
    <t>명가명품덮개</t>
  </si>
  <si>
    <t>성남)호두호밀식빵포장지</t>
  </si>
  <si>
    <t>정통우유식빵포장지(40)</t>
  </si>
  <si>
    <t>단호박검은깨식빵,수동,SCP,212.5*770,</t>
  </si>
  <si>
    <t>30마이크로,호두호밀식빵,수동,SCP,212.5*7</t>
  </si>
  <si>
    <t xml:space="preserve">설비팀 </t>
  </si>
  <si>
    <t>스트레치필름</t>
  </si>
  <si>
    <t>가평휴게소 LPG 공급가 인하</t>
  </si>
  <si>
    <t>충주공장 LPG 공급가 인하</t>
  </si>
  <si>
    <t>음성공장 LPG 공급가 인하</t>
  </si>
  <si>
    <t>페트리필름</t>
  </si>
  <si>
    <t>평철판 액상코팅 전환</t>
  </si>
  <si>
    <t>공조기필터 최적화</t>
  </si>
  <si>
    <t>X-Ray 검출기 사양통합</t>
  </si>
  <si>
    <t>RONDO 스마트라인 부품</t>
  </si>
  <si>
    <t>공장투자공사 절감</t>
  </si>
  <si>
    <t>삼립식품</t>
  </si>
  <si>
    <t>수입설비 절감</t>
  </si>
  <si>
    <t>라벨러 무상임대</t>
  </si>
  <si>
    <t>내용물 배합기(믹서기)</t>
  </si>
  <si>
    <t>스틱형 포장기</t>
  </si>
  <si>
    <t>띠지포장기</t>
  </si>
  <si>
    <t>로터리 펌프</t>
  </si>
  <si>
    <t>열전사 프린터기</t>
  </si>
  <si>
    <t xml:space="preserve">BAKE OFF 로터리 랙 오븐 </t>
  </si>
  <si>
    <t>컨베이어벨트 국산화</t>
  </si>
  <si>
    <t>식품용 청관제 (IS-102KS)</t>
  </si>
  <si>
    <t>기타</t>
  </si>
  <si>
    <t>변압기 (800KVA)</t>
  </si>
  <si>
    <t>변압기 (900KVA)</t>
  </si>
  <si>
    <t>변압기 (1500KVA)</t>
  </si>
  <si>
    <t>변압기 (500KVA)</t>
  </si>
  <si>
    <t>변압기 (400KVA)</t>
  </si>
  <si>
    <t>금속기계가공절삭기 (밀링기)</t>
  </si>
  <si>
    <t>MRO구매 비용절감</t>
  </si>
  <si>
    <t>식빵슬라이서기 칼날국산화</t>
  </si>
  <si>
    <t>포장공정 최적화</t>
  </si>
  <si>
    <t>프로필렌글리콜</t>
  </si>
  <si>
    <t>에틸렌글리콜</t>
  </si>
  <si>
    <t>에스피씨</t>
  </si>
  <si>
    <t>R-22(100kg)</t>
  </si>
  <si>
    <t>R-22(20kg)</t>
  </si>
  <si>
    <t>R-404A(100kg)</t>
  </si>
  <si>
    <t>R-404A(10kg)</t>
  </si>
  <si>
    <t>R-410A(10kg)</t>
  </si>
  <si>
    <t>식빵포장 결속기(백클로저 설비 및 부품)</t>
  </si>
  <si>
    <t>복지물 운영비</t>
  </si>
  <si>
    <t>지류상품권 배송료</t>
  </si>
  <si>
    <t>경조용품 배송비</t>
  </si>
  <si>
    <t>오픈 소도구류 SET</t>
  </si>
  <si>
    <t>스크래퍼</t>
  </si>
  <si>
    <t>스패츌러8인치</t>
  </si>
  <si>
    <t>스패츌러9인치</t>
  </si>
  <si>
    <t>빵칼(중)</t>
  </si>
  <si>
    <t>빵(밀대)</t>
  </si>
  <si>
    <t>세척제(오븐/그릴 大용량)</t>
  </si>
  <si>
    <t>위생비닐장갑</t>
  </si>
  <si>
    <t>탐침온도계</t>
  </si>
  <si>
    <t>사무용품 주요품목 단가 인하</t>
  </si>
  <si>
    <t>영업사원 유류비</t>
  </si>
  <si>
    <t>PC 렌탈료 인하</t>
  </si>
  <si>
    <t>점포청소 인하</t>
  </si>
  <si>
    <t>무인방범시스템</t>
  </si>
  <si>
    <t>비데렌탈</t>
  </si>
  <si>
    <t>IT 투자비 절감</t>
  </si>
  <si>
    <t>단발성</t>
  </si>
  <si>
    <t>대행사 제안입찰효과 개선
- 견적표준화, 우수업체 개발</t>
  </si>
  <si>
    <t>SS 점포청소 인하</t>
  </si>
  <si>
    <t>B2B몰 구축</t>
  </si>
  <si>
    <t>`20년 사무용 PC 구매</t>
  </si>
  <si>
    <t>IT 투자비 절감 (추가)</t>
  </si>
  <si>
    <t>가평휴게소 네트워크 공사</t>
  </si>
  <si>
    <t>자동화 물류창고 시스템 개선</t>
  </si>
  <si>
    <t>`20년 재산종합보험</t>
  </si>
  <si>
    <t>보증보험 통합</t>
  </si>
  <si>
    <t>점포유니폼 세탁통합_서울경기</t>
  </si>
  <si>
    <t>점포유니폼 세탁통합_인천</t>
  </si>
  <si>
    <t>퀵 비용절감</t>
  </si>
  <si>
    <t>개인정보배상책임보험</t>
  </si>
  <si>
    <t>파지 파쇄업체 통합</t>
  </si>
  <si>
    <t>win10 업데이트 통합 선정</t>
  </si>
  <si>
    <t>`20년 사무용 PC 구매(추가절감)</t>
  </si>
  <si>
    <t>DD소비자리크루팅 대행</t>
  </si>
  <si>
    <t>방제서비스</t>
  </si>
  <si>
    <t>금속가구</t>
  </si>
  <si>
    <t>간판</t>
  </si>
  <si>
    <t>콤비오븐</t>
  </si>
  <si>
    <t>입식쇼케이스</t>
  </si>
  <si>
    <t>가구</t>
  </si>
  <si>
    <t>진열대</t>
  </si>
  <si>
    <t>장비(PB 간판 사인물 설치비)</t>
  </si>
  <si>
    <t>설타나</t>
  </si>
  <si>
    <t>루어팍 가염버터 250g</t>
  </si>
  <si>
    <t>우유</t>
  </si>
  <si>
    <t>탈지분유</t>
  </si>
  <si>
    <t>카라멜소스,NEW,살균,</t>
  </si>
  <si>
    <t>큐브판초콜릿</t>
  </si>
  <si>
    <t>크랜베리</t>
  </si>
  <si>
    <t>참프레,닭가슴살,비가열,-,</t>
  </si>
  <si>
    <t>닭가슴살,5KG,비살균,-,</t>
  </si>
  <si>
    <t>냉동,닭안심살,5KG,가공</t>
  </si>
  <si>
    <t>닭가슴살,15mm,5KG,다이스,육류,</t>
  </si>
  <si>
    <t>쇠고기,분쇄,목심,타마티,오스트레일리아</t>
  </si>
  <si>
    <t>소고기슬라이스,슬라이스,,오스트레일리아</t>
  </si>
  <si>
    <t>수입,우육,목심,슬라이스,목부위,</t>
  </si>
  <si>
    <t>수입,우육,목심,다짐육,분쇄,목심부위,</t>
  </si>
  <si>
    <t>돈육b(모돈정육)</t>
  </si>
  <si>
    <t>냉동,트리밍80CL,가공,수입우육,호주</t>
  </si>
  <si>
    <t>냉동,돈육,롤후지,원물,육류,</t>
  </si>
  <si>
    <t>로맨틱 러브 (중)</t>
  </si>
  <si>
    <t>로맨틱 러브 (대)</t>
  </si>
  <si>
    <t>러블리 하트(대)</t>
  </si>
  <si>
    <t>로맨틱 하트</t>
  </si>
  <si>
    <t>러브메세지</t>
  </si>
  <si>
    <t>빚은 쌀알알이</t>
  </si>
  <si>
    <t>BR)미니아이스,버블(미니모찌소포장)</t>
  </si>
  <si>
    <t>점)쇼트사각종이트레이</t>
  </si>
  <si>
    <t>코)미니소프트케익BOX</t>
  </si>
  <si>
    <t>코스)촉촉카스테라트레이</t>
  </si>
  <si>
    <t>GS,휘낭시에,상온디저트,대,RRP</t>
  </si>
  <si>
    <t>삼립)CVS-허니카스테라종이TR</t>
  </si>
  <si>
    <t>CU,상온디저트,대형,RRP,BOX</t>
  </si>
  <si>
    <t>잼있는,사과쿠키,종이TR</t>
  </si>
  <si>
    <t>잼있는,딸기쿠키,종이TR</t>
  </si>
  <si>
    <t>행사,옥수수꿀호떡,6입,OPP,360*340,</t>
  </si>
  <si>
    <t>쫄깃한토스트식빵,수동,SMF,260*760,</t>
  </si>
  <si>
    <t>후레쉬식빵,수동,SCP,260*760,</t>
  </si>
  <si>
    <t>로만밀식빵,수동,SCP,260*760,</t>
  </si>
  <si>
    <t>그대로토스트,성남,포장지,SMF,260*760,</t>
  </si>
  <si>
    <t>통밀가득,로만밀브레드,수동,OPP,445*375,</t>
  </si>
  <si>
    <t>30마이크로,옥수수식빵,수동,SCP,260*760,</t>
  </si>
  <si>
    <t>파운드,자동롤,PET,375mm,</t>
  </si>
  <si>
    <t>로만밀,슈퍼플러스식빵,30마이크로,수동,SC</t>
  </si>
  <si>
    <t>점)폐기(반품)스티커,,,</t>
  </si>
  <si>
    <t>점포용,크라프트봉투,스티커,-,-</t>
  </si>
  <si>
    <t>스티커(@9.7),,,</t>
  </si>
  <si>
    <t>스티커(@6.1_미니치즈3종_품명),-,-,</t>
  </si>
  <si>
    <t>점)화이트스티커(직사각),,,</t>
  </si>
  <si>
    <t>점)투명스티커(원형),,,</t>
  </si>
  <si>
    <t>점)크라프트스티커(직사각),,,</t>
  </si>
  <si>
    <t>스티커(@6.5_수출_9*4),,,</t>
  </si>
  <si>
    <t>스티커(@7.2_케이크셀링롤),,,</t>
  </si>
  <si>
    <t>스티커(@51_수출_17*12.5),,,</t>
  </si>
  <si>
    <t>점)폐기스티커(소),,,</t>
  </si>
  <si>
    <t>스티커(@18_OPP_10*10),,,</t>
  </si>
  <si>
    <t>스티커(@13.5_아트지롤_9*10),,,</t>
  </si>
  <si>
    <t>점)생지건강빵스티커,,,</t>
  </si>
  <si>
    <t>천연효모빵,샌드위치,스티커,스노우화이트,29*114,</t>
  </si>
  <si>
    <t>천연효모,직사각,스티커,유포지,23*75,</t>
  </si>
  <si>
    <t>파니니,표기사항스티커,@14.7,아트지,70*100,</t>
  </si>
  <si>
    <t>점,전자레인지,핫스티커,아드지,33mm,</t>
  </si>
  <si>
    <t>점,육각,스티커,리무벌,66.3*60.54,</t>
  </si>
  <si>
    <t>점,달링마카롱,스티커,은광데드롱,90*12,</t>
  </si>
  <si>
    <t>내부,스티커,아트지,80*60,</t>
  </si>
  <si>
    <t>냉동접착,스티커,아트지,100*100,</t>
  </si>
  <si>
    <t>바삭한우리찹쌀모나카,스티커,모조지,150*15,</t>
  </si>
  <si>
    <t>PC,18,점,뉴,주스,스티커,,,41*45,</t>
  </si>
  <si>
    <t>점포,햄에그토스트,30초,스티커,아드지,30*43,</t>
  </si>
  <si>
    <t>점포,스프,로고,공용,스티커,40*40,</t>
  </si>
  <si>
    <t>BR)모찌아이스크림스티커</t>
  </si>
  <si>
    <t>B2B 완제 BLT 샌드위치 스티커</t>
  </si>
  <si>
    <t>B2B 완제 햄코울슬로 샌드위치 스티커</t>
  </si>
  <si>
    <t>B2B 완제 통밀 디럭스 샌드위치 스티커</t>
  </si>
  <si>
    <t>점)크라프트SW받침</t>
  </si>
  <si>
    <t>점)미니SW트레이(크라프트)</t>
  </si>
  <si>
    <t>아이스모찌,콩고물,BOX</t>
  </si>
  <si>
    <t>아이스모찌,초코바닐라,BOX</t>
  </si>
  <si>
    <t>아이스모찌,스트로베리,BOX</t>
  </si>
  <si>
    <t>아이스모찌,그린티,BOX</t>
  </si>
  <si>
    <t>아이스모찌,블루베리,BOX</t>
  </si>
  <si>
    <t>순수담백식빵,수동,SCP,260*760,</t>
  </si>
  <si>
    <t>꿀토스트플러스,포장지,SMF,260*760,</t>
  </si>
  <si>
    <t>점)모닝토스트식빵</t>
  </si>
  <si>
    <t>SS)1구 캐리어</t>
  </si>
  <si>
    <t>X-RAY 통합 입찰</t>
  </si>
  <si>
    <t>천소기 코팅업체 변경</t>
  </si>
  <si>
    <t>소독제농도측정지</t>
  </si>
  <si>
    <t>자동화 물류창고 시스템 인터페이스</t>
  </si>
  <si>
    <t>성남2공장 폐수처리 위탁계약</t>
  </si>
  <si>
    <t>렌탈종료 사무용 PC 매각</t>
  </si>
  <si>
    <t>ERP 스토리지 증설</t>
  </si>
  <si>
    <t>SP스위트,10KG,고체,</t>
  </si>
  <si>
    <t>알파대두분</t>
  </si>
  <si>
    <t>통곡물믹스</t>
  </si>
  <si>
    <t>활성 밀 글루텐</t>
  </si>
  <si>
    <t>EMCEVIT C GLUTEN</t>
  </si>
  <si>
    <t>프로스터A2</t>
  </si>
  <si>
    <t>파리 내안의 퐁듀</t>
  </si>
  <si>
    <t>초달시싸인판(P탑B)</t>
  </si>
  <si>
    <t>국내산,돈후지,계약단가,원물,육류,</t>
  </si>
  <si>
    <t>왕사탕</t>
  </si>
  <si>
    <t>712316</t>
  </si>
  <si>
    <t>수출,핑크,핑거쿠키,고체,</t>
  </si>
  <si>
    <t>핑크퐁 롤리초코</t>
  </si>
  <si>
    <t>천혜향카스테라받침</t>
  </si>
  <si>
    <t>진카스테라 받침</t>
  </si>
  <si>
    <t>본델리슈박스</t>
  </si>
  <si>
    <t>녹차본델리슈박스</t>
  </si>
  <si>
    <t>벌꿀미니본델리슈종이트레이</t>
  </si>
  <si>
    <t>메칠글리콜</t>
  </si>
  <si>
    <t>ISOPROPYL ACETATE</t>
  </si>
  <si>
    <t>굿모닝샌드위치,스티커</t>
  </si>
  <si>
    <t>볼샐러드,포크,플라스틱,140*25.44,</t>
  </si>
  <si>
    <t>샐러드포크,버건디,PS,140*26mm,</t>
  </si>
  <si>
    <t>708956</t>
  </si>
  <si>
    <t>샌드위치,종이트레이,크라프트,130*98,</t>
  </si>
  <si>
    <t>712128</t>
  </si>
  <si>
    <t>브레드 미니트레이</t>
  </si>
  <si>
    <t>자동 세척기</t>
  </si>
  <si>
    <t>독타날</t>
  </si>
  <si>
    <t>SS SNS 및 영상제작업체 선정</t>
  </si>
  <si>
    <t>복사용지 단가 인하</t>
  </si>
  <si>
    <t>PLSPC-CF</t>
  </si>
  <si>
    <t>41%가공버터</t>
  </si>
  <si>
    <t>SPL20-0002 페루커피생두</t>
  </si>
  <si>
    <t>SP후레쉬,마가린,10KG,가공,말레이시아</t>
  </si>
  <si>
    <t>딸기다이스</t>
  </si>
  <si>
    <t>PERFECT AMYL</t>
  </si>
  <si>
    <t>601422</t>
  </si>
  <si>
    <t>VANILLA 100CL(1716)</t>
  </si>
  <si>
    <t>PAG BRUNE</t>
  </si>
  <si>
    <t>코)오븐에구운도넛12입</t>
  </si>
  <si>
    <t>그릭슈바인핫도그4입</t>
  </si>
  <si>
    <t>오색정과 대</t>
  </si>
  <si>
    <t>오색정과 소</t>
  </si>
  <si>
    <t>미니월병</t>
  </si>
  <si>
    <t>냉)그릭크리스피치즈핫도그4입</t>
  </si>
  <si>
    <t>슈가콘(200EA/BOX)</t>
  </si>
  <si>
    <t>커팅양배추(호빵용)</t>
  </si>
  <si>
    <t>양파(깐)</t>
  </si>
  <si>
    <t>미니꿀약과,일매지,자동롤,OPP,120*75,</t>
  </si>
  <si>
    <t>20,FOM,국전,포스터,대형</t>
  </si>
  <si>
    <t>20,FOM,국전,포스터,소형</t>
  </si>
  <si>
    <t>20,FOM,우드락,소형</t>
  </si>
  <si>
    <t>2019,FOM,투명스티커세트,대,,,,,</t>
  </si>
  <si>
    <t>20,FOM,백색스티커,UV,250*250</t>
  </si>
  <si>
    <t>20,원산지,포스터,아트지,600*900</t>
  </si>
  <si>
    <t>고객배포,신제품브로셔,아트지,265*160,</t>
  </si>
  <si>
    <t>OPP FILM  25 X 720 X 4000</t>
  </si>
  <si>
    <t>NY FILM 류</t>
  </si>
  <si>
    <t>삼립샐러드볼용기</t>
  </si>
  <si>
    <t>미니샐러드용기</t>
  </si>
  <si>
    <t>삼립샐러드트레이토핑세칸</t>
  </si>
  <si>
    <t>PIG,볼샐러드,트레이,PET,156*156,</t>
  </si>
  <si>
    <t>미니샐러드트레이</t>
  </si>
  <si>
    <t>삼립깊은세칸트레이</t>
  </si>
  <si>
    <t>701976</t>
  </si>
  <si>
    <t>점)바게트피자 받침</t>
  </si>
  <si>
    <t>711865</t>
  </si>
  <si>
    <t>PB)잇케이크 홀케이크1호 박스</t>
  </si>
  <si>
    <t>711864</t>
  </si>
  <si>
    <t>PB)잇케이크 티라미스케이크 박스</t>
  </si>
  <si>
    <t xml:space="preserve">LLDPE FILM </t>
  </si>
  <si>
    <t>PET FILM</t>
  </si>
  <si>
    <t>AL FILM</t>
  </si>
  <si>
    <t>컵,레귤러,PET,14oz,</t>
  </si>
  <si>
    <t>컵,라지,PET,16oz,</t>
  </si>
  <si>
    <t>1호케익박스(H135,무인쇄)</t>
  </si>
  <si>
    <t>잉크젯프린터 소모품 (16종)</t>
  </si>
  <si>
    <t>제빙기 (IFI-770)</t>
  </si>
  <si>
    <t>사각절단기</t>
  </si>
  <si>
    <t>목장갑, 코팅장갑</t>
  </si>
  <si>
    <t>글래드매직랩, 대</t>
  </si>
  <si>
    <t>공기청정기</t>
  </si>
  <si>
    <t>정수기</t>
  </si>
  <si>
    <t>초콜릿아몬드[15KG/BOX]</t>
  </si>
  <si>
    <t>미니초콜릿아몬드[10KG/BOX]-Cake용</t>
  </si>
  <si>
    <t>82버터</t>
  </si>
  <si>
    <t>SPL20-0004 페루커피생두</t>
  </si>
  <si>
    <t>파리 로고전사 나뭇잎</t>
  </si>
  <si>
    <t>MASESTER DMG 9320 NH</t>
  </si>
  <si>
    <t>406634</t>
  </si>
  <si>
    <t>로스티드콘향</t>
  </si>
  <si>
    <t>661048</t>
  </si>
  <si>
    <t>천연바닐라추출물,액상,</t>
  </si>
  <si>
    <t>409171</t>
  </si>
  <si>
    <t>601330</t>
  </si>
  <si>
    <t>아라비카커피추출물SJ,10KG,액상,</t>
  </si>
  <si>
    <t>420678</t>
  </si>
  <si>
    <t>602864</t>
  </si>
  <si>
    <t>커피향SJ-AJ-삼정향료,액상,대한민국</t>
  </si>
  <si>
    <t>420519</t>
  </si>
  <si>
    <t>410410</t>
  </si>
  <si>
    <t>버터밀크향</t>
  </si>
  <si>
    <t>제리뽀말캉젤리망고</t>
  </si>
  <si>
    <t>제리뽀말캉젤리복숭아</t>
  </si>
  <si>
    <t>싱가폴식 BBQ육포 오리지널 45g</t>
  </si>
  <si>
    <t>싱가폴식 BBQ육포 매콤칠리 45g</t>
  </si>
  <si>
    <t>마카롱,진핑크,20mm,고체,</t>
  </si>
  <si>
    <t>마카롱,연핑크,30mm,고체,</t>
  </si>
  <si>
    <t>마카롱,진핑크,30mm,고체,</t>
  </si>
  <si>
    <t>마카롱,연핑크,40mm,고체,</t>
  </si>
  <si>
    <t>마카롱,진핑크,40mm,고체,</t>
  </si>
  <si>
    <t>30원형마카롱[블루]</t>
  </si>
  <si>
    <t>마카롱,보라,20mm,고체,</t>
  </si>
  <si>
    <t>마카롱,주황,20mm,고체,</t>
  </si>
  <si>
    <t>수출,공용,마카롱,진핑크,20mm,고체,</t>
  </si>
  <si>
    <t>마카롱,블루,20mm,고체,</t>
  </si>
  <si>
    <t>마카롱,그린,20mm,고체,</t>
  </si>
  <si>
    <t>마카롱,연핑크,20mm,고체,</t>
  </si>
  <si>
    <t>마카롱,레드,20mm,고체,</t>
  </si>
  <si>
    <t>마카롱,보라,25mm,고체,</t>
  </si>
  <si>
    <t>마카롱,그린,25mm,고체,</t>
  </si>
  <si>
    <t>마카롱,노랑,25mm,고체,</t>
  </si>
  <si>
    <t>마카롱,주황,25mm,고체,</t>
  </si>
  <si>
    <t>마카롱,다크,25mm,고체,</t>
  </si>
  <si>
    <t>마카롱,레드,25mm,고체,</t>
  </si>
  <si>
    <t>마카롱,레드,30mm,고체,</t>
  </si>
  <si>
    <t>마카롱,블루,30mm,고체,</t>
  </si>
  <si>
    <t>마카롱,노랑,30mm,고체,</t>
  </si>
  <si>
    <t>마카롱,보라,30mm,고체,</t>
  </si>
  <si>
    <t>마카롱,다크,30mm,고체,</t>
  </si>
  <si>
    <t>마카롱,그린,30mm,고체,</t>
  </si>
  <si>
    <t>수출,중동,마카롱,화이트,40mm,고체,</t>
  </si>
  <si>
    <t>수출,중동,마카롱,다크,40mm,고체,</t>
  </si>
  <si>
    <t>마카롱,노랑,45mm,고체</t>
  </si>
  <si>
    <t>마카롱,레드,45mm,고체</t>
  </si>
  <si>
    <t>마카롱,보라,45mm,고체</t>
  </si>
  <si>
    <t>수출,중동,마카롱,화이트,50mm,고체,</t>
  </si>
  <si>
    <t>수출,중동,마카롱,다크,50mm,고체,</t>
  </si>
  <si>
    <t>수출,공용,마카롱샌드,진핑크,20mm,고체,</t>
  </si>
  <si>
    <t>마카롱샌드,그린,20mm,고체,</t>
  </si>
  <si>
    <t>마카롱샌드,레드,20mm,고체,</t>
  </si>
  <si>
    <t>마카롱샌드,노랑,20mm,고체,</t>
  </si>
  <si>
    <t>마카롱샌드,보라,20mm,고체,</t>
  </si>
  <si>
    <t>커팅양파(호빵용)</t>
  </si>
  <si>
    <t>점)미니사과</t>
  </si>
  <si>
    <t>아보카도</t>
  </si>
  <si>
    <t>점포용,깐계란,1KG,가공</t>
  </si>
  <si>
    <t>삼각 쇼트 PET H7, 트레이 세트</t>
  </si>
  <si>
    <t>921765</t>
  </si>
  <si>
    <t>NEW,숫자초,0,파라핀,13*105,</t>
  </si>
  <si>
    <t>921766</t>
  </si>
  <si>
    <t>NEW,숫자초,1,파라핀,13*105,</t>
  </si>
  <si>
    <t>921767</t>
  </si>
  <si>
    <t>NEW,숫자초,2,파라핀,13*105,</t>
  </si>
  <si>
    <t>921768</t>
  </si>
  <si>
    <t>NEW,숫자초,3,파라핀,13*105,</t>
  </si>
  <si>
    <t>921769</t>
  </si>
  <si>
    <t>NEW,숫자초,4,파라핀,13*105,</t>
  </si>
  <si>
    <t>921770</t>
  </si>
  <si>
    <t>NEW,숫자초,5,파라핀,13*105,</t>
  </si>
  <si>
    <t>921771</t>
  </si>
  <si>
    <t>NEW,숫자초,6,파라핀,13*105,</t>
  </si>
  <si>
    <t>921772</t>
  </si>
  <si>
    <t>NEW,숫자초,7,파라핀,13*105,</t>
  </si>
  <si>
    <t>921773</t>
  </si>
  <si>
    <t>NEW,숫자초,8,파라핀,13*105,</t>
  </si>
  <si>
    <t>921774</t>
  </si>
  <si>
    <t>NEW,숫자초,9,파라핀,13*105,</t>
  </si>
  <si>
    <t>18,정통밤만쥬,23G,자동롤</t>
  </si>
  <si>
    <t>점,미니샐러드,스티커,리무벌,43*260,</t>
  </si>
  <si>
    <t>빙수스픈(신형)</t>
  </si>
  <si>
    <t>정백봉투,LLD,50*80</t>
  </si>
  <si>
    <t>정백봉투(40*60),,,</t>
  </si>
  <si>
    <t>985214</t>
  </si>
  <si>
    <t>PC)1회용포크</t>
  </si>
  <si>
    <t>957504</t>
  </si>
  <si>
    <t>PC)일회용 스픈</t>
  </si>
  <si>
    <t>700676</t>
  </si>
  <si>
    <t>케익칼(소）</t>
  </si>
  <si>
    <t>703538</t>
  </si>
  <si>
    <t>케익칼(미니)</t>
  </si>
  <si>
    <t>706803</t>
  </si>
  <si>
    <t>케익칼,아이보리,PS,소형,</t>
  </si>
  <si>
    <t>522562</t>
  </si>
  <si>
    <t>샌드팜)포크PP(155mm)</t>
  </si>
  <si>
    <t>반자동제함기 外</t>
  </si>
  <si>
    <t>액상소포장기</t>
  </si>
  <si>
    <t>원심분리기</t>
  </si>
  <si>
    <t>질소생성기/농축기</t>
  </si>
  <si>
    <t>LC-MS-MS(식품 성분분석 장비)</t>
  </si>
  <si>
    <t>항온항습기</t>
  </si>
  <si>
    <t>SS, PB 니트릴장갑</t>
  </si>
  <si>
    <t>DD 니트릴장갑</t>
  </si>
  <si>
    <t>PB 위생행주(2색)</t>
  </si>
  <si>
    <t>PB 페이퍼타올</t>
  </si>
  <si>
    <t>BR, DD 페이퍼타올</t>
  </si>
  <si>
    <t>온라인 스쿨 리뉴얼</t>
  </si>
  <si>
    <t>야채과일살균소독제</t>
  </si>
  <si>
    <t>타일)홀바닥</t>
  </si>
  <si>
    <t>타일)홀바닥포인트</t>
  </si>
  <si>
    <t>타일)외부파사드</t>
  </si>
  <si>
    <t>SPL20-0029브라질커피생두</t>
  </si>
  <si>
    <t>비알19-0494(1) 니카라과 커피생두</t>
  </si>
  <si>
    <t>믹스넛</t>
  </si>
  <si>
    <t>비알20-0010 콜롬비아 커피 생두</t>
  </si>
  <si>
    <t>앵커 무염버터 454</t>
  </si>
  <si>
    <t>비알19-0393(2) 브라질 커피 생두</t>
  </si>
  <si>
    <t>펭수얼굴초콜릿</t>
  </si>
  <si>
    <t>도라야끼앙금</t>
  </si>
  <si>
    <t>사과농축액</t>
  </si>
  <si>
    <t>딸기리플잼</t>
  </si>
  <si>
    <t>점)토스트트레이</t>
  </si>
  <si>
    <t>상이</t>
  </si>
  <si>
    <t>인가든</t>
  </si>
  <si>
    <t>인파크</t>
  </si>
  <si>
    <t>공주가든</t>
  </si>
  <si>
    <t>공주파크</t>
  </si>
  <si>
    <t>공주프라자</t>
  </si>
  <si>
    <t>워터파크</t>
  </si>
  <si>
    <t>인프라자</t>
  </si>
  <si>
    <t>원통형</t>
  </si>
  <si>
    <t>시그니처 1호 하판</t>
  </si>
  <si>
    <t>창고,초코와플,8입카톤,BOX</t>
  </si>
  <si>
    <t>카페모카롤케익 박스</t>
  </si>
  <si>
    <t>제주녹차롤케익 박스</t>
  </si>
  <si>
    <t>한라봉롤케익 박스</t>
  </si>
  <si>
    <t>산딸기듬뿍롤케익 박스</t>
  </si>
  <si>
    <t>듀엣롤케익 박스</t>
  </si>
  <si>
    <t>피치그레이프롤케익 박스</t>
  </si>
  <si>
    <t>무지개카스테라 박스</t>
  </si>
  <si>
    <t>딸기바나나롤케익 박스</t>
  </si>
  <si>
    <t>피크닉롤케익 박스</t>
  </si>
  <si>
    <t>명가명품,우리벌꿀카스테라 박스</t>
  </si>
  <si>
    <t>명가명품,제주녹차카스테라 박스</t>
  </si>
  <si>
    <t>명가명품,제주천혜향카스테라 박스</t>
  </si>
  <si>
    <t>호두파운드,BOX</t>
  </si>
  <si>
    <t>정통파운드,BOX</t>
  </si>
  <si>
    <t>콰트로치즈파운드,BOX</t>
  </si>
  <si>
    <t>초코파운드,BOX</t>
  </si>
  <si>
    <t>유자파운드,BOX</t>
  </si>
  <si>
    <t>주방용유산지</t>
  </si>
  <si>
    <t>고객쟁반유산지</t>
  </si>
  <si>
    <t>브런치쟁반유산지</t>
  </si>
  <si>
    <t>샌드위치,유산지,종이,370*225,</t>
  </si>
  <si>
    <t>SS,나이프,PS,169mm,</t>
  </si>
  <si>
    <t>SS,포크,PS,155mm,</t>
  </si>
  <si>
    <t>열전사프린터기 리본</t>
  </si>
  <si>
    <t>퍽성형기 스페어 국산화</t>
  </si>
  <si>
    <t>열전사프린터기</t>
  </si>
  <si>
    <t>진탕기</t>
  </si>
  <si>
    <t>니트릴장갑 (5g)</t>
  </si>
  <si>
    <t>2도어냉장냉동고</t>
  </si>
  <si>
    <t>4도어냉장냉동고</t>
  </si>
  <si>
    <t>4도어냉장고</t>
  </si>
  <si>
    <t>냉)그릭크리스피치즈핫도그50입</t>
  </si>
  <si>
    <t>1. 포상분석 시트에서 노데보라 사원 설비 → 외자로 변경 (외자 구매를 메인으로 하는 직원은 외자 기준을 별도 적용 중)</t>
    <phoneticPr fontId="10" type="noConversion"/>
  </si>
  <si>
    <t>순환</t>
  </si>
  <si>
    <t>2. 설비, 인테리어 실적 시트에서 설비팀 순환품목 실적을 설비 → 순환으로 변경</t>
    <phoneticPr fontId="10" type="noConversion"/>
  </si>
  <si>
    <t>3. 설비, 인테리어 실적 시트에서 설비팀 외자순환품목 실적을 순환 → 외자로 변경</t>
    <phoneticPr fontId="10" type="noConversion"/>
  </si>
  <si>
    <t>4. 신규 아이디어 제안 시트의 월 예상효과를 년 예상효과 나누기 12로 계산하여 반영 (ex: 연 12억 절감, 3개월간 월 4억씩 절감되는 경우 월 절감효과를 4억이 아닌 1억으로 반영. 1년 절감효과를 1/12한 효과를 월 절감효과로 반영)</t>
    <phoneticPr fontId="10" type="noConversion"/>
  </si>
  <si>
    <t>5. 포상분석_출력 시트의 L, M, N은 C열 참조하는 위치가 항상 틀리므로 필수 정정 필요</t>
    <phoneticPr fontId="10" type="noConversion"/>
  </si>
  <si>
    <t>6. 하위 10%는 4명을 하이라이트 (하위 10% 적용 횟수는 평가 등에 반영하고 있지는 않고 있으나, 매월 체크하여 보고)</t>
    <phoneticPr fontId="10" type="noConversion"/>
  </si>
  <si>
    <t>7. 8/1 이달의 스타상 진행한 김종훈 대리를 최우수상 포상한다는 얘기가 있었으므로, 꼭 공적조서 포함하여 보고해 주시기 바랍니다.</t>
    <phoneticPr fontId="10" type="noConversion"/>
  </si>
  <si>
    <t xml:space="preserve">                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</si>
</sst>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,,;[Red]\-#,##0,,"/>
    <numFmt numFmtId="177" formatCode="#,##0_ ;[Red]\-#,##0\ "/>
    <numFmt numFmtId="178" formatCode="#,##0_ "/>
    <numFmt numFmtId="179" formatCode="0_);[Red]\(0\)"/>
    <numFmt numFmtId="180" formatCode="#,##0,;[Red]\-#,##0,"/>
    <numFmt numFmtId="181" formatCode="#,##0%;[Red]\-#,##0%"/>
    <numFmt numFmtId="182" formatCode="0.0%"/>
    <numFmt numFmtId="183" formatCode="#,##0,,"/>
    <numFmt numFmtId="184" formatCode="#,##0.0,,;[Red]\-#,##0.0,,"/>
    <numFmt numFmtId="185" formatCode="_ * #,##0_ ;_ * \-#,##0_ ;_ * &quot;-&quot;_ ;_ @_ "/>
    <numFmt numFmtId="186" formatCode="0_ "/>
    <numFmt numFmtId="187" formatCode="#,##0.0_ ;[Red]\-#,##0.0\ "/>
    <numFmt numFmtId="188" formatCode="#,##0.0%_ ;[Red]\-#,##0.0%\ "/>
    <numFmt numFmtId="189" formatCode="#,##0.0%;[Red]\-#,##0.0%"/>
    <numFmt numFmtId="190" formatCode="0.0000000000000000%"/>
    <numFmt numFmtId="191" formatCode="[Blue]0;\-0;"/>
    <numFmt numFmtId="193" formatCode="0.0000%"/>
  </numFmts>
  <fonts count="93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1"/>
      <name val="µ¸¿ò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3"/>
      <charset val="129"/>
    </font>
    <font>
      <sz val="14"/>
      <name val="굴림체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3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sz val="10"/>
      <color rgb="FF4A4E67"/>
      <name val="굴림"/>
      <family val="3"/>
      <charset val="129"/>
    </font>
    <font>
      <b/>
      <sz val="2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C00000"/>
      <name val="맑은 고딕"/>
      <family val="3"/>
      <charset val="129"/>
      <scheme val="major"/>
    </font>
    <font>
      <b/>
      <sz val="12"/>
      <color rgb="FFC00000"/>
      <name val="Arial"/>
      <family val="2"/>
    </font>
    <font>
      <b/>
      <sz val="12"/>
      <color rgb="FFC00000"/>
      <name val="돋움"/>
      <family val="3"/>
      <charset val="129"/>
    </font>
    <font>
      <sz val="12"/>
      <color indexed="8"/>
      <name val="굴림"/>
      <family val="3"/>
      <charset val="129"/>
    </font>
    <font>
      <b/>
      <sz val="10"/>
      <name val="Arial"/>
      <family val="2"/>
    </font>
    <font>
      <b/>
      <sz val="10"/>
      <name val="돋움"/>
      <family val="3"/>
      <charset val="129"/>
    </font>
    <font>
      <sz val="10"/>
      <name val="나눔바른고딕"/>
      <family val="3"/>
      <charset val="129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/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1" tint="0.499984740745262"/>
      </bottom>
      <diagonal/>
    </border>
    <border>
      <left style="thick">
        <color rgb="FF00B0F0"/>
      </left>
      <right style="thick">
        <color rgb="FF00B0F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1" tint="0.499984740745262"/>
      </top>
      <bottom/>
      <diagonal/>
    </border>
    <border>
      <left style="thin">
        <color theme="0"/>
      </left>
      <right/>
      <top/>
      <bottom style="thin">
        <color theme="1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838">
    <xf numFmtId="0" fontId="0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9" fontId="8" fillId="0" borderId="0" applyNumberFormat="0" applyFont="0" applyFill="0" applyBorder="0" applyAlignment="0" applyProtection="0"/>
    <xf numFmtId="0" fontId="7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54" borderId="1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54" borderId="1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21" fillId="55" borderId="16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21" fillId="55" borderId="16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9" fontId="8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7" fillId="57" borderId="1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7" fillId="57" borderId="1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4" fillId="41" borderId="15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4" fillId="41" borderId="15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3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6" fillId="54" borderId="23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6" fillId="54" borderId="23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/>
    <xf numFmtId="0" fontId="12" fillId="0" borderId="0">
      <alignment vertical="center"/>
    </xf>
    <xf numFmtId="0" fontId="28" fillId="0" borderId="0"/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 applyNumberFormat="0" applyFont="0" applyFill="0" applyBorder="0" applyAlignment="0" applyProtection="0"/>
    <xf numFmtId="0" fontId="12" fillId="0" borderId="0">
      <alignment vertical="center"/>
    </xf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21" fillId="0" borderId="0">
      <alignment vertical="center"/>
    </xf>
    <xf numFmtId="0" fontId="21" fillId="0" borderId="0"/>
    <xf numFmtId="0" fontId="8" fillId="0" borderId="0" applyNumberFormat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 applyNumberFormat="0" applyFont="0" applyFill="0" applyBorder="0" applyAlignment="0" applyProtection="0"/>
    <xf numFmtId="0" fontId="12" fillId="0" borderId="0">
      <alignment vertical="center"/>
    </xf>
    <xf numFmtId="0" fontId="8" fillId="0" borderId="0"/>
    <xf numFmtId="0" fontId="12" fillId="0" borderId="0">
      <alignment vertical="center"/>
    </xf>
    <xf numFmtId="0" fontId="8" fillId="0" borderId="0"/>
    <xf numFmtId="0" fontId="13" fillId="0" borderId="0">
      <alignment vertical="center"/>
    </xf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21" fillId="0" borderId="0"/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4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" fontId="51" fillId="0" borderId="0" applyFont="0" applyFill="0" applyBorder="0" applyAlignment="0" applyProtection="0">
      <alignment vertical="center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25" applyFont="0" applyFill="0" applyBorder="0" applyAlignment="0" applyProtection="0">
      <alignment vertical="center"/>
    </xf>
    <xf numFmtId="0" fontId="21" fillId="0" borderId="25" applyFont="0" applyFill="0" applyBorder="0" applyAlignment="0" applyProtection="0">
      <alignment vertical="center"/>
    </xf>
    <xf numFmtId="0" fontId="21" fillId="0" borderId="25" applyFont="0" applyFill="0" applyBorder="0" applyAlignment="0" applyProtection="0">
      <alignment vertical="center"/>
    </xf>
    <xf numFmtId="0" fontId="21" fillId="0" borderId="25" applyFont="0" applyFill="0" applyBorder="0" applyAlignment="0" applyProtection="0">
      <alignment vertical="center"/>
    </xf>
    <xf numFmtId="0" fontId="21" fillId="0" borderId="25" applyFont="0" applyFill="0" applyBorder="0" applyAlignment="0" applyProtection="0">
      <alignment vertical="center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25" applyFont="0" applyFill="0" applyBorder="0" applyAlignment="0" applyProtection="0">
      <alignment vertical="center"/>
    </xf>
    <xf numFmtId="0" fontId="21" fillId="0" borderId="25" applyFont="0" applyFill="0" applyBorder="0" applyAlignment="0" applyProtection="0">
      <alignment vertical="center"/>
    </xf>
    <xf numFmtId="0" fontId="21" fillId="0" borderId="25" applyFont="0" applyFill="0" applyBorder="0" applyAlignment="0" applyProtection="0">
      <alignment vertical="center"/>
    </xf>
    <xf numFmtId="0" fontId="21" fillId="0" borderId="25" applyFont="0" applyFill="0" applyBorder="0" applyAlignment="0" applyProtection="0">
      <alignment vertical="center"/>
    </xf>
    <xf numFmtId="0" fontId="21" fillId="0" borderId="25" applyFont="0" applyFill="0" applyBorder="0" applyAlignment="0" applyProtection="0">
      <alignment vertical="center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52" fillId="0" borderId="0"/>
    <xf numFmtId="0" fontId="52" fillId="0" borderId="0"/>
    <xf numFmtId="38" fontId="53" fillId="62" borderId="0" applyNumberFormat="0" applyBorder="0" applyAlignment="0" applyProtection="0"/>
    <xf numFmtId="0" fontId="54" fillId="0" borderId="26" applyNumberFormat="0" applyAlignment="0" applyProtection="0">
      <alignment horizontal="left" vertical="center"/>
    </xf>
    <xf numFmtId="0" fontId="54" fillId="0" borderId="27">
      <alignment horizontal="left" vertical="center"/>
    </xf>
    <xf numFmtId="0" fontId="54" fillId="0" borderId="27">
      <alignment horizontal="left" vertical="center"/>
    </xf>
    <xf numFmtId="0" fontId="54" fillId="0" borderId="27">
      <alignment horizontal="left" vertical="center"/>
    </xf>
    <xf numFmtId="0" fontId="54" fillId="0" borderId="27">
      <alignment horizontal="left" vertical="center"/>
    </xf>
    <xf numFmtId="0" fontId="54" fillId="0" borderId="27">
      <alignment horizontal="left" vertical="center"/>
    </xf>
    <xf numFmtId="10" fontId="53" fillId="63" borderId="25" applyNumberFormat="0" applyBorder="0" applyAlignment="0" applyProtection="0"/>
    <xf numFmtId="10" fontId="53" fillId="63" borderId="25" applyNumberFormat="0" applyBorder="0" applyAlignment="0" applyProtection="0"/>
    <xf numFmtId="10" fontId="53" fillId="63" borderId="25" applyNumberFormat="0" applyBorder="0" applyAlignment="0" applyProtection="0"/>
    <xf numFmtId="10" fontId="53" fillId="63" borderId="25" applyNumberFormat="0" applyBorder="0" applyAlignment="0" applyProtection="0"/>
    <xf numFmtId="10" fontId="53" fillId="63" borderId="25" applyNumberFormat="0" applyBorder="0" applyAlignment="0" applyProtection="0"/>
    <xf numFmtId="0" fontId="21" fillId="0" borderId="0"/>
    <xf numFmtId="10" fontId="8" fillId="0" borderId="0" applyFont="0" applyFill="0" applyBorder="0" applyAlignment="0" applyProtection="0"/>
    <xf numFmtId="4" fontId="55" fillId="64" borderId="28" applyNumberFormat="0" applyProtection="0">
      <alignment horizontal="right" vertical="center"/>
    </xf>
    <xf numFmtId="4" fontId="55" fillId="64" borderId="28" applyNumberFormat="0" applyProtection="0">
      <alignment horizontal="right" vertical="center"/>
    </xf>
    <xf numFmtId="4" fontId="55" fillId="64" borderId="28" applyNumberFormat="0" applyProtection="0">
      <alignment horizontal="right" vertical="center"/>
    </xf>
    <xf numFmtId="4" fontId="55" fillId="65" borderId="28" applyNumberFormat="0" applyProtection="0">
      <alignment horizontal="left" vertical="center" indent="1"/>
    </xf>
    <xf numFmtId="4" fontId="55" fillId="65" borderId="28" applyNumberFormat="0" applyProtection="0">
      <alignment horizontal="left" vertical="center" indent="1"/>
    </xf>
    <xf numFmtId="4" fontId="55" fillId="65" borderId="28" applyNumberFormat="0" applyProtection="0">
      <alignment horizontal="left" vertical="center" indent="1"/>
    </xf>
    <xf numFmtId="0" fontId="52" fillId="0" borderId="0">
      <protection locked="0"/>
    </xf>
    <xf numFmtId="0" fontId="56" fillId="0" borderId="0">
      <protection locked="0"/>
    </xf>
    <xf numFmtId="0" fontId="56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9" fillId="0" borderId="0"/>
    <xf numFmtId="0" fontId="6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" fontId="57" fillId="0" borderId="0">
      <protection locked="0"/>
    </xf>
    <xf numFmtId="0" fontId="52" fillId="0" borderId="0">
      <protection locked="0"/>
    </xf>
    <xf numFmtId="0" fontId="52" fillId="0" borderId="0" applyNumberFormat="0" applyFont="0" applyFill="0" applyBorder="0" applyProtection="0">
      <alignment vertical="center"/>
    </xf>
    <xf numFmtId="185" fontId="61" fillId="0" borderId="0" applyFont="0" applyFill="0" applyBorder="0" applyAlignment="0" applyProtection="0"/>
    <xf numFmtId="0" fontId="52" fillId="0" borderId="0" applyFont="0" applyFill="0" applyBorder="0" applyAlignment="0" applyProtection="0"/>
    <xf numFmtId="42" fontId="13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1" fillId="0" borderId="0"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2" fillId="0" borderId="0" applyNumberFormat="0" applyFont="0" applyFill="0" applyBorder="0" applyProtection="0">
      <alignment vertical="center"/>
    </xf>
    <xf numFmtId="0" fontId="57" fillId="0" borderId="29">
      <protection locked="0"/>
    </xf>
    <xf numFmtId="0" fontId="21" fillId="0" borderId="0">
      <protection locked="0"/>
    </xf>
    <xf numFmtId="0" fontId="52" fillId="0" borderId="0">
      <protection locked="0"/>
    </xf>
    <xf numFmtId="9" fontId="12" fillId="0" borderId="0" applyFont="0" applyFill="0" applyBorder="0" applyAlignment="0" applyProtection="0">
      <alignment vertical="center"/>
    </xf>
    <xf numFmtId="0" fontId="64" fillId="0" borderId="0"/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9" fillId="0" borderId="0"/>
  </cellStyleXfs>
  <cellXfs count="205">
    <xf numFmtId="0" fontId="0" fillId="0" borderId="0" xfId="0" applyAlignment="1">
      <alignment vertical="center"/>
    </xf>
    <xf numFmtId="0" fontId="9" fillId="33" borderId="1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/>
    <xf numFmtId="0" fontId="9" fillId="33" borderId="13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/>
    </xf>
    <xf numFmtId="176" fontId="11" fillId="0" borderId="0" xfId="0" applyNumberFormat="1" applyFont="1" applyFill="1" applyBorder="1" applyAlignment="1"/>
    <xf numFmtId="9" fontId="11" fillId="0" borderId="0" xfId="0" applyNumberFormat="1" applyFont="1" applyFill="1" applyBorder="1" applyAlignment="1"/>
    <xf numFmtId="0" fontId="9" fillId="33" borderId="10" xfId="0" applyNumberFormat="1" applyFont="1" applyFill="1" applyBorder="1" applyAlignment="1">
      <alignment horizontal="center" vertical="center"/>
    </xf>
    <xf numFmtId="0" fontId="9" fillId="33" borderId="12" xfId="0" applyNumberFormat="1" applyFont="1" applyFill="1" applyBorder="1" applyAlignment="1">
      <alignment horizontal="center" vertical="center"/>
    </xf>
    <xf numFmtId="0" fontId="9" fillId="33" borderId="14" xfId="0" applyNumberFormat="1" applyFont="1" applyFill="1" applyBorder="1" applyAlignment="1">
      <alignment horizontal="center" vertical="center"/>
    </xf>
    <xf numFmtId="176" fontId="9" fillId="58" borderId="11" xfId="0" applyNumberFormat="1" applyFont="1" applyFill="1" applyBorder="1" applyAlignment="1">
      <alignment horizontal="center" vertical="center"/>
    </xf>
    <xf numFmtId="0" fontId="9" fillId="58" borderId="11" xfId="0" applyNumberFormat="1" applyFont="1" applyFill="1" applyBorder="1" applyAlignment="1">
      <alignment horizontal="center" vertical="center"/>
    </xf>
    <xf numFmtId="176" fontId="9" fillId="58" borderId="13" xfId="0" applyNumberFormat="1" applyFont="1" applyFill="1" applyBorder="1" applyAlignment="1">
      <alignment horizontal="center" vertical="center"/>
    </xf>
    <xf numFmtId="0" fontId="9" fillId="58" borderId="13" xfId="0" applyNumberFormat="1" applyFont="1" applyFill="1" applyBorder="1" applyAlignment="1">
      <alignment horizontal="center" vertical="center"/>
    </xf>
    <xf numFmtId="9" fontId="9" fillId="59" borderId="11" xfId="0" applyNumberFormat="1" applyFont="1" applyFill="1" applyBorder="1" applyAlignment="1">
      <alignment horizontal="center" vertical="center"/>
    </xf>
    <xf numFmtId="0" fontId="9" fillId="59" borderId="13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/>
    <xf numFmtId="0" fontId="7" fillId="0" borderId="0" xfId="3" applyFill="1">
      <alignment vertical="center"/>
    </xf>
    <xf numFmtId="179" fontId="7" fillId="0" borderId="0" xfId="3" applyNumberFormat="1" applyFill="1" applyBorder="1">
      <alignment vertical="center"/>
    </xf>
    <xf numFmtId="0" fontId="7" fillId="0" borderId="0" xfId="3" applyFill="1" applyBorder="1">
      <alignment vertical="center"/>
    </xf>
    <xf numFmtId="9" fontId="7" fillId="0" borderId="0" xfId="3" applyNumberFormat="1" applyFill="1" applyBorder="1">
      <alignment vertical="center"/>
    </xf>
    <xf numFmtId="0" fontId="7" fillId="0" borderId="0" xfId="3" applyNumberFormat="1" applyFill="1" applyBorder="1">
      <alignment vertical="center"/>
    </xf>
    <xf numFmtId="9" fontId="7" fillId="0" borderId="0" xfId="3" applyNumberFormat="1" applyFill="1" applyBorder="1" applyAlignment="1">
      <alignment horizontal="right" vertical="center"/>
    </xf>
    <xf numFmtId="9" fontId="7" fillId="0" borderId="0" xfId="3" quotePrefix="1" applyNumberFormat="1" applyFill="1" applyBorder="1" applyAlignment="1">
      <alignment horizontal="right" vertical="center"/>
    </xf>
    <xf numFmtId="0" fontId="7" fillId="0" borderId="0" xfId="3" quotePrefix="1" applyFill="1" applyBorder="1" applyAlignment="1">
      <alignment horizontal="right" vertical="center"/>
    </xf>
    <xf numFmtId="9" fontId="11" fillId="0" borderId="0" xfId="2" applyNumberFormat="1" applyFont="1" applyFill="1" applyBorder="1" applyAlignment="1">
      <alignment horizontal="center"/>
    </xf>
    <xf numFmtId="178" fontId="11" fillId="0" borderId="0" xfId="1" applyNumberFormat="1" applyFont="1" applyFill="1" applyBorder="1" applyAlignment="1">
      <alignment horizontal="center"/>
    </xf>
    <xf numFmtId="9" fontId="11" fillId="0" borderId="0" xfId="1" applyNumberFormat="1" applyFont="1" applyFill="1" applyBorder="1" applyAlignment="1">
      <alignment horizontal="center"/>
    </xf>
    <xf numFmtId="183" fontId="11" fillId="0" borderId="0" xfId="0" applyNumberFormat="1" applyFont="1" applyFill="1" applyBorder="1" applyAlignment="1"/>
    <xf numFmtId="183" fontId="7" fillId="0" borderId="0" xfId="3" applyNumberFormat="1" applyFill="1" applyBorder="1">
      <alignment vertical="center"/>
    </xf>
    <xf numFmtId="0" fontId="48" fillId="0" borderId="0" xfId="0" applyNumberFormat="1" applyFont="1" applyFill="1" applyBorder="1" applyAlignment="1">
      <alignment vertical="center"/>
    </xf>
    <xf numFmtId="186" fontId="48" fillId="0" borderId="0" xfId="0" applyNumberFormat="1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>
      <alignment horizontal="center" vertical="center"/>
    </xf>
    <xf numFmtId="187" fontId="48" fillId="0" borderId="0" xfId="0" applyNumberFormat="1" applyFont="1" applyFill="1" applyBorder="1" applyAlignment="1">
      <alignment vertical="center"/>
    </xf>
    <xf numFmtId="177" fontId="48" fillId="0" borderId="0" xfId="0" applyNumberFormat="1" applyFont="1" applyFill="1" applyBorder="1" applyAlignment="1">
      <alignment vertical="center"/>
    </xf>
    <xf numFmtId="0" fontId="6" fillId="0" borderId="0" xfId="3" applyFont="1" applyFill="1">
      <alignment vertical="center"/>
    </xf>
    <xf numFmtId="183" fontId="7" fillId="0" borderId="0" xfId="3" applyNumberFormat="1" applyFill="1">
      <alignment vertical="center"/>
    </xf>
    <xf numFmtId="0" fontId="31" fillId="60" borderId="25" xfId="0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6" fontId="11" fillId="0" borderId="25" xfId="0" applyNumberFormat="1" applyFont="1" applyFill="1" applyBorder="1" applyAlignment="1">
      <alignment horizontal="center" vertical="center"/>
    </xf>
    <xf numFmtId="0" fontId="11" fillId="0" borderId="25" xfId="0" applyNumberFormat="1" applyFont="1" applyFill="1" applyBorder="1" applyAlignment="1">
      <alignment horizontal="center" vertical="center"/>
    </xf>
    <xf numFmtId="181" fontId="11" fillId="0" borderId="25" xfId="0" applyNumberFormat="1" applyFont="1" applyFill="1" applyBorder="1" applyAlignment="1">
      <alignment horizontal="center" vertical="center" shrinkToFit="1"/>
    </xf>
    <xf numFmtId="0" fontId="63" fillId="0" borderId="24" xfId="0" applyFont="1" applyBorder="1" applyAlignment="1">
      <alignment vertical="center"/>
    </xf>
    <xf numFmtId="0" fontId="63" fillId="0" borderId="30" xfId="0" applyFont="1" applyBorder="1" applyAlignment="1">
      <alignment vertical="center"/>
    </xf>
    <xf numFmtId="0" fontId="65" fillId="0" borderId="0" xfId="0" applyFont="1" applyAlignment="1">
      <alignment vertical="center"/>
    </xf>
    <xf numFmtId="0" fontId="12" fillId="0" borderId="0" xfId="2503" applyFont="1" applyAlignment="1">
      <alignment horizontal="center" vertical="center"/>
    </xf>
    <xf numFmtId="182" fontId="31" fillId="60" borderId="25" xfId="2821" applyNumberFormat="1" applyFont="1" applyFill="1" applyBorder="1" applyAlignment="1">
      <alignment horizontal="right" vertical="center"/>
    </xf>
    <xf numFmtId="182" fontId="12" fillId="0" borderId="0" xfId="2819" applyNumberFormat="1" applyFont="1" applyAlignment="1">
      <alignment horizontal="right" vertical="center"/>
    </xf>
    <xf numFmtId="0" fontId="66" fillId="61" borderId="25" xfId="0" applyFont="1" applyFill="1" applyBorder="1" applyAlignment="1">
      <alignment horizontal="center" vertical="center"/>
    </xf>
    <xf numFmtId="182" fontId="31" fillId="61" borderId="25" xfId="2821" applyNumberFormat="1" applyFont="1" applyFill="1" applyBorder="1" applyAlignment="1">
      <alignment horizontal="center" vertical="center"/>
    </xf>
    <xf numFmtId="0" fontId="31" fillId="0" borderId="0" xfId="2503" applyFont="1" applyAlignment="1">
      <alignment horizontal="center" vertical="center"/>
    </xf>
    <xf numFmtId="182" fontId="12" fillId="0" borderId="0" xfId="2503" applyNumberFormat="1" applyFont="1" applyAlignment="1">
      <alignment horizontal="center" vertical="center"/>
    </xf>
    <xf numFmtId="177" fontId="66" fillId="61" borderId="25" xfId="0" applyNumberFormat="1" applyFont="1" applyFill="1" applyBorder="1" applyAlignment="1">
      <alignment horizontal="center" vertical="center"/>
    </xf>
    <xf numFmtId="177" fontId="31" fillId="60" borderId="25" xfId="0" applyNumberFormat="1" applyFont="1" applyFill="1" applyBorder="1" applyAlignment="1">
      <alignment horizontal="right" vertical="center"/>
    </xf>
    <xf numFmtId="3" fontId="31" fillId="60" borderId="25" xfId="0" applyNumberFormat="1" applyFont="1" applyFill="1" applyBorder="1" applyAlignment="1">
      <alignment horizontal="right" vertical="center"/>
    </xf>
    <xf numFmtId="177" fontId="12" fillId="0" borderId="0" xfId="2503" applyNumberFormat="1" applyFont="1" applyAlignment="1">
      <alignment horizontal="right" vertical="center"/>
    </xf>
    <xf numFmtId="3" fontId="12" fillId="0" borderId="0" xfId="2503" applyNumberFormat="1" applyFont="1" applyAlignment="1">
      <alignment horizontal="center" vertical="center"/>
    </xf>
    <xf numFmtId="10" fontId="12" fillId="0" borderId="0" xfId="2503" applyNumberFormat="1" applyFont="1" applyAlignment="1">
      <alignment horizontal="center" vertical="center"/>
    </xf>
    <xf numFmtId="190" fontId="12" fillId="0" borderId="0" xfId="2503" applyNumberFormat="1" applyFont="1" applyAlignment="1">
      <alignment horizontal="center" vertical="center"/>
    </xf>
    <xf numFmtId="180" fontId="11" fillId="0" borderId="25" xfId="0" applyNumberFormat="1" applyFont="1" applyFill="1" applyBorder="1" applyAlignment="1">
      <alignment horizontal="center" vertical="center"/>
    </xf>
    <xf numFmtId="9" fontId="9" fillId="34" borderId="31" xfId="0" applyNumberFormat="1" applyFont="1" applyFill="1" applyBorder="1" applyAlignment="1">
      <alignment horizontal="center" vertical="center"/>
    </xf>
    <xf numFmtId="0" fontId="9" fillId="34" borderId="32" xfId="0" applyNumberFormat="1" applyFont="1" applyFill="1" applyBorder="1" applyAlignment="1">
      <alignment horizontal="center" vertical="center"/>
    </xf>
    <xf numFmtId="0" fontId="68" fillId="0" borderId="0" xfId="0" applyNumberFormat="1" applyFont="1" applyFill="1" applyBorder="1" applyAlignment="1">
      <alignment horizontal="left" vertical="center"/>
    </xf>
    <xf numFmtId="0" fontId="31" fillId="60" borderId="33" xfId="0" applyFont="1" applyFill="1" applyBorder="1" applyAlignment="1">
      <alignment horizontal="center" vertical="center"/>
    </xf>
    <xf numFmtId="177" fontId="31" fillId="60" borderId="33" xfId="0" applyNumberFormat="1" applyFont="1" applyFill="1" applyBorder="1" applyAlignment="1">
      <alignment horizontal="right" vertical="center"/>
    </xf>
    <xf numFmtId="0" fontId="31" fillId="60" borderId="34" xfId="0" applyFont="1" applyFill="1" applyBorder="1" applyAlignment="1">
      <alignment horizontal="center" vertical="center"/>
    </xf>
    <xf numFmtId="3" fontId="31" fillId="60" borderId="34" xfId="0" applyNumberFormat="1" applyFont="1" applyFill="1" applyBorder="1" applyAlignment="1">
      <alignment horizontal="right" vertical="center"/>
    </xf>
    <xf numFmtId="182" fontId="31" fillId="60" borderId="34" xfId="2821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vertical="center"/>
    </xf>
    <xf numFmtId="9" fontId="9" fillId="58" borderId="11" xfId="0" applyNumberFormat="1" applyFont="1" applyFill="1" applyBorder="1" applyAlignment="1">
      <alignment horizontal="center" vertical="center"/>
    </xf>
    <xf numFmtId="9" fontId="9" fillId="58" borderId="13" xfId="0" applyNumberFormat="1" applyFont="1" applyFill="1" applyBorder="1" applyAlignment="1">
      <alignment horizontal="center" vertical="center"/>
    </xf>
    <xf numFmtId="183" fontId="11" fillId="0" borderId="0" xfId="0" applyNumberFormat="1" applyFont="1" applyFill="1" applyBorder="1" applyAlignment="1">
      <alignment horizontal="center"/>
    </xf>
    <xf numFmtId="188" fontId="75" fillId="66" borderId="37" xfId="0" applyNumberFormat="1" applyFont="1" applyFill="1" applyBorder="1" applyAlignment="1">
      <alignment horizontal="center" vertical="center"/>
    </xf>
    <xf numFmtId="177" fontId="75" fillId="66" borderId="37" xfId="1" applyNumberFormat="1" applyFont="1" applyFill="1" applyBorder="1" applyAlignment="1">
      <alignment horizontal="center" vertical="center"/>
    </xf>
    <xf numFmtId="177" fontId="75" fillId="66" borderId="38" xfId="1" applyNumberFormat="1" applyFont="1" applyFill="1" applyBorder="1" applyAlignment="1">
      <alignment horizontal="center" vertical="center"/>
    </xf>
    <xf numFmtId="0" fontId="31" fillId="0" borderId="0" xfId="2829" applyFont="1">
      <alignment vertical="center"/>
    </xf>
    <xf numFmtId="0" fontId="76" fillId="0" borderId="0" xfId="2829" applyFont="1" applyProtection="1">
      <alignment vertical="center"/>
      <protection locked="0"/>
    </xf>
    <xf numFmtId="0" fontId="76" fillId="35" borderId="40" xfId="2829" applyFont="1" applyFill="1" applyBorder="1" applyAlignment="1" applyProtection="1">
      <alignment horizontal="center" vertical="center"/>
    </xf>
    <xf numFmtId="184" fontId="76" fillId="35" borderId="40" xfId="2830" applyNumberFormat="1" applyFont="1" applyFill="1" applyBorder="1" applyAlignment="1" applyProtection="1">
      <alignment horizontal="center" vertical="center"/>
    </xf>
    <xf numFmtId="0" fontId="76" fillId="35" borderId="40" xfId="2829" applyFont="1" applyFill="1" applyBorder="1" applyAlignment="1" applyProtection="1">
      <alignment horizontal="center" vertical="center" wrapText="1"/>
    </xf>
    <xf numFmtId="0" fontId="76" fillId="35" borderId="41" xfId="2829" applyFont="1" applyFill="1" applyBorder="1" applyAlignment="1" applyProtection="1">
      <alignment vertical="center"/>
    </xf>
    <xf numFmtId="0" fontId="76" fillId="35" borderId="41" xfId="2829" applyFont="1" applyFill="1" applyBorder="1" applyAlignment="1" applyProtection="1">
      <alignment horizontal="center" vertical="center"/>
      <protection locked="0"/>
    </xf>
    <xf numFmtId="0" fontId="76" fillId="35" borderId="43" xfId="2829" applyFont="1" applyFill="1" applyBorder="1" applyAlignment="1" applyProtection="1">
      <alignment vertical="center"/>
    </xf>
    <xf numFmtId="0" fontId="76" fillId="35" borderId="43" xfId="2829" applyFont="1" applyFill="1" applyBorder="1" applyAlignment="1" applyProtection="1">
      <alignment horizontal="right" vertical="center"/>
    </xf>
    <xf numFmtId="0" fontId="76" fillId="0" borderId="0" xfId="2829" applyFont="1" applyAlignment="1" applyProtection="1">
      <alignment horizontal="center" vertical="center"/>
      <protection locked="0"/>
    </xf>
    <xf numFmtId="41" fontId="76" fillId="0" borderId="0" xfId="2830" applyFont="1" applyAlignment="1" applyProtection="1">
      <alignment horizontal="center" vertical="center"/>
      <protection locked="0"/>
    </xf>
    <xf numFmtId="184" fontId="77" fillId="0" borderId="0" xfId="2830" applyNumberFormat="1" applyFont="1" applyAlignment="1" applyProtection="1">
      <alignment horizontal="center" vertical="center"/>
      <protection locked="0"/>
    </xf>
    <xf numFmtId="0" fontId="78" fillId="0" borderId="0" xfId="2829" applyFont="1" applyAlignment="1" applyProtection="1">
      <alignment horizontal="center" vertical="center"/>
      <protection locked="0"/>
    </xf>
    <xf numFmtId="0" fontId="78" fillId="0" borderId="0" xfId="2829" applyFont="1" applyAlignment="1" applyProtection="1">
      <alignment horizontal="left" vertical="center"/>
      <protection locked="0"/>
    </xf>
    <xf numFmtId="49" fontId="9" fillId="33" borderId="11" xfId="0" applyNumberFormat="1" applyFont="1" applyFill="1" applyBorder="1" applyAlignment="1">
      <alignment horizontal="center" vertical="center"/>
    </xf>
    <xf numFmtId="0" fontId="4" fillId="68" borderId="0" xfId="2829" applyFill="1">
      <alignment vertical="center"/>
    </xf>
    <xf numFmtId="176" fontId="11" fillId="0" borderId="25" xfId="1" applyNumberFormat="1" applyFont="1" applyFill="1" applyBorder="1" applyAlignment="1">
      <alignment horizontal="right" vertical="center"/>
    </xf>
    <xf numFmtId="189" fontId="11" fillId="0" borderId="25" xfId="0" applyNumberFormat="1" applyFont="1" applyFill="1" applyBorder="1" applyAlignment="1">
      <alignment horizontal="right" vertical="center"/>
    </xf>
    <xf numFmtId="182" fontId="11" fillId="0" borderId="25" xfId="0" applyNumberFormat="1" applyFont="1" applyFill="1" applyBorder="1" applyAlignment="1">
      <alignment horizontal="right" vertical="center"/>
    </xf>
    <xf numFmtId="9" fontId="11" fillId="0" borderId="35" xfId="0" applyNumberFormat="1" applyFont="1" applyFill="1" applyBorder="1" applyAlignment="1">
      <alignment horizontal="right" vertical="center"/>
    </xf>
    <xf numFmtId="176" fontId="11" fillId="0" borderId="25" xfId="0" applyNumberFormat="1" applyFont="1" applyFill="1" applyBorder="1" applyAlignment="1">
      <alignment horizontal="right" vertical="center"/>
    </xf>
    <xf numFmtId="177" fontId="11" fillId="0" borderId="25" xfId="2" applyNumberFormat="1" applyFont="1" applyFill="1" applyBorder="1" applyAlignment="1">
      <alignment horizontal="right" vertical="center"/>
    </xf>
    <xf numFmtId="177" fontId="11" fillId="0" borderId="25" xfId="0" applyNumberFormat="1" applyFont="1" applyFill="1" applyBorder="1" applyAlignment="1">
      <alignment horizontal="right" vertical="center"/>
    </xf>
    <xf numFmtId="177" fontId="11" fillId="35" borderId="25" xfId="0" applyNumberFormat="1" applyFont="1" applyFill="1" applyBorder="1" applyAlignment="1">
      <alignment horizontal="right" vertical="center"/>
    </xf>
    <xf numFmtId="0" fontId="73" fillId="35" borderId="32" xfId="0" applyFont="1" applyFill="1" applyBorder="1" applyAlignment="1" applyProtection="1">
      <alignment horizontal="center" vertical="center"/>
    </xf>
    <xf numFmtId="0" fontId="73" fillId="35" borderId="32" xfId="0" applyFont="1" applyFill="1" applyBorder="1" applyAlignment="1" applyProtection="1">
      <alignment horizontal="center" vertical="center" wrapText="1"/>
    </xf>
    <xf numFmtId="0" fontId="73" fillId="0" borderId="0" xfId="0" applyFont="1" applyBorder="1" applyAlignment="1" applyProtection="1">
      <alignment horizontal="center" vertical="center"/>
      <protection locked="0"/>
    </xf>
    <xf numFmtId="0" fontId="73" fillId="0" borderId="0" xfId="2503" applyFont="1" applyFill="1" applyBorder="1" applyAlignment="1" applyProtection="1">
      <alignment horizontal="center" vertical="center"/>
    </xf>
    <xf numFmtId="0" fontId="73" fillId="0" borderId="0" xfId="2824" applyFont="1" applyFill="1" applyBorder="1" applyAlignment="1" applyProtection="1">
      <alignment horizontal="center" vertical="center"/>
    </xf>
    <xf numFmtId="0" fontId="73" fillId="0" borderId="0" xfId="2827" applyFont="1" applyFill="1" applyBorder="1" applyAlignment="1">
      <alignment horizontal="left" vertical="center"/>
    </xf>
    <xf numFmtId="0" fontId="8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vertical="center"/>
    </xf>
    <xf numFmtId="176" fontId="1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/>
    <xf numFmtId="177" fontId="11" fillId="0" borderId="0" xfId="0" applyNumberFormat="1" applyFont="1" applyFill="1" applyBorder="1" applyAlignment="1">
      <alignment vertical="center"/>
    </xf>
    <xf numFmtId="177" fontId="73" fillId="35" borderId="32" xfId="1" applyNumberFormat="1" applyFont="1" applyFill="1" applyBorder="1" applyAlignment="1" applyProtection="1">
      <alignment horizontal="center" vertical="center"/>
    </xf>
    <xf numFmtId="177" fontId="74" fillId="0" borderId="0" xfId="0" applyNumberFormat="1" applyFon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82" fillId="0" borderId="0" xfId="0" applyNumberFormat="1" applyFont="1" applyFill="1" applyBorder="1" applyAlignment="1">
      <alignment vertical="center"/>
    </xf>
    <xf numFmtId="0" fontId="82" fillId="0" borderId="0" xfId="0" applyNumberFormat="1" applyFont="1" applyFill="1" applyBorder="1" applyAlignment="1">
      <alignment horizontal="center" vertical="center"/>
    </xf>
    <xf numFmtId="0" fontId="82" fillId="0" borderId="0" xfId="0" applyNumberFormat="1" applyFont="1" applyFill="1" applyBorder="1" applyAlignment="1">
      <alignment vertical="center"/>
    </xf>
    <xf numFmtId="176" fontId="82" fillId="0" borderId="0" xfId="0" applyNumberFormat="1" applyFont="1" applyFill="1" applyBorder="1" applyAlignment="1">
      <alignment vertical="center"/>
    </xf>
    <xf numFmtId="0" fontId="4" fillId="67" borderId="0" xfId="2829" applyFill="1" applyAlignment="1">
      <alignment horizontal="center" vertical="center"/>
    </xf>
    <xf numFmtId="0" fontId="83" fillId="33" borderId="44" xfId="0" applyNumberFormat="1" applyFont="1" applyFill="1" applyBorder="1" applyAlignment="1">
      <alignment horizontal="center" vertical="center"/>
    </xf>
    <xf numFmtId="0" fontId="83" fillId="33" borderId="45" xfId="0" applyNumberFormat="1" applyFont="1" applyFill="1" applyBorder="1" applyAlignment="1">
      <alignment horizontal="center" vertical="center"/>
    </xf>
    <xf numFmtId="9" fontId="83" fillId="33" borderId="45" xfId="0" applyNumberFormat="1" applyFont="1" applyFill="1" applyBorder="1" applyAlignment="1">
      <alignment horizontal="center" vertical="center"/>
    </xf>
    <xf numFmtId="9" fontId="83" fillId="33" borderId="45" xfId="0" applyNumberFormat="1" applyFont="1" applyFill="1" applyBorder="1" applyAlignment="1">
      <alignment horizontal="center" vertical="center" shrinkToFit="1"/>
    </xf>
    <xf numFmtId="9" fontId="83" fillId="34" borderId="46" xfId="0" applyNumberFormat="1" applyFont="1" applyFill="1" applyBorder="1" applyAlignment="1">
      <alignment horizontal="center" vertical="center"/>
    </xf>
    <xf numFmtId="0" fontId="83" fillId="33" borderId="50" xfId="0" applyNumberFormat="1" applyFont="1" applyFill="1" applyBorder="1" applyAlignment="1">
      <alignment horizontal="center" vertical="center"/>
    </xf>
    <xf numFmtId="0" fontId="83" fillId="33" borderId="51" xfId="0" applyNumberFormat="1" applyFont="1" applyFill="1" applyBorder="1" applyAlignment="1">
      <alignment horizontal="center" vertical="center"/>
    </xf>
    <xf numFmtId="9" fontId="83" fillId="33" borderId="51" xfId="2" applyNumberFormat="1" applyFont="1" applyFill="1" applyBorder="1" applyAlignment="1">
      <alignment horizontal="center" vertical="center"/>
    </xf>
    <xf numFmtId="0" fontId="83" fillId="34" borderId="52" xfId="0" applyNumberFormat="1" applyFont="1" applyFill="1" applyBorder="1" applyAlignment="1">
      <alignment horizontal="center" vertical="center"/>
    </xf>
    <xf numFmtId="176" fontId="83" fillId="33" borderId="53" xfId="0" applyNumberFormat="1" applyFont="1" applyFill="1" applyBorder="1" applyAlignment="1">
      <alignment horizontal="center" vertical="center"/>
    </xf>
    <xf numFmtId="0" fontId="83" fillId="33" borderId="54" xfId="0" quotePrefix="1" applyNumberFormat="1" applyFont="1" applyFill="1" applyBorder="1" applyAlignment="1">
      <alignment horizontal="center" vertical="center"/>
    </xf>
    <xf numFmtId="41" fontId="0" fillId="0" borderId="0" xfId="1" applyFont="1" applyAlignment="1">
      <alignment vertical="center"/>
    </xf>
    <xf numFmtId="0" fontId="31" fillId="60" borderId="36" xfId="0" applyFont="1" applyFill="1" applyBorder="1" applyAlignment="1">
      <alignment horizontal="center" vertical="center"/>
    </xf>
    <xf numFmtId="177" fontId="31" fillId="60" borderId="36" xfId="0" applyNumberFormat="1" applyFont="1" applyFill="1" applyBorder="1" applyAlignment="1">
      <alignment horizontal="right" vertical="center"/>
    </xf>
    <xf numFmtId="182" fontId="31" fillId="60" borderId="36" xfId="2821" applyNumberFormat="1" applyFont="1" applyFill="1" applyBorder="1" applyAlignment="1">
      <alignment horizontal="right" vertical="center"/>
    </xf>
    <xf numFmtId="9" fontId="83" fillId="33" borderId="58" xfId="0" applyNumberFormat="1" applyFont="1" applyFill="1" applyBorder="1" applyAlignment="1">
      <alignment horizontal="center" vertical="center"/>
    </xf>
    <xf numFmtId="9" fontId="83" fillId="33" borderId="59" xfId="2" applyNumberFormat="1" applyFont="1" applyFill="1" applyBorder="1" applyAlignment="1">
      <alignment horizontal="center" vertical="center"/>
    </xf>
    <xf numFmtId="176" fontId="83" fillId="33" borderId="60" xfId="0" applyNumberFormat="1" applyFont="1" applyFill="1" applyBorder="1" applyAlignment="1">
      <alignment horizontal="center" vertical="center"/>
    </xf>
    <xf numFmtId="0" fontId="85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/>
    </xf>
    <xf numFmtId="176" fontId="12" fillId="0" borderId="0" xfId="0" applyNumberFormat="1" applyFont="1" applyFill="1" applyBorder="1" applyAlignment="1"/>
    <xf numFmtId="176" fontId="31" fillId="0" borderId="0" xfId="0" applyNumberFormat="1" applyFont="1" applyFill="1" applyBorder="1" applyAlignment="1"/>
    <xf numFmtId="0" fontId="12" fillId="0" borderId="0" xfId="0" quotePrefix="1" applyNumberFormat="1" applyFont="1" applyFill="1" applyBorder="1" applyAlignment="1"/>
    <xf numFmtId="0" fontId="12" fillId="0" borderId="0" xfId="0" applyNumberFormat="1" applyFont="1" applyFill="1" applyBorder="1" applyAlignment="1"/>
    <xf numFmtId="9" fontId="12" fillId="0" borderId="0" xfId="0" applyNumberFormat="1" applyFont="1" applyFill="1" applyBorder="1" applyAlignment="1"/>
    <xf numFmtId="176" fontId="12" fillId="0" borderId="0" xfId="0" applyNumberFormat="1" applyFont="1" applyFill="1" applyBorder="1" applyAlignment="1">
      <alignment horizontal="right" vertical="center"/>
    </xf>
    <xf numFmtId="9" fontId="12" fillId="0" borderId="0" xfId="2" applyNumberFormat="1" applyFont="1" applyFill="1" applyBorder="1" applyAlignment="1">
      <alignment horizontal="center" vertical="center"/>
    </xf>
    <xf numFmtId="183" fontId="12" fillId="0" borderId="0" xfId="0" applyNumberFormat="1" applyFont="1" applyFill="1" applyBorder="1" applyAlignment="1"/>
    <xf numFmtId="0" fontId="86" fillId="0" borderId="0" xfId="2829" applyFont="1" applyAlignment="1" applyProtection="1">
      <alignment horizontal="left" vertical="center"/>
      <protection locked="0"/>
    </xf>
    <xf numFmtId="0" fontId="87" fillId="0" borderId="0" xfId="0" applyFont="1" applyAlignment="1">
      <alignment vertical="center"/>
    </xf>
    <xf numFmtId="0" fontId="2" fillId="67" borderId="0" xfId="2829" applyFont="1" applyFill="1" applyAlignment="1">
      <alignment horizontal="center" vertical="center"/>
    </xf>
    <xf numFmtId="182" fontId="63" fillId="0" borderId="0" xfId="2503" applyNumberFormat="1" applyFont="1" applyAlignment="1">
      <alignment horizontal="left" vertical="center"/>
    </xf>
    <xf numFmtId="191" fontId="90" fillId="0" borderId="62" xfId="0" applyNumberFormat="1" applyFont="1" applyBorder="1" applyAlignment="1">
      <alignment vertical="center"/>
    </xf>
    <xf numFmtId="0" fontId="90" fillId="0" borderId="62" xfId="0" applyFont="1" applyBorder="1" applyAlignment="1">
      <alignment horizontal="center" vertical="center"/>
    </xf>
    <xf numFmtId="0" fontId="90" fillId="67" borderId="62" xfId="0" applyFont="1" applyFill="1" applyBorder="1" applyAlignment="1">
      <alignment horizontal="center" vertical="center"/>
    </xf>
    <xf numFmtId="0" fontId="32" fillId="67" borderId="62" xfId="2837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2" fillId="35" borderId="62" xfId="2837" applyFont="1" applyFill="1" applyBorder="1" applyAlignment="1">
      <alignment horizontal="center"/>
    </xf>
    <xf numFmtId="0" fontId="32" fillId="0" borderId="62" xfId="2837" applyFont="1" applyFill="1" applyBorder="1" applyAlignment="1">
      <alignment horizontal="center"/>
    </xf>
    <xf numFmtId="177" fontId="84" fillId="67" borderId="55" xfId="0" applyNumberFormat="1" applyFont="1" applyFill="1" applyBorder="1" applyAlignment="1">
      <alignment horizontal="center" vertical="center"/>
    </xf>
    <xf numFmtId="176" fontId="84" fillId="67" borderId="55" xfId="0" applyNumberFormat="1" applyFont="1" applyFill="1" applyBorder="1" applyAlignment="1">
      <alignment horizontal="center" vertical="center"/>
    </xf>
    <xf numFmtId="177" fontId="84" fillId="67" borderId="55" xfId="0" applyNumberFormat="1" applyFont="1" applyFill="1" applyBorder="1" applyAlignment="1">
      <alignment horizontal="right" vertical="center"/>
    </xf>
    <xf numFmtId="177" fontId="84" fillId="67" borderId="56" xfId="0" applyNumberFormat="1" applyFont="1" applyFill="1" applyBorder="1" applyAlignment="1">
      <alignment horizontal="right" vertical="center"/>
    </xf>
    <xf numFmtId="177" fontId="84" fillId="67" borderId="52" xfId="0" applyNumberFormat="1" applyFont="1" applyFill="1" applyBorder="1" applyAlignment="1">
      <alignment vertical="center"/>
    </xf>
    <xf numFmtId="176" fontId="84" fillId="67" borderId="57" xfId="0" applyNumberFormat="1" applyFont="1" applyFill="1" applyBorder="1" applyAlignment="1">
      <alignment vertical="center"/>
    </xf>
    <xf numFmtId="176" fontId="84" fillId="67" borderId="55" xfId="0" applyNumberFormat="1" applyFont="1" applyFill="1" applyBorder="1" applyAlignment="1">
      <alignment vertical="center"/>
    </xf>
    <xf numFmtId="0" fontId="84" fillId="67" borderId="55" xfId="0" applyNumberFormat="1" applyFont="1" applyFill="1" applyBorder="1" applyAlignment="1">
      <alignment horizontal="center" vertical="center"/>
    </xf>
    <xf numFmtId="177" fontId="84" fillId="60" borderId="55" xfId="0" applyNumberFormat="1" applyFont="1" applyFill="1" applyBorder="1" applyAlignment="1">
      <alignment horizontal="center" vertical="center"/>
    </xf>
    <xf numFmtId="176" fontId="84" fillId="60" borderId="55" xfId="0" applyNumberFormat="1" applyFont="1" applyFill="1" applyBorder="1" applyAlignment="1">
      <alignment horizontal="center" vertical="center"/>
    </xf>
    <xf numFmtId="177" fontId="84" fillId="60" borderId="55" xfId="0" applyNumberFormat="1" applyFont="1" applyFill="1" applyBorder="1" applyAlignment="1">
      <alignment horizontal="right" vertical="center"/>
    </xf>
    <xf numFmtId="177" fontId="84" fillId="60" borderId="56" xfId="0" applyNumberFormat="1" applyFont="1" applyFill="1" applyBorder="1" applyAlignment="1">
      <alignment horizontal="right" vertical="center"/>
    </xf>
    <xf numFmtId="177" fontId="84" fillId="60" borderId="52" xfId="0" applyNumberFormat="1" applyFont="1" applyFill="1" applyBorder="1" applyAlignment="1">
      <alignment vertical="center"/>
    </xf>
    <xf numFmtId="176" fontId="84" fillId="60" borderId="57" xfId="0" applyNumberFormat="1" applyFont="1" applyFill="1" applyBorder="1" applyAlignment="1">
      <alignment vertical="center"/>
    </xf>
    <xf numFmtId="176" fontId="84" fillId="60" borderId="55" xfId="0" applyNumberFormat="1" applyFont="1" applyFill="1" applyBorder="1" applyAlignment="1">
      <alignment vertical="center"/>
    </xf>
    <xf numFmtId="0" fontId="84" fillId="60" borderId="55" xfId="0" applyNumberFormat="1" applyFont="1" applyFill="1" applyBorder="1" applyAlignment="1">
      <alignment horizontal="center" vertical="center"/>
    </xf>
    <xf numFmtId="177" fontId="84" fillId="60" borderId="61" xfId="0" applyNumberFormat="1" applyFont="1" applyFill="1" applyBorder="1" applyAlignment="1">
      <alignment vertical="center"/>
    </xf>
    <xf numFmtId="177" fontId="84" fillId="69" borderId="55" xfId="0" applyNumberFormat="1" applyFont="1" applyFill="1" applyBorder="1" applyAlignment="1">
      <alignment horizontal="center" vertical="center"/>
    </xf>
    <xf numFmtId="176" fontId="84" fillId="69" borderId="55" xfId="0" applyNumberFormat="1" applyFont="1" applyFill="1" applyBorder="1" applyAlignment="1">
      <alignment horizontal="center" vertical="center"/>
    </xf>
    <xf numFmtId="177" fontId="84" fillId="69" borderId="55" xfId="0" applyNumberFormat="1" applyFont="1" applyFill="1" applyBorder="1" applyAlignment="1">
      <alignment horizontal="right" vertical="center"/>
    </xf>
    <xf numFmtId="177" fontId="84" fillId="69" borderId="56" xfId="0" applyNumberFormat="1" applyFont="1" applyFill="1" applyBorder="1" applyAlignment="1">
      <alignment horizontal="right" vertical="center"/>
    </xf>
    <xf numFmtId="177" fontId="84" fillId="69" borderId="52" xfId="0" applyNumberFormat="1" applyFont="1" applyFill="1" applyBorder="1" applyAlignment="1">
      <alignment vertical="center"/>
    </xf>
    <xf numFmtId="176" fontId="84" fillId="69" borderId="57" xfId="0" applyNumberFormat="1" applyFont="1" applyFill="1" applyBorder="1" applyAlignment="1">
      <alignment vertical="center"/>
    </xf>
    <xf numFmtId="176" fontId="84" fillId="69" borderId="55" xfId="0" applyNumberFormat="1" applyFont="1" applyFill="1" applyBorder="1" applyAlignment="1">
      <alignment vertical="center"/>
    </xf>
    <xf numFmtId="0" fontId="84" fillId="69" borderId="55" xfId="0" applyNumberFormat="1" applyFont="1" applyFill="1" applyBorder="1" applyAlignment="1">
      <alignment horizontal="center" vertical="center"/>
    </xf>
    <xf numFmtId="0" fontId="92" fillId="0" borderId="0" xfId="0" applyFont="1" applyAlignment="1">
      <alignment vertical="center"/>
    </xf>
    <xf numFmtId="0" fontId="83" fillId="33" borderId="47" xfId="0" applyNumberFormat="1" applyFont="1" applyFill="1" applyBorder="1" applyAlignment="1">
      <alignment horizontal="center" vertical="center"/>
    </xf>
    <xf numFmtId="0" fontId="83" fillId="33" borderId="48" xfId="0" applyNumberFormat="1" applyFont="1" applyFill="1" applyBorder="1" applyAlignment="1">
      <alignment horizontal="center" vertical="center"/>
    </xf>
    <xf numFmtId="0" fontId="83" fillId="33" borderId="49" xfId="0" applyNumberFormat="1" applyFont="1" applyFill="1" applyBorder="1" applyAlignment="1">
      <alignment horizontal="center" vertical="center"/>
    </xf>
    <xf numFmtId="184" fontId="76" fillId="35" borderId="42" xfId="2830" applyNumberFormat="1" applyFont="1" applyFill="1" applyBorder="1" applyAlignment="1" applyProtection="1">
      <alignment horizontal="right" vertical="center"/>
    </xf>
    <xf numFmtId="184" fontId="76" fillId="35" borderId="39" xfId="2830" applyNumberFormat="1" applyFont="1" applyFill="1" applyBorder="1" applyAlignment="1" applyProtection="1">
      <alignment horizontal="right" vertical="center"/>
    </xf>
    <xf numFmtId="0" fontId="76" fillId="35" borderId="36" xfId="2829" applyFont="1" applyFill="1" applyBorder="1" applyAlignment="1" applyProtection="1">
      <alignment horizontal="center" vertical="center"/>
    </xf>
    <xf numFmtId="0" fontId="76" fillId="67" borderId="36" xfId="2829" applyFont="1" applyFill="1" applyBorder="1" applyAlignment="1" applyProtection="1">
      <alignment horizontal="center" vertical="center"/>
    </xf>
    <xf numFmtId="0" fontId="76" fillId="67" borderId="40" xfId="2829" applyFont="1" applyFill="1" applyBorder="1" applyAlignment="1" applyProtection="1">
      <alignment horizontal="center" vertical="center"/>
    </xf>
    <xf numFmtId="0" fontId="76" fillId="67" borderId="32" xfId="2829" applyFont="1" applyFill="1" applyBorder="1" applyAlignment="1" applyProtection="1">
      <alignment horizontal="center" vertical="center"/>
    </xf>
    <xf numFmtId="0" fontId="76" fillId="67" borderId="36" xfId="2829" applyFont="1" applyFill="1" applyBorder="1" applyAlignment="1" applyProtection="1">
      <alignment horizontal="center" vertical="center"/>
      <protection locked="0"/>
    </xf>
    <xf numFmtId="184" fontId="76" fillId="67" borderId="36" xfId="2830" applyNumberFormat="1" applyFont="1" applyFill="1" applyBorder="1" applyAlignment="1" applyProtection="1">
      <alignment horizontal="center" vertical="center"/>
    </xf>
    <xf numFmtId="0" fontId="79" fillId="0" borderId="0" xfId="0" applyFont="1" applyAlignment="1">
      <alignment horizontal="left" vertical="center"/>
    </xf>
    <xf numFmtId="193" fontId="12" fillId="0" borderId="0" xfId="0" applyNumberFormat="1" applyFont="1" applyFill="1" applyBorder="1" applyAlignment="1"/>
    <xf numFmtId="193" fontId="9" fillId="58" borderId="11" xfId="0" applyNumberFormat="1" applyFont="1" applyFill="1" applyBorder="1" applyAlignment="1">
      <alignment horizontal="center" vertical="center"/>
    </xf>
    <xf numFmtId="193" fontId="9" fillId="58" borderId="13" xfId="0" applyNumberFormat="1" applyFont="1" applyFill="1" applyBorder="1" applyAlignment="1">
      <alignment horizontal="center" vertical="center"/>
    </xf>
    <xf numFmtId="193" fontId="11" fillId="0" borderId="35" xfId="0" applyNumberFormat="1" applyFont="1" applyFill="1" applyBorder="1" applyAlignment="1">
      <alignment horizontal="right" vertical="center"/>
    </xf>
    <xf numFmtId="193" fontId="11" fillId="0" borderId="0" xfId="0" applyNumberFormat="1" applyFont="1" applyFill="1" applyBorder="1" applyAlignment="1"/>
    <xf numFmtId="0" fontId="73" fillId="0" borderId="0" xfId="2503" applyFont="1" applyFill="1" applyAlignment="1" applyProtection="1">
      <alignment horizontal="center" vertical="center"/>
    </xf>
  </cellXfs>
  <cellStyles count="2838">
    <cellStyle name="#,##0" xfId="2608"/>
    <cellStyle name="#,##0!" xfId="2609"/>
    <cellStyle name="#,##0$" xfId="2610"/>
    <cellStyle name="#,##0$!" xfId="2611"/>
    <cellStyle name="#,##0$! 2" xfId="2612"/>
    <cellStyle name="#,##0$! 2 2" xfId="2613"/>
    <cellStyle name="#,##0$! 2 3" xfId="2614"/>
    <cellStyle name="#,##0$! 3" xfId="2615"/>
    <cellStyle name="#,##0$$" xfId="2616"/>
    <cellStyle name="#,##0$$!" xfId="2617"/>
    <cellStyle name="#,##0$$$" xfId="2618"/>
    <cellStyle name="#,##0$$$!" xfId="2619"/>
    <cellStyle name="#,##0$$$$" xfId="2620"/>
    <cellStyle name="#,##0$$$$!" xfId="2621"/>
    <cellStyle name="#,##0$$$$$" xfId="2622"/>
    <cellStyle name="#,##0$$$$$!" xfId="2623"/>
    <cellStyle name="#,##0$$$$$$" xfId="2624"/>
    <cellStyle name="#,##0$$$$$$!" xfId="2625"/>
    <cellStyle name="#,##0$$$$$$$" xfId="2626"/>
    <cellStyle name="#,##0$$$$$$$!" xfId="2627"/>
    <cellStyle name="#,##0$$$$$$$$" xfId="2628"/>
    <cellStyle name="#,##0.0$" xfId="2629"/>
    <cellStyle name="#,##0.0$!" xfId="2630"/>
    <cellStyle name="#,##0.0$! 2" xfId="2631"/>
    <cellStyle name="#,##0.0$! 2 2" xfId="2632"/>
    <cellStyle name="#,##0.0$! 2 3" xfId="2633"/>
    <cellStyle name="#,##0.0$! 3" xfId="2634"/>
    <cellStyle name="#,##0.0$$" xfId="2635"/>
    <cellStyle name="#,##0.0$$!" xfId="2636"/>
    <cellStyle name="#,##0.0$$$" xfId="2637"/>
    <cellStyle name="#,##0.0$$$!" xfId="2638"/>
    <cellStyle name="#,##0.0$$$$" xfId="2639"/>
    <cellStyle name="#,##0.0$$$$!" xfId="2640"/>
    <cellStyle name="#,##0.0$$$$$" xfId="2641"/>
    <cellStyle name="#,##0.0$$$$$!" xfId="2642"/>
    <cellStyle name="#,##0.0$$$$$$" xfId="2643"/>
    <cellStyle name="#,##0.0$$$$$$!" xfId="2644"/>
    <cellStyle name="??&amp;O?&amp;H?_x0008__x000f__x0007_?_x0007__x0001__x0001_" xfId="2645"/>
    <cellStyle name="??&amp;O?&amp;H?_x0008_??_x0007__x0001__x0001_" xfId="2646"/>
    <cellStyle name="20% - 강조색1 10" xfId="4"/>
    <cellStyle name="20% - 강조색1 10 2" xfId="5"/>
    <cellStyle name="20% - 강조색1 10 3" xfId="6"/>
    <cellStyle name="20% - 강조색1 11" xfId="7"/>
    <cellStyle name="20% - 강조색1 11 2" xfId="8"/>
    <cellStyle name="20% - 강조색1 11 3" xfId="9"/>
    <cellStyle name="20% - 강조색1 12" xfId="10"/>
    <cellStyle name="20% - 강조색1 12 2" xfId="11"/>
    <cellStyle name="20% - 강조색1 12 3" xfId="12"/>
    <cellStyle name="20% - 강조색1 13" xfId="13"/>
    <cellStyle name="20% - 강조색1 13 2" xfId="14"/>
    <cellStyle name="20% - 강조색1 13 3" xfId="15"/>
    <cellStyle name="20% - 강조색1 14" xfId="16"/>
    <cellStyle name="20% - 강조색1 14 2" xfId="17"/>
    <cellStyle name="20% - 강조색1 14 3" xfId="18"/>
    <cellStyle name="20% - 강조색1 15" xfId="19"/>
    <cellStyle name="20% - 강조색1 15 2" xfId="20"/>
    <cellStyle name="20% - 강조색1 15 3" xfId="21"/>
    <cellStyle name="20% - 강조색1 16" xfId="22"/>
    <cellStyle name="20% - 강조색1 16 2" xfId="23"/>
    <cellStyle name="20% - 강조색1 16 3" xfId="24"/>
    <cellStyle name="20% - 강조색1 17" xfId="25"/>
    <cellStyle name="20% - 강조색1 17 2" xfId="26"/>
    <cellStyle name="20% - 강조색1 17 3" xfId="27"/>
    <cellStyle name="20% - 강조색1 18" xfId="28"/>
    <cellStyle name="20% - 강조색1 18 2" xfId="29"/>
    <cellStyle name="20% - 강조색1 18 3" xfId="30"/>
    <cellStyle name="20% - 강조색1 19" xfId="31"/>
    <cellStyle name="20% - 강조색1 19 2" xfId="32"/>
    <cellStyle name="20% - 강조색1 19 3" xfId="33"/>
    <cellStyle name="20% - 강조색1 2" xfId="34"/>
    <cellStyle name="20% - 강조색1 2 2" xfId="35"/>
    <cellStyle name="20% - 강조색1 2 2 2" xfId="36"/>
    <cellStyle name="20% - 강조색1 2 2 3" xfId="37"/>
    <cellStyle name="20% - 강조색1 20" xfId="38"/>
    <cellStyle name="20% - 강조색1 20 2" xfId="39"/>
    <cellStyle name="20% - 강조색1 20 3" xfId="40"/>
    <cellStyle name="20% - 강조색1 21" xfId="41"/>
    <cellStyle name="20% - 강조색1 21 2" xfId="42"/>
    <cellStyle name="20% - 강조색1 21 3" xfId="43"/>
    <cellStyle name="20% - 강조색1 22" xfId="44"/>
    <cellStyle name="20% - 강조색1 22 2" xfId="45"/>
    <cellStyle name="20% - 강조색1 22 3" xfId="46"/>
    <cellStyle name="20% - 강조색1 23" xfId="47"/>
    <cellStyle name="20% - 강조색1 23 2" xfId="48"/>
    <cellStyle name="20% - 강조색1 23 3" xfId="49"/>
    <cellStyle name="20% - 강조색1 24" xfId="50"/>
    <cellStyle name="20% - 강조색1 24 2" xfId="51"/>
    <cellStyle name="20% - 강조색1 24 3" xfId="52"/>
    <cellStyle name="20% - 강조색1 25" xfId="53"/>
    <cellStyle name="20% - 강조색1 25 2" xfId="54"/>
    <cellStyle name="20% - 강조색1 25 3" xfId="55"/>
    <cellStyle name="20% - 강조색1 26" xfId="56"/>
    <cellStyle name="20% - 강조색1 26 2" xfId="57"/>
    <cellStyle name="20% - 강조색1 26 3" xfId="58"/>
    <cellStyle name="20% - 강조색1 27" xfId="59"/>
    <cellStyle name="20% - 강조색1 27 2" xfId="60"/>
    <cellStyle name="20% - 강조색1 27 3" xfId="61"/>
    <cellStyle name="20% - 강조색1 28" xfId="62"/>
    <cellStyle name="20% - 강조색1 28 2" xfId="63"/>
    <cellStyle name="20% - 강조색1 28 3" xfId="64"/>
    <cellStyle name="20% - 강조색1 29" xfId="65"/>
    <cellStyle name="20% - 강조색1 29 2" xfId="66"/>
    <cellStyle name="20% - 강조색1 29 3" xfId="67"/>
    <cellStyle name="20% - 강조색1 3" xfId="68"/>
    <cellStyle name="20% - 강조색1 3 2" xfId="69"/>
    <cellStyle name="20% - 강조색1 3 2 2" xfId="70"/>
    <cellStyle name="20% - 강조색1 3 2 3" xfId="71"/>
    <cellStyle name="20% - 강조색1 30" xfId="72"/>
    <cellStyle name="20% - 강조색1 30 2" xfId="73"/>
    <cellStyle name="20% - 강조색1 30 3" xfId="74"/>
    <cellStyle name="20% - 강조색1 31" xfId="75"/>
    <cellStyle name="20% - 강조색1 31 2" xfId="76"/>
    <cellStyle name="20% - 강조색1 31 3" xfId="77"/>
    <cellStyle name="20% - 강조색1 32" xfId="78"/>
    <cellStyle name="20% - 강조색1 32 2" xfId="79"/>
    <cellStyle name="20% - 강조색1 32 3" xfId="80"/>
    <cellStyle name="20% - 강조색1 33" xfId="81"/>
    <cellStyle name="20% - 강조색1 33 2" xfId="82"/>
    <cellStyle name="20% - 강조색1 33 3" xfId="83"/>
    <cellStyle name="20% - 강조색1 34" xfId="84"/>
    <cellStyle name="20% - 강조색1 34 2" xfId="85"/>
    <cellStyle name="20% - 강조색1 34 3" xfId="86"/>
    <cellStyle name="20% - 강조색1 35" xfId="87"/>
    <cellStyle name="20% - 강조색1 35 2" xfId="88"/>
    <cellStyle name="20% - 강조색1 35 3" xfId="89"/>
    <cellStyle name="20% - 강조색1 36" xfId="90"/>
    <cellStyle name="20% - 강조색1 36 2" xfId="91"/>
    <cellStyle name="20% - 강조색1 36 3" xfId="92"/>
    <cellStyle name="20% - 강조색1 37" xfId="93"/>
    <cellStyle name="20% - 강조색1 37 2" xfId="94"/>
    <cellStyle name="20% - 강조색1 37 3" xfId="95"/>
    <cellStyle name="20% - 강조색1 38" xfId="96"/>
    <cellStyle name="20% - 강조색1 38 2" xfId="97"/>
    <cellStyle name="20% - 강조색1 38 3" xfId="98"/>
    <cellStyle name="20% - 강조색1 39" xfId="99"/>
    <cellStyle name="20% - 강조색1 4" xfId="100"/>
    <cellStyle name="20% - 강조색1 4 2" xfId="101"/>
    <cellStyle name="20% - 강조색1 4 3" xfId="102"/>
    <cellStyle name="20% - 강조색1 40" xfId="103"/>
    <cellStyle name="20% - 강조색1 41" xfId="104"/>
    <cellStyle name="20% - 강조색1 5" xfId="105"/>
    <cellStyle name="20% - 강조색1 5 2" xfId="106"/>
    <cellStyle name="20% - 강조색1 5 3" xfId="107"/>
    <cellStyle name="20% - 강조색1 6" xfId="108"/>
    <cellStyle name="20% - 강조색1 6 2" xfId="109"/>
    <cellStyle name="20% - 강조색1 6 3" xfId="110"/>
    <cellStyle name="20% - 강조색1 7" xfId="111"/>
    <cellStyle name="20% - 강조색1 7 2" xfId="112"/>
    <cellStyle name="20% - 강조색1 7 3" xfId="113"/>
    <cellStyle name="20% - 강조색1 8" xfId="114"/>
    <cellStyle name="20% - 강조색1 8 2" xfId="115"/>
    <cellStyle name="20% - 강조색1 8 3" xfId="116"/>
    <cellStyle name="20% - 강조색1 9" xfId="117"/>
    <cellStyle name="20% - 강조색1 9 2" xfId="118"/>
    <cellStyle name="20% - 강조색1 9 3" xfId="119"/>
    <cellStyle name="20% - 강조색2 10" xfId="120"/>
    <cellStyle name="20% - 강조색2 10 2" xfId="121"/>
    <cellStyle name="20% - 강조색2 10 3" xfId="122"/>
    <cellStyle name="20% - 강조색2 11" xfId="123"/>
    <cellStyle name="20% - 강조색2 11 2" xfId="124"/>
    <cellStyle name="20% - 강조색2 11 3" xfId="125"/>
    <cellStyle name="20% - 강조색2 12" xfId="126"/>
    <cellStyle name="20% - 강조색2 12 2" xfId="127"/>
    <cellStyle name="20% - 강조색2 12 3" xfId="128"/>
    <cellStyle name="20% - 강조색2 13" xfId="129"/>
    <cellStyle name="20% - 강조색2 13 2" xfId="130"/>
    <cellStyle name="20% - 강조색2 13 3" xfId="131"/>
    <cellStyle name="20% - 강조색2 14" xfId="132"/>
    <cellStyle name="20% - 강조색2 14 2" xfId="133"/>
    <cellStyle name="20% - 강조색2 14 3" xfId="134"/>
    <cellStyle name="20% - 강조색2 15" xfId="135"/>
    <cellStyle name="20% - 강조색2 15 2" xfId="136"/>
    <cellStyle name="20% - 강조색2 15 3" xfId="137"/>
    <cellStyle name="20% - 강조색2 16" xfId="138"/>
    <cellStyle name="20% - 강조색2 16 2" xfId="139"/>
    <cellStyle name="20% - 강조색2 16 3" xfId="140"/>
    <cellStyle name="20% - 강조색2 17" xfId="141"/>
    <cellStyle name="20% - 강조색2 17 2" xfId="142"/>
    <cellStyle name="20% - 강조색2 17 3" xfId="143"/>
    <cellStyle name="20% - 강조색2 18" xfId="144"/>
    <cellStyle name="20% - 강조색2 18 2" xfId="145"/>
    <cellStyle name="20% - 강조색2 18 3" xfId="146"/>
    <cellStyle name="20% - 강조색2 19" xfId="147"/>
    <cellStyle name="20% - 강조색2 19 2" xfId="148"/>
    <cellStyle name="20% - 강조색2 19 3" xfId="149"/>
    <cellStyle name="20% - 강조색2 2" xfId="150"/>
    <cellStyle name="20% - 강조색2 2 2" xfId="151"/>
    <cellStyle name="20% - 강조색2 2 2 2" xfId="152"/>
    <cellStyle name="20% - 강조색2 2 2 3" xfId="153"/>
    <cellStyle name="20% - 강조색2 20" xfId="154"/>
    <cellStyle name="20% - 강조색2 20 2" xfId="155"/>
    <cellStyle name="20% - 강조색2 20 3" xfId="156"/>
    <cellStyle name="20% - 강조색2 21" xfId="157"/>
    <cellStyle name="20% - 강조색2 21 2" xfId="158"/>
    <cellStyle name="20% - 강조색2 21 3" xfId="159"/>
    <cellStyle name="20% - 강조색2 22" xfId="160"/>
    <cellStyle name="20% - 강조색2 22 2" xfId="161"/>
    <cellStyle name="20% - 강조색2 22 3" xfId="162"/>
    <cellStyle name="20% - 강조색2 23" xfId="163"/>
    <cellStyle name="20% - 강조색2 23 2" xfId="164"/>
    <cellStyle name="20% - 강조색2 23 3" xfId="165"/>
    <cellStyle name="20% - 강조색2 24" xfId="166"/>
    <cellStyle name="20% - 강조색2 24 2" xfId="167"/>
    <cellStyle name="20% - 강조색2 24 3" xfId="168"/>
    <cellStyle name="20% - 강조색2 25" xfId="169"/>
    <cellStyle name="20% - 강조색2 25 2" xfId="170"/>
    <cellStyle name="20% - 강조색2 25 3" xfId="171"/>
    <cellStyle name="20% - 강조색2 26" xfId="172"/>
    <cellStyle name="20% - 강조색2 26 2" xfId="173"/>
    <cellStyle name="20% - 강조색2 26 3" xfId="174"/>
    <cellStyle name="20% - 강조색2 27" xfId="175"/>
    <cellStyle name="20% - 강조색2 27 2" xfId="176"/>
    <cellStyle name="20% - 강조색2 27 3" xfId="177"/>
    <cellStyle name="20% - 강조색2 28" xfId="178"/>
    <cellStyle name="20% - 강조색2 28 2" xfId="179"/>
    <cellStyle name="20% - 강조색2 28 3" xfId="180"/>
    <cellStyle name="20% - 강조색2 29" xfId="181"/>
    <cellStyle name="20% - 강조색2 29 2" xfId="182"/>
    <cellStyle name="20% - 강조색2 29 3" xfId="183"/>
    <cellStyle name="20% - 강조색2 3" xfId="184"/>
    <cellStyle name="20% - 강조색2 3 2" xfId="185"/>
    <cellStyle name="20% - 강조색2 3 2 2" xfId="186"/>
    <cellStyle name="20% - 강조색2 3 2 3" xfId="187"/>
    <cellStyle name="20% - 강조색2 30" xfId="188"/>
    <cellStyle name="20% - 강조색2 30 2" xfId="189"/>
    <cellStyle name="20% - 강조색2 30 3" xfId="190"/>
    <cellStyle name="20% - 강조색2 31" xfId="191"/>
    <cellStyle name="20% - 강조색2 31 2" xfId="192"/>
    <cellStyle name="20% - 강조색2 31 3" xfId="193"/>
    <cellStyle name="20% - 강조색2 32" xfId="194"/>
    <cellStyle name="20% - 강조색2 32 2" xfId="195"/>
    <cellStyle name="20% - 강조색2 32 3" xfId="196"/>
    <cellStyle name="20% - 강조색2 33" xfId="197"/>
    <cellStyle name="20% - 강조색2 33 2" xfId="198"/>
    <cellStyle name="20% - 강조색2 33 3" xfId="199"/>
    <cellStyle name="20% - 강조색2 34" xfId="200"/>
    <cellStyle name="20% - 강조색2 34 2" xfId="201"/>
    <cellStyle name="20% - 강조색2 34 3" xfId="202"/>
    <cellStyle name="20% - 강조색2 35" xfId="203"/>
    <cellStyle name="20% - 강조색2 35 2" xfId="204"/>
    <cellStyle name="20% - 강조색2 35 3" xfId="205"/>
    <cellStyle name="20% - 강조색2 36" xfId="206"/>
    <cellStyle name="20% - 강조색2 36 2" xfId="207"/>
    <cellStyle name="20% - 강조색2 36 3" xfId="208"/>
    <cellStyle name="20% - 강조색2 37" xfId="209"/>
    <cellStyle name="20% - 강조색2 37 2" xfId="210"/>
    <cellStyle name="20% - 강조색2 37 3" xfId="211"/>
    <cellStyle name="20% - 강조색2 38" xfId="212"/>
    <cellStyle name="20% - 강조색2 38 2" xfId="213"/>
    <cellStyle name="20% - 강조색2 38 3" xfId="214"/>
    <cellStyle name="20% - 강조색2 39" xfId="215"/>
    <cellStyle name="20% - 강조색2 4" xfId="216"/>
    <cellStyle name="20% - 강조색2 4 2" xfId="217"/>
    <cellStyle name="20% - 강조색2 4 3" xfId="218"/>
    <cellStyle name="20% - 강조색2 40" xfId="219"/>
    <cellStyle name="20% - 강조색2 41" xfId="220"/>
    <cellStyle name="20% - 강조색2 5" xfId="221"/>
    <cellStyle name="20% - 강조색2 5 2" xfId="222"/>
    <cellStyle name="20% - 강조색2 5 3" xfId="223"/>
    <cellStyle name="20% - 강조색2 6" xfId="224"/>
    <cellStyle name="20% - 강조색2 6 2" xfId="225"/>
    <cellStyle name="20% - 강조색2 6 3" xfId="226"/>
    <cellStyle name="20% - 강조색2 7" xfId="227"/>
    <cellStyle name="20% - 강조색2 7 2" xfId="228"/>
    <cellStyle name="20% - 강조색2 7 3" xfId="229"/>
    <cellStyle name="20% - 강조색2 8" xfId="230"/>
    <cellStyle name="20% - 강조색2 8 2" xfId="231"/>
    <cellStyle name="20% - 강조색2 8 3" xfId="232"/>
    <cellStyle name="20% - 강조색2 9" xfId="233"/>
    <cellStyle name="20% - 강조색2 9 2" xfId="234"/>
    <cellStyle name="20% - 강조색2 9 3" xfId="235"/>
    <cellStyle name="20% - 강조색3 10" xfId="236"/>
    <cellStyle name="20% - 강조색3 10 2" xfId="237"/>
    <cellStyle name="20% - 강조색3 10 3" xfId="238"/>
    <cellStyle name="20% - 강조색3 11" xfId="239"/>
    <cellStyle name="20% - 강조색3 11 2" xfId="240"/>
    <cellStyle name="20% - 강조색3 11 3" xfId="241"/>
    <cellStyle name="20% - 강조색3 12" xfId="242"/>
    <cellStyle name="20% - 강조색3 12 2" xfId="243"/>
    <cellStyle name="20% - 강조색3 12 3" xfId="244"/>
    <cellStyle name="20% - 강조색3 13" xfId="245"/>
    <cellStyle name="20% - 강조색3 13 2" xfId="246"/>
    <cellStyle name="20% - 강조색3 13 3" xfId="247"/>
    <cellStyle name="20% - 강조색3 14" xfId="248"/>
    <cellStyle name="20% - 강조색3 14 2" xfId="249"/>
    <cellStyle name="20% - 강조색3 14 3" xfId="250"/>
    <cellStyle name="20% - 강조색3 15" xfId="251"/>
    <cellStyle name="20% - 강조색3 15 2" xfId="252"/>
    <cellStyle name="20% - 강조색3 15 3" xfId="253"/>
    <cellStyle name="20% - 강조색3 16" xfId="254"/>
    <cellStyle name="20% - 강조색3 16 2" xfId="255"/>
    <cellStyle name="20% - 강조색3 16 3" xfId="256"/>
    <cellStyle name="20% - 강조색3 17" xfId="257"/>
    <cellStyle name="20% - 강조색3 17 2" xfId="258"/>
    <cellStyle name="20% - 강조색3 17 3" xfId="259"/>
    <cellStyle name="20% - 강조색3 18" xfId="260"/>
    <cellStyle name="20% - 강조색3 18 2" xfId="261"/>
    <cellStyle name="20% - 강조색3 18 3" xfId="262"/>
    <cellStyle name="20% - 강조색3 19" xfId="263"/>
    <cellStyle name="20% - 강조색3 19 2" xfId="264"/>
    <cellStyle name="20% - 강조색3 19 3" xfId="265"/>
    <cellStyle name="20% - 강조색3 2" xfId="266"/>
    <cellStyle name="20% - 강조색3 2 2" xfId="267"/>
    <cellStyle name="20% - 강조색3 2 2 2" xfId="268"/>
    <cellStyle name="20% - 강조색3 2 2 3" xfId="269"/>
    <cellStyle name="20% - 강조색3 20" xfId="270"/>
    <cellStyle name="20% - 강조색3 20 2" xfId="271"/>
    <cellStyle name="20% - 강조색3 20 3" xfId="272"/>
    <cellStyle name="20% - 강조색3 21" xfId="273"/>
    <cellStyle name="20% - 강조색3 21 2" xfId="274"/>
    <cellStyle name="20% - 강조색3 21 3" xfId="275"/>
    <cellStyle name="20% - 강조색3 22" xfId="276"/>
    <cellStyle name="20% - 강조색3 22 2" xfId="277"/>
    <cellStyle name="20% - 강조색3 22 3" xfId="278"/>
    <cellStyle name="20% - 강조색3 23" xfId="279"/>
    <cellStyle name="20% - 강조색3 23 2" xfId="280"/>
    <cellStyle name="20% - 강조색3 23 3" xfId="281"/>
    <cellStyle name="20% - 강조색3 24" xfId="282"/>
    <cellStyle name="20% - 강조색3 24 2" xfId="283"/>
    <cellStyle name="20% - 강조색3 24 3" xfId="284"/>
    <cellStyle name="20% - 강조색3 25" xfId="285"/>
    <cellStyle name="20% - 강조색3 25 2" xfId="286"/>
    <cellStyle name="20% - 강조색3 25 3" xfId="287"/>
    <cellStyle name="20% - 강조색3 26" xfId="288"/>
    <cellStyle name="20% - 강조색3 26 2" xfId="289"/>
    <cellStyle name="20% - 강조색3 26 3" xfId="290"/>
    <cellStyle name="20% - 강조색3 27" xfId="291"/>
    <cellStyle name="20% - 강조색3 27 2" xfId="292"/>
    <cellStyle name="20% - 강조색3 27 3" xfId="293"/>
    <cellStyle name="20% - 강조색3 28" xfId="294"/>
    <cellStyle name="20% - 강조색3 28 2" xfId="295"/>
    <cellStyle name="20% - 강조색3 28 3" xfId="296"/>
    <cellStyle name="20% - 강조색3 29" xfId="297"/>
    <cellStyle name="20% - 강조색3 29 2" xfId="298"/>
    <cellStyle name="20% - 강조색3 29 3" xfId="299"/>
    <cellStyle name="20% - 강조색3 3" xfId="300"/>
    <cellStyle name="20% - 강조색3 3 2" xfId="301"/>
    <cellStyle name="20% - 강조색3 3 2 2" xfId="302"/>
    <cellStyle name="20% - 강조색3 3 2 3" xfId="303"/>
    <cellStyle name="20% - 강조색3 30" xfId="304"/>
    <cellStyle name="20% - 강조색3 30 2" xfId="305"/>
    <cellStyle name="20% - 강조색3 30 3" xfId="306"/>
    <cellStyle name="20% - 강조색3 31" xfId="307"/>
    <cellStyle name="20% - 강조색3 31 2" xfId="308"/>
    <cellStyle name="20% - 강조색3 31 3" xfId="309"/>
    <cellStyle name="20% - 강조색3 32" xfId="310"/>
    <cellStyle name="20% - 강조색3 32 2" xfId="311"/>
    <cellStyle name="20% - 강조색3 32 3" xfId="312"/>
    <cellStyle name="20% - 강조색3 33" xfId="313"/>
    <cellStyle name="20% - 강조색3 33 2" xfId="314"/>
    <cellStyle name="20% - 강조색3 33 3" xfId="315"/>
    <cellStyle name="20% - 강조색3 34" xfId="316"/>
    <cellStyle name="20% - 강조색3 34 2" xfId="317"/>
    <cellStyle name="20% - 강조색3 34 3" xfId="318"/>
    <cellStyle name="20% - 강조색3 35" xfId="319"/>
    <cellStyle name="20% - 강조색3 35 2" xfId="320"/>
    <cellStyle name="20% - 강조색3 35 3" xfId="321"/>
    <cellStyle name="20% - 강조색3 36" xfId="322"/>
    <cellStyle name="20% - 강조색3 36 2" xfId="323"/>
    <cellStyle name="20% - 강조색3 36 3" xfId="324"/>
    <cellStyle name="20% - 강조색3 37" xfId="325"/>
    <cellStyle name="20% - 강조색3 37 2" xfId="326"/>
    <cellStyle name="20% - 강조색3 37 3" xfId="327"/>
    <cellStyle name="20% - 강조색3 38" xfId="328"/>
    <cellStyle name="20% - 강조색3 38 2" xfId="329"/>
    <cellStyle name="20% - 강조색3 38 3" xfId="330"/>
    <cellStyle name="20% - 강조색3 39" xfId="331"/>
    <cellStyle name="20% - 강조색3 4" xfId="332"/>
    <cellStyle name="20% - 강조색3 4 2" xfId="333"/>
    <cellStyle name="20% - 강조색3 4 3" xfId="334"/>
    <cellStyle name="20% - 강조색3 40" xfId="335"/>
    <cellStyle name="20% - 강조색3 41" xfId="336"/>
    <cellStyle name="20% - 강조색3 5" xfId="337"/>
    <cellStyle name="20% - 강조색3 5 2" xfId="338"/>
    <cellStyle name="20% - 강조색3 5 3" xfId="339"/>
    <cellStyle name="20% - 강조색3 6" xfId="340"/>
    <cellStyle name="20% - 강조색3 6 2" xfId="341"/>
    <cellStyle name="20% - 강조색3 6 3" xfId="342"/>
    <cellStyle name="20% - 강조색3 7" xfId="343"/>
    <cellStyle name="20% - 강조색3 7 2" xfId="344"/>
    <cellStyle name="20% - 강조색3 7 3" xfId="345"/>
    <cellStyle name="20% - 강조색3 8" xfId="346"/>
    <cellStyle name="20% - 강조색3 8 2" xfId="347"/>
    <cellStyle name="20% - 강조색3 8 3" xfId="348"/>
    <cellStyle name="20% - 강조색3 9" xfId="349"/>
    <cellStyle name="20% - 강조색3 9 2" xfId="350"/>
    <cellStyle name="20% - 강조색3 9 3" xfId="351"/>
    <cellStyle name="20% - 강조색4 10" xfId="352"/>
    <cellStyle name="20% - 강조색4 10 2" xfId="353"/>
    <cellStyle name="20% - 강조색4 10 3" xfId="354"/>
    <cellStyle name="20% - 강조색4 11" xfId="355"/>
    <cellStyle name="20% - 강조색4 11 2" xfId="356"/>
    <cellStyle name="20% - 강조색4 11 3" xfId="357"/>
    <cellStyle name="20% - 강조색4 12" xfId="358"/>
    <cellStyle name="20% - 강조색4 12 2" xfId="359"/>
    <cellStyle name="20% - 강조색4 12 3" xfId="360"/>
    <cellStyle name="20% - 강조색4 13" xfId="361"/>
    <cellStyle name="20% - 강조색4 13 2" xfId="362"/>
    <cellStyle name="20% - 강조색4 13 3" xfId="363"/>
    <cellStyle name="20% - 강조색4 14" xfId="364"/>
    <cellStyle name="20% - 강조색4 14 2" xfId="365"/>
    <cellStyle name="20% - 강조색4 14 3" xfId="366"/>
    <cellStyle name="20% - 강조색4 15" xfId="367"/>
    <cellStyle name="20% - 강조색4 15 2" xfId="368"/>
    <cellStyle name="20% - 강조색4 15 3" xfId="369"/>
    <cellStyle name="20% - 강조색4 16" xfId="370"/>
    <cellStyle name="20% - 강조색4 16 2" xfId="371"/>
    <cellStyle name="20% - 강조색4 16 3" xfId="372"/>
    <cellStyle name="20% - 강조색4 17" xfId="373"/>
    <cellStyle name="20% - 강조색4 17 2" xfId="374"/>
    <cellStyle name="20% - 강조색4 17 3" xfId="375"/>
    <cellStyle name="20% - 강조색4 18" xfId="376"/>
    <cellStyle name="20% - 강조색4 18 2" xfId="377"/>
    <cellStyle name="20% - 강조색4 18 3" xfId="378"/>
    <cellStyle name="20% - 강조색4 19" xfId="379"/>
    <cellStyle name="20% - 강조색4 19 2" xfId="380"/>
    <cellStyle name="20% - 강조색4 19 3" xfId="381"/>
    <cellStyle name="20% - 강조색4 2" xfId="382"/>
    <cellStyle name="20% - 강조색4 2 2" xfId="383"/>
    <cellStyle name="20% - 강조색4 2 2 2" xfId="384"/>
    <cellStyle name="20% - 강조색4 2 2 3" xfId="385"/>
    <cellStyle name="20% - 강조색4 20" xfId="386"/>
    <cellStyle name="20% - 강조색4 20 2" xfId="387"/>
    <cellStyle name="20% - 강조색4 20 3" xfId="388"/>
    <cellStyle name="20% - 강조색4 21" xfId="389"/>
    <cellStyle name="20% - 강조색4 21 2" xfId="390"/>
    <cellStyle name="20% - 강조색4 21 3" xfId="391"/>
    <cellStyle name="20% - 강조색4 22" xfId="392"/>
    <cellStyle name="20% - 강조색4 22 2" xfId="393"/>
    <cellStyle name="20% - 강조색4 22 3" xfId="394"/>
    <cellStyle name="20% - 강조색4 23" xfId="395"/>
    <cellStyle name="20% - 강조색4 23 2" xfId="396"/>
    <cellStyle name="20% - 강조색4 23 3" xfId="397"/>
    <cellStyle name="20% - 강조색4 24" xfId="398"/>
    <cellStyle name="20% - 강조색4 24 2" xfId="399"/>
    <cellStyle name="20% - 강조색4 24 3" xfId="400"/>
    <cellStyle name="20% - 강조색4 25" xfId="401"/>
    <cellStyle name="20% - 강조색4 25 2" xfId="402"/>
    <cellStyle name="20% - 강조색4 25 3" xfId="403"/>
    <cellStyle name="20% - 강조색4 26" xfId="404"/>
    <cellStyle name="20% - 강조색4 26 2" xfId="405"/>
    <cellStyle name="20% - 강조색4 26 3" xfId="406"/>
    <cellStyle name="20% - 강조색4 27" xfId="407"/>
    <cellStyle name="20% - 강조색4 27 2" xfId="408"/>
    <cellStyle name="20% - 강조색4 27 3" xfId="409"/>
    <cellStyle name="20% - 강조색4 28" xfId="410"/>
    <cellStyle name="20% - 강조색4 28 2" xfId="411"/>
    <cellStyle name="20% - 강조색4 28 3" xfId="412"/>
    <cellStyle name="20% - 강조색4 29" xfId="413"/>
    <cellStyle name="20% - 강조색4 29 2" xfId="414"/>
    <cellStyle name="20% - 강조색4 29 3" xfId="415"/>
    <cellStyle name="20% - 강조색4 3" xfId="416"/>
    <cellStyle name="20% - 강조색4 3 2" xfId="417"/>
    <cellStyle name="20% - 강조색4 3 2 2" xfId="418"/>
    <cellStyle name="20% - 강조색4 3 2 3" xfId="419"/>
    <cellStyle name="20% - 강조색4 30" xfId="420"/>
    <cellStyle name="20% - 강조색4 30 2" xfId="421"/>
    <cellStyle name="20% - 강조색4 30 3" xfId="422"/>
    <cellStyle name="20% - 강조색4 31" xfId="423"/>
    <cellStyle name="20% - 강조색4 31 2" xfId="424"/>
    <cellStyle name="20% - 강조색4 31 3" xfId="425"/>
    <cellStyle name="20% - 강조색4 32" xfId="426"/>
    <cellStyle name="20% - 강조색4 32 2" xfId="427"/>
    <cellStyle name="20% - 강조색4 32 3" xfId="428"/>
    <cellStyle name="20% - 강조색4 33" xfId="429"/>
    <cellStyle name="20% - 강조색4 33 2" xfId="430"/>
    <cellStyle name="20% - 강조색4 33 3" xfId="431"/>
    <cellStyle name="20% - 강조색4 34" xfId="432"/>
    <cellStyle name="20% - 강조색4 34 2" xfId="433"/>
    <cellStyle name="20% - 강조색4 34 3" xfId="434"/>
    <cellStyle name="20% - 강조색4 35" xfId="435"/>
    <cellStyle name="20% - 강조색4 35 2" xfId="436"/>
    <cellStyle name="20% - 강조색4 35 3" xfId="437"/>
    <cellStyle name="20% - 강조색4 36" xfId="438"/>
    <cellStyle name="20% - 강조색4 36 2" xfId="439"/>
    <cellStyle name="20% - 강조색4 36 3" xfId="440"/>
    <cellStyle name="20% - 강조색4 37" xfId="441"/>
    <cellStyle name="20% - 강조색4 37 2" xfId="442"/>
    <cellStyle name="20% - 강조색4 37 3" xfId="443"/>
    <cellStyle name="20% - 강조색4 38" xfId="444"/>
    <cellStyle name="20% - 강조색4 38 2" xfId="445"/>
    <cellStyle name="20% - 강조색4 38 3" xfId="446"/>
    <cellStyle name="20% - 강조색4 39" xfId="447"/>
    <cellStyle name="20% - 강조색4 4" xfId="448"/>
    <cellStyle name="20% - 강조색4 4 2" xfId="449"/>
    <cellStyle name="20% - 강조색4 4 3" xfId="450"/>
    <cellStyle name="20% - 강조색4 40" xfId="451"/>
    <cellStyle name="20% - 강조색4 41" xfId="452"/>
    <cellStyle name="20% - 강조색4 5" xfId="453"/>
    <cellStyle name="20% - 강조색4 5 2" xfId="454"/>
    <cellStyle name="20% - 강조색4 5 3" xfId="455"/>
    <cellStyle name="20% - 강조색4 6" xfId="456"/>
    <cellStyle name="20% - 강조색4 6 2" xfId="457"/>
    <cellStyle name="20% - 강조색4 6 3" xfId="458"/>
    <cellStyle name="20% - 강조색4 7" xfId="459"/>
    <cellStyle name="20% - 강조색4 7 2" xfId="460"/>
    <cellStyle name="20% - 강조색4 7 3" xfId="461"/>
    <cellStyle name="20% - 강조색4 8" xfId="462"/>
    <cellStyle name="20% - 강조색4 8 2" xfId="463"/>
    <cellStyle name="20% - 강조색4 8 3" xfId="464"/>
    <cellStyle name="20% - 강조색4 9" xfId="465"/>
    <cellStyle name="20% - 강조색4 9 2" xfId="466"/>
    <cellStyle name="20% - 강조색4 9 3" xfId="467"/>
    <cellStyle name="20% - 강조색5 10" xfId="468"/>
    <cellStyle name="20% - 강조색5 11" xfId="469"/>
    <cellStyle name="20% - 강조색5 12" xfId="470"/>
    <cellStyle name="20% - 강조색5 13" xfId="471"/>
    <cellStyle name="20% - 강조색5 14" xfId="472"/>
    <cellStyle name="20% - 강조색5 15" xfId="473"/>
    <cellStyle name="20% - 강조색5 16" xfId="474"/>
    <cellStyle name="20% - 강조색5 17" xfId="475"/>
    <cellStyle name="20% - 강조색5 18" xfId="476"/>
    <cellStyle name="20% - 강조색5 19" xfId="477"/>
    <cellStyle name="20% - 강조색5 2" xfId="478"/>
    <cellStyle name="20% - 강조색5 2 2" xfId="479"/>
    <cellStyle name="20% - 강조색5 20" xfId="480"/>
    <cellStyle name="20% - 강조색5 21" xfId="481"/>
    <cellStyle name="20% - 강조색5 22" xfId="482"/>
    <cellStyle name="20% - 강조색5 23" xfId="483"/>
    <cellStyle name="20% - 강조색5 24" xfId="484"/>
    <cellStyle name="20% - 강조색5 25" xfId="485"/>
    <cellStyle name="20% - 강조색5 26" xfId="486"/>
    <cellStyle name="20% - 강조색5 27" xfId="487"/>
    <cellStyle name="20% - 강조색5 28" xfId="488"/>
    <cellStyle name="20% - 강조색5 29" xfId="489"/>
    <cellStyle name="20% - 강조색5 3" xfId="490"/>
    <cellStyle name="20% - 강조색5 3 2" xfId="491"/>
    <cellStyle name="20% - 강조색5 30" xfId="492"/>
    <cellStyle name="20% - 강조색5 31" xfId="493"/>
    <cellStyle name="20% - 강조색5 32" xfId="494"/>
    <cellStyle name="20% - 강조색5 33" xfId="495"/>
    <cellStyle name="20% - 강조색5 34" xfId="496"/>
    <cellStyle name="20% - 강조색5 35" xfId="497"/>
    <cellStyle name="20% - 강조색5 36" xfId="498"/>
    <cellStyle name="20% - 강조색5 37" xfId="499"/>
    <cellStyle name="20% - 강조색5 38" xfId="500"/>
    <cellStyle name="20% - 강조색5 39" xfId="501"/>
    <cellStyle name="20% - 강조색5 4" xfId="502"/>
    <cellStyle name="20% - 강조색5 40" xfId="503"/>
    <cellStyle name="20% - 강조색5 41" xfId="504"/>
    <cellStyle name="20% - 강조색5 5" xfId="505"/>
    <cellStyle name="20% - 강조색5 6" xfId="506"/>
    <cellStyle name="20% - 강조색5 7" xfId="507"/>
    <cellStyle name="20% - 강조색5 8" xfId="508"/>
    <cellStyle name="20% - 강조색5 9" xfId="509"/>
    <cellStyle name="20% - 강조색6 10" xfId="510"/>
    <cellStyle name="20% - 강조색6 11" xfId="511"/>
    <cellStyle name="20% - 강조색6 12" xfId="512"/>
    <cellStyle name="20% - 강조색6 13" xfId="513"/>
    <cellStyle name="20% - 강조색6 14" xfId="514"/>
    <cellStyle name="20% - 강조색6 15" xfId="515"/>
    <cellStyle name="20% - 강조색6 16" xfId="516"/>
    <cellStyle name="20% - 강조색6 17" xfId="517"/>
    <cellStyle name="20% - 강조색6 18" xfId="518"/>
    <cellStyle name="20% - 강조색6 19" xfId="519"/>
    <cellStyle name="20% - 강조색6 2" xfId="520"/>
    <cellStyle name="20% - 강조색6 2 2" xfId="521"/>
    <cellStyle name="20% - 강조색6 20" xfId="522"/>
    <cellStyle name="20% - 강조색6 21" xfId="523"/>
    <cellStyle name="20% - 강조색6 22" xfId="524"/>
    <cellStyle name="20% - 강조색6 23" xfId="525"/>
    <cellStyle name="20% - 강조색6 24" xfId="526"/>
    <cellStyle name="20% - 강조색6 25" xfId="527"/>
    <cellStyle name="20% - 강조색6 26" xfId="528"/>
    <cellStyle name="20% - 강조색6 27" xfId="529"/>
    <cellStyle name="20% - 강조색6 28" xfId="530"/>
    <cellStyle name="20% - 강조색6 29" xfId="531"/>
    <cellStyle name="20% - 강조색6 3" xfId="532"/>
    <cellStyle name="20% - 강조색6 3 2" xfId="533"/>
    <cellStyle name="20% - 강조색6 30" xfId="534"/>
    <cellStyle name="20% - 강조색6 31" xfId="535"/>
    <cellStyle name="20% - 강조색6 32" xfId="536"/>
    <cellStyle name="20% - 강조색6 33" xfId="537"/>
    <cellStyle name="20% - 강조색6 34" xfId="538"/>
    <cellStyle name="20% - 강조색6 35" xfId="539"/>
    <cellStyle name="20% - 강조색6 36" xfId="540"/>
    <cellStyle name="20% - 강조색6 37" xfId="541"/>
    <cellStyle name="20% - 강조색6 38" xfId="542"/>
    <cellStyle name="20% - 강조색6 39" xfId="543"/>
    <cellStyle name="20% - 강조색6 4" xfId="544"/>
    <cellStyle name="20% - 강조색6 40" xfId="545"/>
    <cellStyle name="20% - 강조색6 5" xfId="546"/>
    <cellStyle name="20% - 강조색6 6" xfId="547"/>
    <cellStyle name="20% - 강조색6 7" xfId="548"/>
    <cellStyle name="20% - 강조색6 8" xfId="549"/>
    <cellStyle name="20% - 강조색6 9" xfId="550"/>
    <cellStyle name="40% - 강조색1 10" xfId="551"/>
    <cellStyle name="40% - 강조색1 11" xfId="552"/>
    <cellStyle name="40% - 강조색1 12" xfId="553"/>
    <cellStyle name="40% - 강조색1 13" xfId="554"/>
    <cellStyle name="40% - 강조색1 14" xfId="555"/>
    <cellStyle name="40% - 강조색1 15" xfId="556"/>
    <cellStyle name="40% - 강조색1 16" xfId="557"/>
    <cellStyle name="40% - 강조색1 17" xfId="558"/>
    <cellStyle name="40% - 강조색1 18" xfId="559"/>
    <cellStyle name="40% - 강조색1 19" xfId="560"/>
    <cellStyle name="40% - 강조색1 2" xfId="561"/>
    <cellStyle name="40% - 강조색1 2 2" xfId="562"/>
    <cellStyle name="40% - 강조색1 20" xfId="563"/>
    <cellStyle name="40% - 강조색1 21" xfId="564"/>
    <cellStyle name="40% - 강조색1 22" xfId="565"/>
    <cellStyle name="40% - 강조색1 23" xfId="566"/>
    <cellStyle name="40% - 강조색1 24" xfId="567"/>
    <cellStyle name="40% - 강조색1 25" xfId="568"/>
    <cellStyle name="40% - 강조색1 26" xfId="569"/>
    <cellStyle name="40% - 강조색1 27" xfId="570"/>
    <cellStyle name="40% - 강조색1 28" xfId="571"/>
    <cellStyle name="40% - 강조색1 29" xfId="572"/>
    <cellStyle name="40% - 강조색1 3" xfId="573"/>
    <cellStyle name="40% - 강조색1 3 2" xfId="574"/>
    <cellStyle name="40% - 강조색1 30" xfId="575"/>
    <cellStyle name="40% - 강조색1 31" xfId="576"/>
    <cellStyle name="40% - 강조색1 32" xfId="577"/>
    <cellStyle name="40% - 강조색1 33" xfId="578"/>
    <cellStyle name="40% - 강조색1 34" xfId="579"/>
    <cellStyle name="40% - 강조색1 35" xfId="580"/>
    <cellStyle name="40% - 강조색1 36" xfId="581"/>
    <cellStyle name="40% - 강조색1 37" xfId="582"/>
    <cellStyle name="40% - 강조색1 38" xfId="583"/>
    <cellStyle name="40% - 강조색1 39" xfId="584"/>
    <cellStyle name="40% - 강조색1 4" xfId="585"/>
    <cellStyle name="40% - 강조색1 40" xfId="586"/>
    <cellStyle name="40% - 강조색1 5" xfId="587"/>
    <cellStyle name="40% - 강조색1 6" xfId="588"/>
    <cellStyle name="40% - 강조색1 7" xfId="589"/>
    <cellStyle name="40% - 강조색1 8" xfId="590"/>
    <cellStyle name="40% - 강조색1 9" xfId="591"/>
    <cellStyle name="40% - 강조색2 10" xfId="592"/>
    <cellStyle name="40% - 강조색2 11" xfId="593"/>
    <cellStyle name="40% - 강조색2 12" xfId="594"/>
    <cellStyle name="40% - 강조색2 13" xfId="595"/>
    <cellStyle name="40% - 강조색2 14" xfId="596"/>
    <cellStyle name="40% - 강조색2 15" xfId="597"/>
    <cellStyle name="40% - 강조색2 16" xfId="598"/>
    <cellStyle name="40% - 강조색2 17" xfId="599"/>
    <cellStyle name="40% - 강조색2 18" xfId="600"/>
    <cellStyle name="40% - 강조색2 19" xfId="601"/>
    <cellStyle name="40% - 강조색2 2" xfId="602"/>
    <cellStyle name="40% - 강조색2 2 2" xfId="603"/>
    <cellStyle name="40% - 강조색2 20" xfId="604"/>
    <cellStyle name="40% - 강조색2 21" xfId="605"/>
    <cellStyle name="40% - 강조색2 22" xfId="606"/>
    <cellStyle name="40% - 강조색2 23" xfId="607"/>
    <cellStyle name="40% - 강조색2 24" xfId="608"/>
    <cellStyle name="40% - 강조색2 25" xfId="609"/>
    <cellStyle name="40% - 강조색2 26" xfId="610"/>
    <cellStyle name="40% - 강조색2 27" xfId="611"/>
    <cellStyle name="40% - 강조색2 28" xfId="612"/>
    <cellStyle name="40% - 강조색2 29" xfId="613"/>
    <cellStyle name="40% - 강조색2 3" xfId="614"/>
    <cellStyle name="40% - 강조색2 3 2" xfId="615"/>
    <cellStyle name="40% - 강조색2 30" xfId="616"/>
    <cellStyle name="40% - 강조색2 31" xfId="617"/>
    <cellStyle name="40% - 강조색2 32" xfId="618"/>
    <cellStyle name="40% - 강조색2 33" xfId="619"/>
    <cellStyle name="40% - 강조색2 34" xfId="620"/>
    <cellStyle name="40% - 강조색2 35" xfId="621"/>
    <cellStyle name="40% - 강조색2 36" xfId="622"/>
    <cellStyle name="40% - 강조색2 37" xfId="623"/>
    <cellStyle name="40% - 강조색2 38" xfId="624"/>
    <cellStyle name="40% - 강조색2 39" xfId="625"/>
    <cellStyle name="40% - 강조색2 4" xfId="626"/>
    <cellStyle name="40% - 강조색2 40" xfId="627"/>
    <cellStyle name="40% - 강조색2 5" xfId="628"/>
    <cellStyle name="40% - 강조색2 6" xfId="629"/>
    <cellStyle name="40% - 강조색2 7" xfId="630"/>
    <cellStyle name="40% - 강조색2 8" xfId="631"/>
    <cellStyle name="40% - 강조색2 9" xfId="632"/>
    <cellStyle name="40% - 강조색3 10" xfId="633"/>
    <cellStyle name="40% - 강조색3 10 2" xfId="634"/>
    <cellStyle name="40% - 강조색3 10 3" xfId="635"/>
    <cellStyle name="40% - 강조색3 11" xfId="636"/>
    <cellStyle name="40% - 강조색3 11 2" xfId="637"/>
    <cellStyle name="40% - 강조색3 11 3" xfId="638"/>
    <cellStyle name="40% - 강조색3 12" xfId="639"/>
    <cellStyle name="40% - 강조색3 12 2" xfId="640"/>
    <cellStyle name="40% - 강조색3 12 3" xfId="641"/>
    <cellStyle name="40% - 강조색3 13" xfId="642"/>
    <cellStyle name="40% - 강조색3 13 2" xfId="643"/>
    <cellStyle name="40% - 강조색3 13 3" xfId="644"/>
    <cellStyle name="40% - 강조색3 14" xfId="645"/>
    <cellStyle name="40% - 강조색3 14 2" xfId="646"/>
    <cellStyle name="40% - 강조색3 14 3" xfId="647"/>
    <cellStyle name="40% - 강조색3 15" xfId="648"/>
    <cellStyle name="40% - 강조색3 15 2" xfId="649"/>
    <cellStyle name="40% - 강조색3 15 3" xfId="650"/>
    <cellStyle name="40% - 강조색3 16" xfId="651"/>
    <cellStyle name="40% - 강조색3 16 2" xfId="652"/>
    <cellStyle name="40% - 강조색3 16 3" xfId="653"/>
    <cellStyle name="40% - 강조색3 17" xfId="654"/>
    <cellStyle name="40% - 강조색3 17 2" xfId="655"/>
    <cellStyle name="40% - 강조색3 17 3" xfId="656"/>
    <cellStyle name="40% - 강조색3 18" xfId="657"/>
    <cellStyle name="40% - 강조색3 18 2" xfId="658"/>
    <cellStyle name="40% - 강조색3 18 3" xfId="659"/>
    <cellStyle name="40% - 강조색3 19" xfId="660"/>
    <cellStyle name="40% - 강조색3 19 2" xfId="661"/>
    <cellStyle name="40% - 강조색3 19 3" xfId="662"/>
    <cellStyle name="40% - 강조색3 2" xfId="663"/>
    <cellStyle name="40% - 강조색3 2 2" xfId="664"/>
    <cellStyle name="40% - 강조색3 2 2 2" xfId="665"/>
    <cellStyle name="40% - 강조색3 2 2 3" xfId="666"/>
    <cellStyle name="40% - 강조색3 20" xfId="667"/>
    <cellStyle name="40% - 강조색3 20 2" xfId="668"/>
    <cellStyle name="40% - 강조색3 20 3" xfId="669"/>
    <cellStyle name="40% - 강조색3 21" xfId="670"/>
    <cellStyle name="40% - 강조색3 21 2" xfId="671"/>
    <cellStyle name="40% - 강조색3 21 3" xfId="672"/>
    <cellStyle name="40% - 강조색3 22" xfId="673"/>
    <cellStyle name="40% - 강조색3 22 2" xfId="674"/>
    <cellStyle name="40% - 강조색3 22 3" xfId="675"/>
    <cellStyle name="40% - 강조색3 23" xfId="676"/>
    <cellStyle name="40% - 강조색3 23 2" xfId="677"/>
    <cellStyle name="40% - 강조색3 23 3" xfId="678"/>
    <cellStyle name="40% - 강조색3 24" xfId="679"/>
    <cellStyle name="40% - 강조색3 24 2" xfId="680"/>
    <cellStyle name="40% - 강조색3 24 3" xfId="681"/>
    <cellStyle name="40% - 강조색3 25" xfId="682"/>
    <cellStyle name="40% - 강조색3 25 2" xfId="683"/>
    <cellStyle name="40% - 강조색3 25 3" xfId="684"/>
    <cellStyle name="40% - 강조색3 26" xfId="685"/>
    <cellStyle name="40% - 강조색3 26 2" xfId="686"/>
    <cellStyle name="40% - 강조색3 26 3" xfId="687"/>
    <cellStyle name="40% - 강조색3 27" xfId="688"/>
    <cellStyle name="40% - 강조색3 27 2" xfId="689"/>
    <cellStyle name="40% - 강조색3 27 3" xfId="690"/>
    <cellStyle name="40% - 강조색3 28" xfId="691"/>
    <cellStyle name="40% - 강조색3 28 2" xfId="692"/>
    <cellStyle name="40% - 강조색3 28 3" xfId="693"/>
    <cellStyle name="40% - 강조색3 29" xfId="694"/>
    <cellStyle name="40% - 강조색3 29 2" xfId="695"/>
    <cellStyle name="40% - 강조색3 29 3" xfId="696"/>
    <cellStyle name="40% - 강조색3 3" xfId="697"/>
    <cellStyle name="40% - 강조색3 3 2" xfId="698"/>
    <cellStyle name="40% - 강조색3 3 2 2" xfId="699"/>
    <cellStyle name="40% - 강조색3 3 2 3" xfId="700"/>
    <cellStyle name="40% - 강조색3 30" xfId="701"/>
    <cellStyle name="40% - 강조색3 30 2" xfId="702"/>
    <cellStyle name="40% - 강조색3 30 3" xfId="703"/>
    <cellStyle name="40% - 강조색3 31" xfId="704"/>
    <cellStyle name="40% - 강조색3 31 2" xfId="705"/>
    <cellStyle name="40% - 강조색3 31 3" xfId="706"/>
    <cellStyle name="40% - 강조색3 32" xfId="707"/>
    <cellStyle name="40% - 강조색3 32 2" xfId="708"/>
    <cellStyle name="40% - 강조색3 32 3" xfId="709"/>
    <cellStyle name="40% - 강조색3 33" xfId="710"/>
    <cellStyle name="40% - 강조색3 33 2" xfId="711"/>
    <cellStyle name="40% - 강조색3 33 3" xfId="712"/>
    <cellStyle name="40% - 강조색3 34" xfId="713"/>
    <cellStyle name="40% - 강조색3 34 2" xfId="714"/>
    <cellStyle name="40% - 강조색3 34 3" xfId="715"/>
    <cellStyle name="40% - 강조색3 35" xfId="716"/>
    <cellStyle name="40% - 강조색3 35 2" xfId="717"/>
    <cellStyle name="40% - 강조색3 35 3" xfId="718"/>
    <cellStyle name="40% - 강조색3 36" xfId="719"/>
    <cellStyle name="40% - 강조색3 36 2" xfId="720"/>
    <cellStyle name="40% - 강조색3 36 3" xfId="721"/>
    <cellStyle name="40% - 강조색3 37" xfId="722"/>
    <cellStyle name="40% - 강조색3 37 2" xfId="723"/>
    <cellStyle name="40% - 강조색3 37 3" xfId="724"/>
    <cellStyle name="40% - 강조색3 38" xfId="725"/>
    <cellStyle name="40% - 강조색3 38 2" xfId="726"/>
    <cellStyle name="40% - 강조색3 38 3" xfId="727"/>
    <cellStyle name="40% - 강조색3 39" xfId="728"/>
    <cellStyle name="40% - 강조색3 4" xfId="729"/>
    <cellStyle name="40% - 강조색3 4 2" xfId="730"/>
    <cellStyle name="40% - 강조색3 4 3" xfId="731"/>
    <cellStyle name="40% - 강조색3 40" xfId="732"/>
    <cellStyle name="40% - 강조색3 41" xfId="733"/>
    <cellStyle name="40% - 강조색3 5" xfId="734"/>
    <cellStyle name="40% - 강조색3 5 2" xfId="735"/>
    <cellStyle name="40% - 강조색3 5 3" xfId="736"/>
    <cellStyle name="40% - 강조색3 6" xfId="737"/>
    <cellStyle name="40% - 강조색3 6 2" xfId="738"/>
    <cellStyle name="40% - 강조색3 6 3" xfId="739"/>
    <cellStyle name="40% - 강조색3 7" xfId="740"/>
    <cellStyle name="40% - 강조색3 7 2" xfId="741"/>
    <cellStyle name="40% - 강조색3 7 3" xfId="742"/>
    <cellStyle name="40% - 강조색3 8" xfId="743"/>
    <cellStyle name="40% - 강조색3 8 2" xfId="744"/>
    <cellStyle name="40% - 강조색3 8 3" xfId="745"/>
    <cellStyle name="40% - 강조색3 9" xfId="746"/>
    <cellStyle name="40% - 강조색3 9 2" xfId="747"/>
    <cellStyle name="40% - 강조색3 9 3" xfId="748"/>
    <cellStyle name="40% - 강조색4 10" xfId="749"/>
    <cellStyle name="40% - 강조색4 11" xfId="750"/>
    <cellStyle name="40% - 강조색4 12" xfId="751"/>
    <cellStyle name="40% - 강조색4 13" xfId="752"/>
    <cellStyle name="40% - 강조색4 14" xfId="753"/>
    <cellStyle name="40% - 강조색4 15" xfId="754"/>
    <cellStyle name="40% - 강조색4 16" xfId="755"/>
    <cellStyle name="40% - 강조색4 17" xfId="756"/>
    <cellStyle name="40% - 강조색4 18" xfId="757"/>
    <cellStyle name="40% - 강조색4 19" xfId="758"/>
    <cellStyle name="40% - 강조색4 2" xfId="759"/>
    <cellStyle name="40% - 강조색4 2 2" xfId="760"/>
    <cellStyle name="40% - 강조색4 20" xfId="761"/>
    <cellStyle name="40% - 강조색4 21" xfId="762"/>
    <cellStyle name="40% - 강조색4 22" xfId="763"/>
    <cellStyle name="40% - 강조색4 23" xfId="764"/>
    <cellStyle name="40% - 강조색4 24" xfId="765"/>
    <cellStyle name="40% - 강조색4 25" xfId="766"/>
    <cellStyle name="40% - 강조색4 26" xfId="767"/>
    <cellStyle name="40% - 강조색4 27" xfId="768"/>
    <cellStyle name="40% - 강조색4 28" xfId="769"/>
    <cellStyle name="40% - 강조색4 29" xfId="770"/>
    <cellStyle name="40% - 강조색4 3" xfId="771"/>
    <cellStyle name="40% - 강조색4 3 2" xfId="772"/>
    <cellStyle name="40% - 강조색4 30" xfId="773"/>
    <cellStyle name="40% - 강조색4 31" xfId="774"/>
    <cellStyle name="40% - 강조색4 32" xfId="775"/>
    <cellStyle name="40% - 강조색4 33" xfId="776"/>
    <cellStyle name="40% - 강조색4 34" xfId="777"/>
    <cellStyle name="40% - 강조색4 35" xfId="778"/>
    <cellStyle name="40% - 강조색4 36" xfId="779"/>
    <cellStyle name="40% - 강조색4 37" xfId="780"/>
    <cellStyle name="40% - 강조색4 38" xfId="781"/>
    <cellStyle name="40% - 강조색4 39" xfId="782"/>
    <cellStyle name="40% - 강조색4 4" xfId="783"/>
    <cellStyle name="40% - 강조색4 40" xfId="784"/>
    <cellStyle name="40% - 강조색4 5" xfId="785"/>
    <cellStyle name="40% - 강조색4 6" xfId="786"/>
    <cellStyle name="40% - 강조색4 7" xfId="787"/>
    <cellStyle name="40% - 강조색4 8" xfId="788"/>
    <cellStyle name="40% - 강조색4 9" xfId="789"/>
    <cellStyle name="40% - 강조색5 10" xfId="790"/>
    <cellStyle name="40% - 강조색5 11" xfId="791"/>
    <cellStyle name="40% - 강조색5 12" xfId="792"/>
    <cellStyle name="40% - 강조색5 13" xfId="793"/>
    <cellStyle name="40% - 강조색5 14" xfId="794"/>
    <cellStyle name="40% - 강조색5 15" xfId="795"/>
    <cellStyle name="40% - 강조색5 16" xfId="796"/>
    <cellStyle name="40% - 강조색5 17" xfId="797"/>
    <cellStyle name="40% - 강조색5 18" xfId="798"/>
    <cellStyle name="40% - 강조색5 19" xfId="799"/>
    <cellStyle name="40% - 강조색5 2" xfId="800"/>
    <cellStyle name="40% - 강조색5 2 2" xfId="801"/>
    <cellStyle name="40% - 강조색5 20" xfId="802"/>
    <cellStyle name="40% - 강조색5 21" xfId="803"/>
    <cellStyle name="40% - 강조색5 22" xfId="804"/>
    <cellStyle name="40% - 강조색5 23" xfId="805"/>
    <cellStyle name="40% - 강조색5 24" xfId="806"/>
    <cellStyle name="40% - 강조색5 25" xfId="807"/>
    <cellStyle name="40% - 강조색5 26" xfId="808"/>
    <cellStyle name="40% - 강조색5 27" xfId="809"/>
    <cellStyle name="40% - 강조색5 28" xfId="810"/>
    <cellStyle name="40% - 강조색5 29" xfId="811"/>
    <cellStyle name="40% - 강조색5 3" xfId="812"/>
    <cellStyle name="40% - 강조색5 3 2" xfId="813"/>
    <cellStyle name="40% - 강조색5 30" xfId="814"/>
    <cellStyle name="40% - 강조색5 31" xfId="815"/>
    <cellStyle name="40% - 강조색5 32" xfId="816"/>
    <cellStyle name="40% - 강조색5 33" xfId="817"/>
    <cellStyle name="40% - 강조색5 34" xfId="818"/>
    <cellStyle name="40% - 강조색5 35" xfId="819"/>
    <cellStyle name="40% - 강조색5 36" xfId="820"/>
    <cellStyle name="40% - 강조색5 37" xfId="821"/>
    <cellStyle name="40% - 강조색5 38" xfId="822"/>
    <cellStyle name="40% - 강조색5 39" xfId="823"/>
    <cellStyle name="40% - 강조색5 4" xfId="824"/>
    <cellStyle name="40% - 강조색5 40" xfId="825"/>
    <cellStyle name="40% - 강조색5 5" xfId="826"/>
    <cellStyle name="40% - 강조색5 6" xfId="827"/>
    <cellStyle name="40% - 강조색5 7" xfId="828"/>
    <cellStyle name="40% - 강조색5 8" xfId="829"/>
    <cellStyle name="40% - 강조색5 9" xfId="830"/>
    <cellStyle name="40% - 강조색6 10" xfId="831"/>
    <cellStyle name="40% - 강조색6 11" xfId="832"/>
    <cellStyle name="40% - 강조색6 12" xfId="833"/>
    <cellStyle name="40% - 강조색6 13" xfId="834"/>
    <cellStyle name="40% - 강조색6 14" xfId="835"/>
    <cellStyle name="40% - 강조색6 15" xfId="836"/>
    <cellStyle name="40% - 강조색6 16" xfId="837"/>
    <cellStyle name="40% - 강조색6 17" xfId="838"/>
    <cellStyle name="40% - 강조색6 18" xfId="839"/>
    <cellStyle name="40% - 강조색6 19" xfId="840"/>
    <cellStyle name="40% - 강조색6 2" xfId="841"/>
    <cellStyle name="40% - 강조색6 2 2" xfId="842"/>
    <cellStyle name="40% - 강조색6 20" xfId="843"/>
    <cellStyle name="40% - 강조색6 21" xfId="844"/>
    <cellStyle name="40% - 강조색6 22" xfId="845"/>
    <cellStyle name="40% - 강조색6 23" xfId="846"/>
    <cellStyle name="40% - 강조색6 24" xfId="847"/>
    <cellStyle name="40% - 강조색6 25" xfId="848"/>
    <cellStyle name="40% - 강조색6 26" xfId="849"/>
    <cellStyle name="40% - 강조색6 27" xfId="850"/>
    <cellStyle name="40% - 강조색6 28" xfId="851"/>
    <cellStyle name="40% - 강조색6 29" xfId="852"/>
    <cellStyle name="40% - 강조색6 3" xfId="853"/>
    <cellStyle name="40% - 강조색6 3 2" xfId="854"/>
    <cellStyle name="40% - 강조색6 30" xfId="855"/>
    <cellStyle name="40% - 강조색6 31" xfId="856"/>
    <cellStyle name="40% - 강조색6 32" xfId="857"/>
    <cellStyle name="40% - 강조색6 33" xfId="858"/>
    <cellStyle name="40% - 강조색6 34" xfId="859"/>
    <cellStyle name="40% - 강조색6 35" xfId="860"/>
    <cellStyle name="40% - 강조색6 36" xfId="861"/>
    <cellStyle name="40% - 강조색6 37" xfId="862"/>
    <cellStyle name="40% - 강조색6 38" xfId="863"/>
    <cellStyle name="40% - 강조색6 39" xfId="864"/>
    <cellStyle name="40% - 강조색6 4" xfId="865"/>
    <cellStyle name="40% - 강조색6 40" xfId="866"/>
    <cellStyle name="40% - 강조색6 5" xfId="867"/>
    <cellStyle name="40% - 강조색6 6" xfId="868"/>
    <cellStyle name="40% - 강조색6 7" xfId="869"/>
    <cellStyle name="40% - 강조색6 8" xfId="870"/>
    <cellStyle name="40% - 강조색6 9" xfId="871"/>
    <cellStyle name="60% - 강조색1 10" xfId="872"/>
    <cellStyle name="60% - 강조색1 11" xfId="873"/>
    <cellStyle name="60% - 강조색1 12" xfId="874"/>
    <cellStyle name="60% - 강조색1 13" xfId="875"/>
    <cellStyle name="60% - 강조색1 14" xfId="876"/>
    <cellStyle name="60% - 강조색1 15" xfId="877"/>
    <cellStyle name="60% - 강조색1 16" xfId="878"/>
    <cellStyle name="60% - 강조색1 17" xfId="879"/>
    <cellStyle name="60% - 강조색1 18" xfId="880"/>
    <cellStyle name="60% - 강조색1 19" xfId="881"/>
    <cellStyle name="60% - 강조색1 2" xfId="882"/>
    <cellStyle name="60% - 강조색1 2 2" xfId="883"/>
    <cellStyle name="60% - 강조색1 20" xfId="884"/>
    <cellStyle name="60% - 강조색1 21" xfId="885"/>
    <cellStyle name="60% - 강조색1 22" xfId="886"/>
    <cellStyle name="60% - 강조색1 23" xfId="887"/>
    <cellStyle name="60% - 강조색1 24" xfId="888"/>
    <cellStyle name="60% - 강조색1 25" xfId="889"/>
    <cellStyle name="60% - 강조색1 26" xfId="890"/>
    <cellStyle name="60% - 강조색1 27" xfId="891"/>
    <cellStyle name="60% - 강조색1 28" xfId="892"/>
    <cellStyle name="60% - 강조색1 29" xfId="893"/>
    <cellStyle name="60% - 강조색1 3" xfId="894"/>
    <cellStyle name="60% - 강조색1 3 2" xfId="895"/>
    <cellStyle name="60% - 강조색1 30" xfId="896"/>
    <cellStyle name="60% - 강조색1 31" xfId="897"/>
    <cellStyle name="60% - 강조색1 32" xfId="898"/>
    <cellStyle name="60% - 강조색1 33" xfId="899"/>
    <cellStyle name="60% - 강조색1 34" xfId="900"/>
    <cellStyle name="60% - 강조색1 35" xfId="901"/>
    <cellStyle name="60% - 강조색1 36" xfId="902"/>
    <cellStyle name="60% - 강조색1 37" xfId="903"/>
    <cellStyle name="60% - 강조색1 38" xfId="904"/>
    <cellStyle name="60% - 강조색1 39" xfId="905"/>
    <cellStyle name="60% - 강조색1 4" xfId="906"/>
    <cellStyle name="60% - 강조색1 40" xfId="907"/>
    <cellStyle name="60% - 강조색1 5" xfId="908"/>
    <cellStyle name="60% - 강조색1 6" xfId="909"/>
    <cellStyle name="60% - 강조색1 7" xfId="910"/>
    <cellStyle name="60% - 강조색1 8" xfId="911"/>
    <cellStyle name="60% - 강조색1 9" xfId="912"/>
    <cellStyle name="60% - 강조색2 10" xfId="913"/>
    <cellStyle name="60% - 강조색2 11" xfId="914"/>
    <cellStyle name="60% - 강조색2 12" xfId="915"/>
    <cellStyle name="60% - 강조색2 13" xfId="916"/>
    <cellStyle name="60% - 강조색2 14" xfId="917"/>
    <cellStyle name="60% - 강조색2 15" xfId="918"/>
    <cellStyle name="60% - 강조색2 16" xfId="919"/>
    <cellStyle name="60% - 강조색2 17" xfId="920"/>
    <cellStyle name="60% - 강조색2 18" xfId="921"/>
    <cellStyle name="60% - 강조색2 19" xfId="922"/>
    <cellStyle name="60% - 강조색2 2" xfId="923"/>
    <cellStyle name="60% - 강조색2 2 2" xfId="924"/>
    <cellStyle name="60% - 강조색2 20" xfId="925"/>
    <cellStyle name="60% - 강조색2 21" xfId="926"/>
    <cellStyle name="60% - 강조색2 22" xfId="927"/>
    <cellStyle name="60% - 강조색2 23" xfId="928"/>
    <cellStyle name="60% - 강조색2 24" xfId="929"/>
    <cellStyle name="60% - 강조색2 25" xfId="930"/>
    <cellStyle name="60% - 강조색2 26" xfId="931"/>
    <cellStyle name="60% - 강조색2 27" xfId="932"/>
    <cellStyle name="60% - 강조색2 28" xfId="933"/>
    <cellStyle name="60% - 강조색2 29" xfId="934"/>
    <cellStyle name="60% - 강조색2 3" xfId="935"/>
    <cellStyle name="60% - 강조색2 3 2" xfId="936"/>
    <cellStyle name="60% - 강조색2 30" xfId="937"/>
    <cellStyle name="60% - 강조색2 31" xfId="938"/>
    <cellStyle name="60% - 강조색2 32" xfId="939"/>
    <cellStyle name="60% - 강조색2 33" xfId="940"/>
    <cellStyle name="60% - 강조색2 34" xfId="941"/>
    <cellStyle name="60% - 강조색2 35" xfId="942"/>
    <cellStyle name="60% - 강조색2 36" xfId="943"/>
    <cellStyle name="60% - 강조색2 37" xfId="944"/>
    <cellStyle name="60% - 강조색2 38" xfId="945"/>
    <cellStyle name="60% - 강조색2 39" xfId="946"/>
    <cellStyle name="60% - 강조색2 4" xfId="947"/>
    <cellStyle name="60% - 강조색2 40" xfId="948"/>
    <cellStyle name="60% - 강조색2 5" xfId="949"/>
    <cellStyle name="60% - 강조색2 6" xfId="950"/>
    <cellStyle name="60% - 강조색2 7" xfId="951"/>
    <cellStyle name="60% - 강조색2 8" xfId="952"/>
    <cellStyle name="60% - 강조색2 9" xfId="953"/>
    <cellStyle name="60% - 강조색3 10" xfId="954"/>
    <cellStyle name="60% - 강조색3 10 2" xfId="955"/>
    <cellStyle name="60% - 강조색3 10 3" xfId="956"/>
    <cellStyle name="60% - 강조색3 11" xfId="957"/>
    <cellStyle name="60% - 강조색3 11 2" xfId="958"/>
    <cellStyle name="60% - 강조색3 11 3" xfId="959"/>
    <cellStyle name="60% - 강조색3 12" xfId="960"/>
    <cellStyle name="60% - 강조색3 12 2" xfId="961"/>
    <cellStyle name="60% - 강조색3 12 3" xfId="962"/>
    <cellStyle name="60% - 강조색3 13" xfId="963"/>
    <cellStyle name="60% - 강조색3 13 2" xfId="964"/>
    <cellStyle name="60% - 강조색3 13 3" xfId="965"/>
    <cellStyle name="60% - 강조색3 14" xfId="966"/>
    <cellStyle name="60% - 강조색3 14 2" xfId="967"/>
    <cellStyle name="60% - 강조색3 14 3" xfId="968"/>
    <cellStyle name="60% - 강조색3 15" xfId="969"/>
    <cellStyle name="60% - 강조색3 15 2" xfId="970"/>
    <cellStyle name="60% - 강조색3 15 3" xfId="971"/>
    <cellStyle name="60% - 강조색3 16" xfId="972"/>
    <cellStyle name="60% - 강조색3 16 2" xfId="973"/>
    <cellStyle name="60% - 강조색3 16 3" xfId="974"/>
    <cellStyle name="60% - 강조색3 17" xfId="975"/>
    <cellStyle name="60% - 강조색3 17 2" xfId="976"/>
    <cellStyle name="60% - 강조색3 17 3" xfId="977"/>
    <cellStyle name="60% - 강조색3 18" xfId="978"/>
    <cellStyle name="60% - 강조색3 18 2" xfId="979"/>
    <cellStyle name="60% - 강조색3 18 3" xfId="980"/>
    <cellStyle name="60% - 강조색3 19" xfId="981"/>
    <cellStyle name="60% - 강조색3 19 2" xfId="982"/>
    <cellStyle name="60% - 강조색3 19 3" xfId="983"/>
    <cellStyle name="60% - 강조색3 2" xfId="984"/>
    <cellStyle name="60% - 강조색3 2 2" xfId="985"/>
    <cellStyle name="60% - 강조색3 2 2 2" xfId="986"/>
    <cellStyle name="60% - 강조색3 2 2 3" xfId="987"/>
    <cellStyle name="60% - 강조색3 20" xfId="988"/>
    <cellStyle name="60% - 강조색3 20 2" xfId="989"/>
    <cellStyle name="60% - 강조색3 20 3" xfId="990"/>
    <cellStyle name="60% - 강조색3 21" xfId="991"/>
    <cellStyle name="60% - 강조색3 21 2" xfId="992"/>
    <cellStyle name="60% - 강조색3 21 3" xfId="993"/>
    <cellStyle name="60% - 강조색3 22" xfId="994"/>
    <cellStyle name="60% - 강조색3 22 2" xfId="995"/>
    <cellStyle name="60% - 강조색3 22 3" xfId="996"/>
    <cellStyle name="60% - 강조색3 23" xfId="997"/>
    <cellStyle name="60% - 강조색3 23 2" xfId="998"/>
    <cellStyle name="60% - 강조색3 23 3" xfId="999"/>
    <cellStyle name="60% - 강조색3 24" xfId="1000"/>
    <cellStyle name="60% - 강조색3 24 2" xfId="1001"/>
    <cellStyle name="60% - 강조색3 24 3" xfId="1002"/>
    <cellStyle name="60% - 강조색3 25" xfId="1003"/>
    <cellStyle name="60% - 강조색3 25 2" xfId="1004"/>
    <cellStyle name="60% - 강조색3 25 3" xfId="1005"/>
    <cellStyle name="60% - 강조색3 26" xfId="1006"/>
    <cellStyle name="60% - 강조색3 26 2" xfId="1007"/>
    <cellStyle name="60% - 강조색3 26 3" xfId="1008"/>
    <cellStyle name="60% - 강조색3 27" xfId="1009"/>
    <cellStyle name="60% - 강조색3 27 2" xfId="1010"/>
    <cellStyle name="60% - 강조색3 27 3" xfId="1011"/>
    <cellStyle name="60% - 강조색3 28" xfId="1012"/>
    <cellStyle name="60% - 강조색3 28 2" xfId="1013"/>
    <cellStyle name="60% - 강조색3 28 3" xfId="1014"/>
    <cellStyle name="60% - 강조색3 29" xfId="1015"/>
    <cellStyle name="60% - 강조색3 29 2" xfId="1016"/>
    <cellStyle name="60% - 강조색3 29 3" xfId="1017"/>
    <cellStyle name="60% - 강조색3 3" xfId="1018"/>
    <cellStyle name="60% - 강조색3 3 2" xfId="1019"/>
    <cellStyle name="60% - 강조색3 3 2 2" xfId="1020"/>
    <cellStyle name="60% - 강조색3 3 2 3" xfId="1021"/>
    <cellStyle name="60% - 강조색3 30" xfId="1022"/>
    <cellStyle name="60% - 강조색3 30 2" xfId="1023"/>
    <cellStyle name="60% - 강조색3 30 3" xfId="1024"/>
    <cellStyle name="60% - 강조색3 31" xfId="1025"/>
    <cellStyle name="60% - 강조색3 31 2" xfId="1026"/>
    <cellStyle name="60% - 강조색3 31 3" xfId="1027"/>
    <cellStyle name="60% - 강조색3 32" xfId="1028"/>
    <cellStyle name="60% - 강조색3 32 2" xfId="1029"/>
    <cellStyle name="60% - 강조색3 32 3" xfId="1030"/>
    <cellStyle name="60% - 강조색3 33" xfId="1031"/>
    <cellStyle name="60% - 강조색3 33 2" xfId="1032"/>
    <cellStyle name="60% - 강조색3 33 3" xfId="1033"/>
    <cellStyle name="60% - 강조색3 34" xfId="1034"/>
    <cellStyle name="60% - 강조색3 34 2" xfId="1035"/>
    <cellStyle name="60% - 강조색3 34 3" xfId="1036"/>
    <cellStyle name="60% - 강조색3 35" xfId="1037"/>
    <cellStyle name="60% - 강조색3 35 2" xfId="1038"/>
    <cellStyle name="60% - 강조색3 35 3" xfId="1039"/>
    <cellStyle name="60% - 강조색3 36" xfId="1040"/>
    <cellStyle name="60% - 강조색3 36 2" xfId="1041"/>
    <cellStyle name="60% - 강조색3 36 3" xfId="1042"/>
    <cellStyle name="60% - 강조색3 37" xfId="1043"/>
    <cellStyle name="60% - 강조색3 37 2" xfId="1044"/>
    <cellStyle name="60% - 강조색3 37 3" xfId="1045"/>
    <cellStyle name="60% - 강조색3 38" xfId="1046"/>
    <cellStyle name="60% - 강조색3 38 2" xfId="1047"/>
    <cellStyle name="60% - 강조색3 38 3" xfId="1048"/>
    <cellStyle name="60% - 강조색3 39" xfId="1049"/>
    <cellStyle name="60% - 강조색3 4" xfId="1050"/>
    <cellStyle name="60% - 강조색3 4 2" xfId="1051"/>
    <cellStyle name="60% - 강조색3 4 3" xfId="1052"/>
    <cellStyle name="60% - 강조색3 40" xfId="1053"/>
    <cellStyle name="60% - 강조색3 41" xfId="1054"/>
    <cellStyle name="60% - 강조색3 5" xfId="1055"/>
    <cellStyle name="60% - 강조색3 5 2" xfId="1056"/>
    <cellStyle name="60% - 강조색3 5 3" xfId="1057"/>
    <cellStyle name="60% - 강조색3 6" xfId="1058"/>
    <cellStyle name="60% - 강조색3 6 2" xfId="1059"/>
    <cellStyle name="60% - 강조색3 6 3" xfId="1060"/>
    <cellStyle name="60% - 강조색3 7" xfId="1061"/>
    <cellStyle name="60% - 강조색3 7 2" xfId="1062"/>
    <cellStyle name="60% - 강조색3 7 3" xfId="1063"/>
    <cellStyle name="60% - 강조색3 8" xfId="1064"/>
    <cellStyle name="60% - 강조색3 8 2" xfId="1065"/>
    <cellStyle name="60% - 강조색3 8 3" xfId="1066"/>
    <cellStyle name="60% - 강조색3 9" xfId="1067"/>
    <cellStyle name="60% - 강조색3 9 2" xfId="1068"/>
    <cellStyle name="60% - 강조색3 9 3" xfId="1069"/>
    <cellStyle name="60% - 강조색4 10" xfId="1070"/>
    <cellStyle name="60% - 강조색4 10 2" xfId="1071"/>
    <cellStyle name="60% - 강조색4 10 3" xfId="1072"/>
    <cellStyle name="60% - 강조색4 11" xfId="1073"/>
    <cellStyle name="60% - 강조색4 11 2" xfId="1074"/>
    <cellStyle name="60% - 강조색4 11 3" xfId="1075"/>
    <cellStyle name="60% - 강조색4 12" xfId="1076"/>
    <cellStyle name="60% - 강조색4 12 2" xfId="1077"/>
    <cellStyle name="60% - 강조색4 12 3" xfId="1078"/>
    <cellStyle name="60% - 강조색4 13" xfId="1079"/>
    <cellStyle name="60% - 강조색4 13 2" xfId="1080"/>
    <cellStyle name="60% - 강조색4 13 3" xfId="1081"/>
    <cellStyle name="60% - 강조색4 14" xfId="1082"/>
    <cellStyle name="60% - 강조색4 14 2" xfId="1083"/>
    <cellStyle name="60% - 강조색4 14 3" xfId="1084"/>
    <cellStyle name="60% - 강조색4 15" xfId="1085"/>
    <cellStyle name="60% - 강조색4 15 2" xfId="1086"/>
    <cellStyle name="60% - 강조색4 15 3" xfId="1087"/>
    <cellStyle name="60% - 강조색4 16" xfId="1088"/>
    <cellStyle name="60% - 강조색4 16 2" xfId="1089"/>
    <cellStyle name="60% - 강조색4 16 3" xfId="1090"/>
    <cellStyle name="60% - 강조색4 17" xfId="1091"/>
    <cellStyle name="60% - 강조색4 17 2" xfId="1092"/>
    <cellStyle name="60% - 강조색4 17 3" xfId="1093"/>
    <cellStyle name="60% - 강조색4 18" xfId="1094"/>
    <cellStyle name="60% - 강조색4 18 2" xfId="1095"/>
    <cellStyle name="60% - 강조색4 18 3" xfId="1096"/>
    <cellStyle name="60% - 강조색4 19" xfId="1097"/>
    <cellStyle name="60% - 강조색4 19 2" xfId="1098"/>
    <cellStyle name="60% - 강조색4 19 3" xfId="1099"/>
    <cellStyle name="60% - 강조색4 2" xfId="1100"/>
    <cellStyle name="60% - 강조색4 2 2" xfId="1101"/>
    <cellStyle name="60% - 강조색4 2 2 2" xfId="1102"/>
    <cellStyle name="60% - 강조색4 2 2 3" xfId="1103"/>
    <cellStyle name="60% - 강조색4 20" xfId="1104"/>
    <cellStyle name="60% - 강조색4 20 2" xfId="1105"/>
    <cellStyle name="60% - 강조색4 20 3" xfId="1106"/>
    <cellStyle name="60% - 강조색4 21" xfId="1107"/>
    <cellStyle name="60% - 강조색4 21 2" xfId="1108"/>
    <cellStyle name="60% - 강조색4 21 3" xfId="1109"/>
    <cellStyle name="60% - 강조색4 22" xfId="1110"/>
    <cellStyle name="60% - 강조색4 22 2" xfId="1111"/>
    <cellStyle name="60% - 강조색4 22 3" xfId="1112"/>
    <cellStyle name="60% - 강조색4 23" xfId="1113"/>
    <cellStyle name="60% - 강조색4 23 2" xfId="1114"/>
    <cellStyle name="60% - 강조색4 23 3" xfId="1115"/>
    <cellStyle name="60% - 강조색4 24" xfId="1116"/>
    <cellStyle name="60% - 강조색4 24 2" xfId="1117"/>
    <cellStyle name="60% - 강조색4 24 3" xfId="1118"/>
    <cellStyle name="60% - 강조색4 25" xfId="1119"/>
    <cellStyle name="60% - 강조색4 25 2" xfId="1120"/>
    <cellStyle name="60% - 강조색4 25 3" xfId="1121"/>
    <cellStyle name="60% - 강조색4 26" xfId="1122"/>
    <cellStyle name="60% - 강조색4 26 2" xfId="1123"/>
    <cellStyle name="60% - 강조색4 26 3" xfId="1124"/>
    <cellStyle name="60% - 강조색4 27" xfId="1125"/>
    <cellStyle name="60% - 강조색4 27 2" xfId="1126"/>
    <cellStyle name="60% - 강조색4 27 3" xfId="1127"/>
    <cellStyle name="60% - 강조색4 28" xfId="1128"/>
    <cellStyle name="60% - 강조색4 28 2" xfId="1129"/>
    <cellStyle name="60% - 강조색4 28 3" xfId="1130"/>
    <cellStyle name="60% - 강조색4 29" xfId="1131"/>
    <cellStyle name="60% - 강조색4 29 2" xfId="1132"/>
    <cellStyle name="60% - 강조색4 29 3" xfId="1133"/>
    <cellStyle name="60% - 강조색4 3" xfId="1134"/>
    <cellStyle name="60% - 강조색4 3 2" xfId="1135"/>
    <cellStyle name="60% - 강조색4 3 2 2" xfId="1136"/>
    <cellStyle name="60% - 강조색4 3 2 3" xfId="1137"/>
    <cellStyle name="60% - 강조색4 30" xfId="1138"/>
    <cellStyle name="60% - 강조색4 30 2" xfId="1139"/>
    <cellStyle name="60% - 강조색4 30 3" xfId="1140"/>
    <cellStyle name="60% - 강조색4 31" xfId="1141"/>
    <cellStyle name="60% - 강조색4 31 2" xfId="1142"/>
    <cellStyle name="60% - 강조색4 31 3" xfId="1143"/>
    <cellStyle name="60% - 강조색4 32" xfId="1144"/>
    <cellStyle name="60% - 강조색4 32 2" xfId="1145"/>
    <cellStyle name="60% - 강조색4 32 3" xfId="1146"/>
    <cellStyle name="60% - 강조색4 33" xfId="1147"/>
    <cellStyle name="60% - 강조색4 33 2" xfId="1148"/>
    <cellStyle name="60% - 강조색4 33 3" xfId="1149"/>
    <cellStyle name="60% - 강조색4 34" xfId="1150"/>
    <cellStyle name="60% - 강조색4 34 2" xfId="1151"/>
    <cellStyle name="60% - 강조색4 34 3" xfId="1152"/>
    <cellStyle name="60% - 강조색4 35" xfId="1153"/>
    <cellStyle name="60% - 강조색4 35 2" xfId="1154"/>
    <cellStyle name="60% - 강조색4 35 3" xfId="1155"/>
    <cellStyle name="60% - 강조색4 36" xfId="1156"/>
    <cellStyle name="60% - 강조색4 36 2" xfId="1157"/>
    <cellStyle name="60% - 강조색4 36 3" xfId="1158"/>
    <cellStyle name="60% - 강조색4 37" xfId="1159"/>
    <cellStyle name="60% - 강조색4 37 2" xfId="1160"/>
    <cellStyle name="60% - 강조색4 37 3" xfId="1161"/>
    <cellStyle name="60% - 강조색4 38" xfId="1162"/>
    <cellStyle name="60% - 강조색4 38 2" xfId="1163"/>
    <cellStyle name="60% - 강조색4 38 3" xfId="1164"/>
    <cellStyle name="60% - 강조색4 39" xfId="1165"/>
    <cellStyle name="60% - 강조색4 4" xfId="1166"/>
    <cellStyle name="60% - 강조색4 4 2" xfId="1167"/>
    <cellStyle name="60% - 강조색4 4 3" xfId="1168"/>
    <cellStyle name="60% - 강조색4 40" xfId="1169"/>
    <cellStyle name="60% - 강조색4 41" xfId="1170"/>
    <cellStyle name="60% - 강조색4 5" xfId="1171"/>
    <cellStyle name="60% - 강조색4 5 2" xfId="1172"/>
    <cellStyle name="60% - 강조색4 5 3" xfId="1173"/>
    <cellStyle name="60% - 강조색4 6" xfId="1174"/>
    <cellStyle name="60% - 강조색4 6 2" xfId="1175"/>
    <cellStyle name="60% - 강조색4 6 3" xfId="1176"/>
    <cellStyle name="60% - 강조색4 7" xfId="1177"/>
    <cellStyle name="60% - 강조색4 7 2" xfId="1178"/>
    <cellStyle name="60% - 강조색4 7 3" xfId="1179"/>
    <cellStyle name="60% - 강조색4 8" xfId="1180"/>
    <cellStyle name="60% - 강조색4 8 2" xfId="1181"/>
    <cellStyle name="60% - 강조색4 8 3" xfId="1182"/>
    <cellStyle name="60% - 강조색4 9" xfId="1183"/>
    <cellStyle name="60% - 강조색4 9 2" xfId="1184"/>
    <cellStyle name="60% - 강조색4 9 3" xfId="1185"/>
    <cellStyle name="60% - 강조색5 10" xfId="1186"/>
    <cellStyle name="60% - 강조색5 11" xfId="1187"/>
    <cellStyle name="60% - 강조색5 12" xfId="1188"/>
    <cellStyle name="60% - 강조색5 13" xfId="1189"/>
    <cellStyle name="60% - 강조색5 14" xfId="1190"/>
    <cellStyle name="60% - 강조색5 15" xfId="1191"/>
    <cellStyle name="60% - 강조색5 16" xfId="1192"/>
    <cellStyle name="60% - 강조색5 17" xfId="1193"/>
    <cellStyle name="60% - 강조색5 18" xfId="1194"/>
    <cellStyle name="60% - 강조색5 19" xfId="1195"/>
    <cellStyle name="60% - 강조색5 2" xfId="1196"/>
    <cellStyle name="60% - 강조색5 2 2" xfId="1197"/>
    <cellStyle name="60% - 강조색5 20" xfId="1198"/>
    <cellStyle name="60% - 강조색5 21" xfId="1199"/>
    <cellStyle name="60% - 강조색5 22" xfId="1200"/>
    <cellStyle name="60% - 강조색5 23" xfId="1201"/>
    <cellStyle name="60% - 강조색5 24" xfId="1202"/>
    <cellStyle name="60% - 강조색5 25" xfId="1203"/>
    <cellStyle name="60% - 강조색5 26" xfId="1204"/>
    <cellStyle name="60% - 강조색5 27" xfId="1205"/>
    <cellStyle name="60% - 강조색5 28" xfId="1206"/>
    <cellStyle name="60% - 강조색5 29" xfId="1207"/>
    <cellStyle name="60% - 강조색5 3" xfId="1208"/>
    <cellStyle name="60% - 강조색5 3 2" xfId="1209"/>
    <cellStyle name="60% - 강조색5 30" xfId="1210"/>
    <cellStyle name="60% - 강조색5 31" xfId="1211"/>
    <cellStyle name="60% - 강조색5 32" xfId="1212"/>
    <cellStyle name="60% - 강조색5 33" xfId="1213"/>
    <cellStyle name="60% - 강조색5 34" xfId="1214"/>
    <cellStyle name="60% - 강조색5 35" xfId="1215"/>
    <cellStyle name="60% - 강조색5 36" xfId="1216"/>
    <cellStyle name="60% - 강조색5 37" xfId="1217"/>
    <cellStyle name="60% - 강조색5 38" xfId="1218"/>
    <cellStyle name="60% - 강조색5 39" xfId="1219"/>
    <cellStyle name="60% - 강조색5 4" xfId="1220"/>
    <cellStyle name="60% - 강조색5 40" xfId="1221"/>
    <cellStyle name="60% - 강조색5 5" xfId="1222"/>
    <cellStyle name="60% - 강조색5 6" xfId="1223"/>
    <cellStyle name="60% - 강조색5 7" xfId="1224"/>
    <cellStyle name="60% - 강조색5 8" xfId="1225"/>
    <cellStyle name="60% - 강조색5 9" xfId="1226"/>
    <cellStyle name="60% - 강조색6 10" xfId="1227"/>
    <cellStyle name="60% - 강조색6 10 2" xfId="1228"/>
    <cellStyle name="60% - 강조색6 10 3" xfId="1229"/>
    <cellStyle name="60% - 강조색6 11" xfId="1230"/>
    <cellStyle name="60% - 강조색6 11 2" xfId="1231"/>
    <cellStyle name="60% - 강조색6 11 3" xfId="1232"/>
    <cellStyle name="60% - 강조색6 12" xfId="1233"/>
    <cellStyle name="60% - 강조색6 12 2" xfId="1234"/>
    <cellStyle name="60% - 강조색6 12 3" xfId="1235"/>
    <cellStyle name="60% - 강조색6 13" xfId="1236"/>
    <cellStyle name="60% - 강조색6 13 2" xfId="1237"/>
    <cellStyle name="60% - 강조색6 13 3" xfId="1238"/>
    <cellStyle name="60% - 강조색6 14" xfId="1239"/>
    <cellStyle name="60% - 강조색6 14 2" xfId="1240"/>
    <cellStyle name="60% - 강조색6 14 3" xfId="1241"/>
    <cellStyle name="60% - 강조색6 15" xfId="1242"/>
    <cellStyle name="60% - 강조색6 15 2" xfId="1243"/>
    <cellStyle name="60% - 강조색6 15 3" xfId="1244"/>
    <cellStyle name="60% - 강조색6 16" xfId="1245"/>
    <cellStyle name="60% - 강조색6 16 2" xfId="1246"/>
    <cellStyle name="60% - 강조색6 16 3" xfId="1247"/>
    <cellStyle name="60% - 강조색6 17" xfId="1248"/>
    <cellStyle name="60% - 강조색6 17 2" xfId="1249"/>
    <cellStyle name="60% - 강조색6 17 3" xfId="1250"/>
    <cellStyle name="60% - 강조색6 18" xfId="1251"/>
    <cellStyle name="60% - 강조색6 18 2" xfId="1252"/>
    <cellStyle name="60% - 강조색6 18 3" xfId="1253"/>
    <cellStyle name="60% - 강조색6 19" xfId="1254"/>
    <cellStyle name="60% - 강조색6 19 2" xfId="1255"/>
    <cellStyle name="60% - 강조색6 19 3" xfId="1256"/>
    <cellStyle name="60% - 강조색6 2" xfId="1257"/>
    <cellStyle name="60% - 강조색6 2 2" xfId="1258"/>
    <cellStyle name="60% - 강조색6 2 2 2" xfId="1259"/>
    <cellStyle name="60% - 강조색6 2 2 3" xfId="1260"/>
    <cellStyle name="60% - 강조색6 20" xfId="1261"/>
    <cellStyle name="60% - 강조색6 20 2" xfId="1262"/>
    <cellStyle name="60% - 강조색6 20 3" xfId="1263"/>
    <cellStyle name="60% - 강조색6 21" xfId="1264"/>
    <cellStyle name="60% - 강조색6 21 2" xfId="1265"/>
    <cellStyle name="60% - 강조색6 21 3" xfId="1266"/>
    <cellStyle name="60% - 강조색6 22" xfId="1267"/>
    <cellStyle name="60% - 강조색6 22 2" xfId="1268"/>
    <cellStyle name="60% - 강조색6 22 3" xfId="1269"/>
    <cellStyle name="60% - 강조색6 23" xfId="1270"/>
    <cellStyle name="60% - 강조색6 23 2" xfId="1271"/>
    <cellStyle name="60% - 강조색6 23 3" xfId="1272"/>
    <cellStyle name="60% - 강조색6 24" xfId="1273"/>
    <cellStyle name="60% - 강조색6 24 2" xfId="1274"/>
    <cellStyle name="60% - 강조색6 24 3" xfId="1275"/>
    <cellStyle name="60% - 강조색6 25" xfId="1276"/>
    <cellStyle name="60% - 강조색6 25 2" xfId="1277"/>
    <cellStyle name="60% - 강조색6 25 3" xfId="1278"/>
    <cellStyle name="60% - 강조색6 26" xfId="1279"/>
    <cellStyle name="60% - 강조색6 26 2" xfId="1280"/>
    <cellStyle name="60% - 강조색6 26 3" xfId="1281"/>
    <cellStyle name="60% - 강조색6 27" xfId="1282"/>
    <cellStyle name="60% - 강조색6 27 2" xfId="1283"/>
    <cellStyle name="60% - 강조색6 27 3" xfId="1284"/>
    <cellStyle name="60% - 강조색6 28" xfId="1285"/>
    <cellStyle name="60% - 강조색6 28 2" xfId="1286"/>
    <cellStyle name="60% - 강조색6 28 3" xfId="1287"/>
    <cellStyle name="60% - 강조색6 29" xfId="1288"/>
    <cellStyle name="60% - 강조색6 29 2" xfId="1289"/>
    <cellStyle name="60% - 강조색6 29 3" xfId="1290"/>
    <cellStyle name="60% - 강조색6 3" xfId="1291"/>
    <cellStyle name="60% - 강조색6 3 2" xfId="1292"/>
    <cellStyle name="60% - 강조색6 3 2 2" xfId="1293"/>
    <cellStyle name="60% - 강조색6 3 2 3" xfId="1294"/>
    <cellStyle name="60% - 강조색6 30" xfId="1295"/>
    <cellStyle name="60% - 강조색6 30 2" xfId="1296"/>
    <cellStyle name="60% - 강조색6 30 3" xfId="1297"/>
    <cellStyle name="60% - 강조색6 31" xfId="1298"/>
    <cellStyle name="60% - 강조색6 31 2" xfId="1299"/>
    <cellStyle name="60% - 강조색6 31 3" xfId="1300"/>
    <cellStyle name="60% - 강조색6 32" xfId="1301"/>
    <cellStyle name="60% - 강조색6 32 2" xfId="1302"/>
    <cellStyle name="60% - 강조색6 32 3" xfId="1303"/>
    <cellStyle name="60% - 강조색6 33" xfId="1304"/>
    <cellStyle name="60% - 강조색6 33 2" xfId="1305"/>
    <cellStyle name="60% - 강조색6 33 3" xfId="1306"/>
    <cellStyle name="60% - 강조색6 34" xfId="1307"/>
    <cellStyle name="60% - 강조색6 34 2" xfId="1308"/>
    <cellStyle name="60% - 강조색6 34 3" xfId="1309"/>
    <cellStyle name="60% - 강조색6 35" xfId="1310"/>
    <cellStyle name="60% - 강조색6 35 2" xfId="1311"/>
    <cellStyle name="60% - 강조색6 35 3" xfId="1312"/>
    <cellStyle name="60% - 강조색6 36" xfId="1313"/>
    <cellStyle name="60% - 강조색6 36 2" xfId="1314"/>
    <cellStyle name="60% - 강조색6 36 3" xfId="1315"/>
    <cellStyle name="60% - 강조색6 37" xfId="1316"/>
    <cellStyle name="60% - 강조색6 37 2" xfId="1317"/>
    <cellStyle name="60% - 강조색6 37 3" xfId="1318"/>
    <cellStyle name="60% - 강조색6 38" xfId="1319"/>
    <cellStyle name="60% - 강조색6 38 2" xfId="1320"/>
    <cellStyle name="60% - 강조색6 38 3" xfId="1321"/>
    <cellStyle name="60% - 강조색6 39" xfId="1322"/>
    <cellStyle name="60% - 강조색6 4" xfId="1323"/>
    <cellStyle name="60% - 강조색6 4 2" xfId="1324"/>
    <cellStyle name="60% - 강조색6 4 3" xfId="1325"/>
    <cellStyle name="60% - 강조색6 40" xfId="1326"/>
    <cellStyle name="60% - 강조색6 41" xfId="1327"/>
    <cellStyle name="60% - 강조색6 5" xfId="1328"/>
    <cellStyle name="60% - 강조색6 5 2" xfId="1329"/>
    <cellStyle name="60% - 강조색6 5 3" xfId="1330"/>
    <cellStyle name="60% - 강조색6 6" xfId="1331"/>
    <cellStyle name="60% - 강조색6 6 2" xfId="1332"/>
    <cellStyle name="60% - 강조색6 6 3" xfId="1333"/>
    <cellStyle name="60% - 강조색6 7" xfId="1334"/>
    <cellStyle name="60% - 강조색6 7 2" xfId="1335"/>
    <cellStyle name="60% - 강조색6 7 3" xfId="1336"/>
    <cellStyle name="60% - 강조색6 8" xfId="1337"/>
    <cellStyle name="60% - 강조색6 8 2" xfId="1338"/>
    <cellStyle name="60% - 강조색6 8 3" xfId="1339"/>
    <cellStyle name="60% - 강조색6 9" xfId="1340"/>
    <cellStyle name="60% - 강조색6 9 2" xfId="1341"/>
    <cellStyle name="60% - 강조색6 9 3" xfId="1342"/>
    <cellStyle name="Comma [0]" xfId="1"/>
    <cellStyle name="Grey" xfId="2647"/>
    <cellStyle name="Header1" xfId="2648"/>
    <cellStyle name="Header2" xfId="2649"/>
    <cellStyle name="Header2 2" xfId="2650"/>
    <cellStyle name="Header2 2 2" xfId="2651"/>
    <cellStyle name="Header2 2 3" xfId="2652"/>
    <cellStyle name="Header2 3" xfId="2653"/>
    <cellStyle name="Input [yellow]" xfId="2654"/>
    <cellStyle name="Input [yellow] 2" xfId="2655"/>
    <cellStyle name="Input [yellow] 2 2" xfId="2656"/>
    <cellStyle name="Input [yellow] 2 3" xfId="2657"/>
    <cellStyle name="Input [yellow] 3" xfId="2658"/>
    <cellStyle name="Normal - Style1" xfId="2659"/>
    <cellStyle name="Percent [2]" xfId="2660"/>
    <cellStyle name="SAPBEXstdData" xfId="2661"/>
    <cellStyle name="SAPBEXstdData 2" xfId="2662"/>
    <cellStyle name="SAPBEXstdData 2 2" xfId="2663"/>
    <cellStyle name="SAPBEXstdItem" xfId="2664"/>
    <cellStyle name="SAPBEXstdItem 2" xfId="2665"/>
    <cellStyle name="SAPBEXstdItem 2 2" xfId="2666"/>
    <cellStyle name="강조색1 10" xfId="1343"/>
    <cellStyle name="강조색1 11" xfId="1344"/>
    <cellStyle name="강조색1 12" xfId="1345"/>
    <cellStyle name="강조색1 13" xfId="1346"/>
    <cellStyle name="강조색1 14" xfId="1347"/>
    <cellStyle name="강조색1 15" xfId="1348"/>
    <cellStyle name="강조색1 16" xfId="1349"/>
    <cellStyle name="강조색1 17" xfId="1350"/>
    <cellStyle name="강조색1 18" xfId="1351"/>
    <cellStyle name="강조색1 19" xfId="1352"/>
    <cellStyle name="강조색1 2" xfId="1353"/>
    <cellStyle name="강조색1 2 2" xfId="1354"/>
    <cellStyle name="강조색1 20" xfId="1355"/>
    <cellStyle name="강조색1 21" xfId="1356"/>
    <cellStyle name="강조색1 22" xfId="1357"/>
    <cellStyle name="강조색1 23" xfId="1358"/>
    <cellStyle name="강조색1 24" xfId="1359"/>
    <cellStyle name="강조색1 25" xfId="1360"/>
    <cellStyle name="강조색1 26" xfId="1361"/>
    <cellStyle name="강조색1 27" xfId="1362"/>
    <cellStyle name="강조색1 28" xfId="1363"/>
    <cellStyle name="강조색1 29" xfId="1364"/>
    <cellStyle name="강조색1 3" xfId="1365"/>
    <cellStyle name="강조색1 3 2" xfId="1366"/>
    <cellStyle name="강조색1 30" xfId="1367"/>
    <cellStyle name="강조색1 31" xfId="1368"/>
    <cellStyle name="강조색1 32" xfId="1369"/>
    <cellStyle name="강조색1 33" xfId="1370"/>
    <cellStyle name="강조색1 34" xfId="1371"/>
    <cellStyle name="강조색1 35" xfId="1372"/>
    <cellStyle name="강조색1 36" xfId="1373"/>
    <cellStyle name="강조색1 37" xfId="1374"/>
    <cellStyle name="강조색1 38" xfId="1375"/>
    <cellStyle name="강조색1 39" xfId="1376"/>
    <cellStyle name="강조색1 4" xfId="1377"/>
    <cellStyle name="강조색1 40" xfId="1378"/>
    <cellStyle name="강조색1 5" xfId="1379"/>
    <cellStyle name="강조색1 6" xfId="1380"/>
    <cellStyle name="강조색1 7" xfId="1381"/>
    <cellStyle name="강조색1 8" xfId="1382"/>
    <cellStyle name="강조색1 9" xfId="1383"/>
    <cellStyle name="강조색2 10" xfId="1384"/>
    <cellStyle name="강조색2 11" xfId="1385"/>
    <cellStyle name="강조색2 12" xfId="1386"/>
    <cellStyle name="강조색2 13" xfId="1387"/>
    <cellStyle name="강조색2 14" xfId="1388"/>
    <cellStyle name="강조색2 15" xfId="1389"/>
    <cellStyle name="강조색2 16" xfId="1390"/>
    <cellStyle name="강조색2 17" xfId="1391"/>
    <cellStyle name="강조색2 18" xfId="1392"/>
    <cellStyle name="강조색2 19" xfId="1393"/>
    <cellStyle name="강조색2 2" xfId="1394"/>
    <cellStyle name="강조색2 2 2" xfId="1395"/>
    <cellStyle name="강조색2 20" xfId="1396"/>
    <cellStyle name="강조색2 21" xfId="1397"/>
    <cellStyle name="강조색2 22" xfId="1398"/>
    <cellStyle name="강조색2 23" xfId="1399"/>
    <cellStyle name="강조색2 24" xfId="1400"/>
    <cellStyle name="강조색2 25" xfId="1401"/>
    <cellStyle name="강조색2 26" xfId="1402"/>
    <cellStyle name="강조색2 27" xfId="1403"/>
    <cellStyle name="강조색2 28" xfId="1404"/>
    <cellStyle name="강조색2 29" xfId="1405"/>
    <cellStyle name="강조색2 3" xfId="1406"/>
    <cellStyle name="강조색2 3 2" xfId="1407"/>
    <cellStyle name="강조색2 30" xfId="1408"/>
    <cellStyle name="강조색2 31" xfId="1409"/>
    <cellStyle name="강조색2 32" xfId="1410"/>
    <cellStyle name="강조색2 33" xfId="1411"/>
    <cellStyle name="강조색2 34" xfId="1412"/>
    <cellStyle name="강조색2 35" xfId="1413"/>
    <cellStyle name="강조색2 36" xfId="1414"/>
    <cellStyle name="강조색2 37" xfId="1415"/>
    <cellStyle name="강조색2 38" xfId="1416"/>
    <cellStyle name="강조색2 39" xfId="1417"/>
    <cellStyle name="강조색2 4" xfId="1418"/>
    <cellStyle name="강조색2 40" xfId="1419"/>
    <cellStyle name="강조색2 5" xfId="1420"/>
    <cellStyle name="강조색2 6" xfId="1421"/>
    <cellStyle name="강조색2 7" xfId="1422"/>
    <cellStyle name="강조색2 8" xfId="1423"/>
    <cellStyle name="강조색2 9" xfId="1424"/>
    <cellStyle name="강조색3 10" xfId="1425"/>
    <cellStyle name="강조색3 11" xfId="1426"/>
    <cellStyle name="강조색3 12" xfId="1427"/>
    <cellStyle name="강조색3 13" xfId="1428"/>
    <cellStyle name="강조색3 14" xfId="1429"/>
    <cellStyle name="강조색3 15" xfId="1430"/>
    <cellStyle name="강조색3 16" xfId="1431"/>
    <cellStyle name="강조색3 17" xfId="1432"/>
    <cellStyle name="강조색3 18" xfId="1433"/>
    <cellStyle name="강조색3 19" xfId="1434"/>
    <cellStyle name="강조색3 2" xfId="1435"/>
    <cellStyle name="강조색3 2 2" xfId="1436"/>
    <cellStyle name="강조색3 20" xfId="1437"/>
    <cellStyle name="강조색3 21" xfId="1438"/>
    <cellStyle name="강조색3 22" xfId="1439"/>
    <cellStyle name="강조색3 23" xfId="1440"/>
    <cellStyle name="강조색3 24" xfId="1441"/>
    <cellStyle name="강조색3 25" xfId="1442"/>
    <cellStyle name="강조색3 26" xfId="1443"/>
    <cellStyle name="강조색3 27" xfId="1444"/>
    <cellStyle name="강조색3 28" xfId="1445"/>
    <cellStyle name="강조색3 29" xfId="1446"/>
    <cellStyle name="강조색3 3" xfId="1447"/>
    <cellStyle name="강조색3 3 2" xfId="1448"/>
    <cellStyle name="강조색3 30" xfId="1449"/>
    <cellStyle name="강조색3 31" xfId="1450"/>
    <cellStyle name="강조색3 32" xfId="1451"/>
    <cellStyle name="강조색3 33" xfId="1452"/>
    <cellStyle name="강조색3 34" xfId="1453"/>
    <cellStyle name="강조색3 35" xfId="1454"/>
    <cellStyle name="강조색3 36" xfId="1455"/>
    <cellStyle name="강조색3 37" xfId="1456"/>
    <cellStyle name="강조색3 38" xfId="1457"/>
    <cellStyle name="강조색3 39" xfId="1458"/>
    <cellStyle name="강조색3 4" xfId="1459"/>
    <cellStyle name="강조색3 40" xfId="1460"/>
    <cellStyle name="강조색3 5" xfId="1461"/>
    <cellStyle name="강조색3 6" xfId="1462"/>
    <cellStyle name="강조색3 7" xfId="1463"/>
    <cellStyle name="강조색3 8" xfId="1464"/>
    <cellStyle name="강조색3 9" xfId="1465"/>
    <cellStyle name="강조색4 10" xfId="1466"/>
    <cellStyle name="강조색4 11" xfId="1467"/>
    <cellStyle name="강조색4 12" xfId="1468"/>
    <cellStyle name="강조색4 13" xfId="1469"/>
    <cellStyle name="강조색4 14" xfId="1470"/>
    <cellStyle name="강조색4 15" xfId="1471"/>
    <cellStyle name="강조색4 16" xfId="1472"/>
    <cellStyle name="강조색4 17" xfId="1473"/>
    <cellStyle name="강조색4 18" xfId="1474"/>
    <cellStyle name="강조색4 19" xfId="1475"/>
    <cellStyle name="강조색4 2" xfId="1476"/>
    <cellStyle name="강조색4 2 2" xfId="1477"/>
    <cellStyle name="강조색4 20" xfId="1478"/>
    <cellStyle name="강조색4 21" xfId="1479"/>
    <cellStyle name="강조색4 22" xfId="1480"/>
    <cellStyle name="강조색4 23" xfId="1481"/>
    <cellStyle name="강조색4 24" xfId="1482"/>
    <cellStyle name="강조색4 25" xfId="1483"/>
    <cellStyle name="강조색4 26" xfId="1484"/>
    <cellStyle name="강조색4 27" xfId="1485"/>
    <cellStyle name="강조색4 28" xfId="1486"/>
    <cellStyle name="강조색4 29" xfId="1487"/>
    <cellStyle name="강조색4 3" xfId="1488"/>
    <cellStyle name="강조색4 3 2" xfId="1489"/>
    <cellStyle name="강조색4 30" xfId="1490"/>
    <cellStyle name="강조색4 31" xfId="1491"/>
    <cellStyle name="강조색4 32" xfId="1492"/>
    <cellStyle name="강조색4 33" xfId="1493"/>
    <cellStyle name="강조색4 34" xfId="1494"/>
    <cellStyle name="강조색4 35" xfId="1495"/>
    <cellStyle name="강조색4 36" xfId="1496"/>
    <cellStyle name="강조색4 37" xfId="1497"/>
    <cellStyle name="강조색4 38" xfId="1498"/>
    <cellStyle name="강조색4 39" xfId="1499"/>
    <cellStyle name="강조색4 4" xfId="1500"/>
    <cellStyle name="강조색4 40" xfId="1501"/>
    <cellStyle name="강조색4 5" xfId="1502"/>
    <cellStyle name="강조색4 6" xfId="1503"/>
    <cellStyle name="강조색4 7" xfId="1504"/>
    <cellStyle name="강조색4 8" xfId="1505"/>
    <cellStyle name="강조색4 9" xfId="1506"/>
    <cellStyle name="강조색5 10" xfId="1507"/>
    <cellStyle name="강조색5 11" xfId="1508"/>
    <cellStyle name="강조색5 12" xfId="1509"/>
    <cellStyle name="강조색5 13" xfId="1510"/>
    <cellStyle name="강조색5 14" xfId="1511"/>
    <cellStyle name="강조색5 15" xfId="1512"/>
    <cellStyle name="강조색5 16" xfId="1513"/>
    <cellStyle name="강조색5 17" xfId="1514"/>
    <cellStyle name="강조색5 18" xfId="1515"/>
    <cellStyle name="강조색5 19" xfId="1516"/>
    <cellStyle name="강조색5 2" xfId="1517"/>
    <cellStyle name="강조색5 2 2" xfId="1518"/>
    <cellStyle name="강조색5 20" xfId="1519"/>
    <cellStyle name="강조색5 21" xfId="1520"/>
    <cellStyle name="강조색5 22" xfId="1521"/>
    <cellStyle name="강조색5 23" xfId="1522"/>
    <cellStyle name="강조색5 24" xfId="1523"/>
    <cellStyle name="강조색5 25" xfId="1524"/>
    <cellStyle name="강조색5 26" xfId="1525"/>
    <cellStyle name="강조색5 27" xfId="1526"/>
    <cellStyle name="강조색5 28" xfId="1527"/>
    <cellStyle name="강조색5 29" xfId="1528"/>
    <cellStyle name="강조색5 3" xfId="1529"/>
    <cellStyle name="강조색5 3 2" xfId="1530"/>
    <cellStyle name="강조색5 30" xfId="1531"/>
    <cellStyle name="강조색5 31" xfId="1532"/>
    <cellStyle name="강조색5 32" xfId="1533"/>
    <cellStyle name="강조색5 33" xfId="1534"/>
    <cellStyle name="강조색5 34" xfId="1535"/>
    <cellStyle name="강조색5 35" xfId="1536"/>
    <cellStyle name="강조색5 36" xfId="1537"/>
    <cellStyle name="강조색5 37" xfId="1538"/>
    <cellStyle name="강조색5 38" xfId="1539"/>
    <cellStyle name="강조색5 39" xfId="1540"/>
    <cellStyle name="강조색5 4" xfId="1541"/>
    <cellStyle name="강조색5 40" xfId="1542"/>
    <cellStyle name="강조색5 5" xfId="1543"/>
    <cellStyle name="강조색5 6" xfId="1544"/>
    <cellStyle name="강조색5 7" xfId="1545"/>
    <cellStyle name="강조색5 8" xfId="1546"/>
    <cellStyle name="강조색5 9" xfId="1547"/>
    <cellStyle name="강조색6 10" xfId="1548"/>
    <cellStyle name="강조색6 11" xfId="1549"/>
    <cellStyle name="강조색6 12" xfId="1550"/>
    <cellStyle name="강조색6 13" xfId="1551"/>
    <cellStyle name="강조색6 14" xfId="1552"/>
    <cellStyle name="강조색6 15" xfId="1553"/>
    <cellStyle name="강조색6 16" xfId="1554"/>
    <cellStyle name="강조색6 17" xfId="1555"/>
    <cellStyle name="강조색6 18" xfId="1556"/>
    <cellStyle name="강조색6 19" xfId="1557"/>
    <cellStyle name="강조색6 2" xfId="1558"/>
    <cellStyle name="강조색6 2 2" xfId="1559"/>
    <cellStyle name="강조색6 20" xfId="1560"/>
    <cellStyle name="강조색6 21" xfId="1561"/>
    <cellStyle name="강조색6 22" xfId="1562"/>
    <cellStyle name="강조색6 23" xfId="1563"/>
    <cellStyle name="강조색6 24" xfId="1564"/>
    <cellStyle name="강조색6 25" xfId="1565"/>
    <cellStyle name="강조색6 26" xfId="1566"/>
    <cellStyle name="강조색6 27" xfId="1567"/>
    <cellStyle name="강조색6 28" xfId="1568"/>
    <cellStyle name="강조색6 29" xfId="1569"/>
    <cellStyle name="강조색6 3" xfId="1570"/>
    <cellStyle name="강조색6 3 2" xfId="1571"/>
    <cellStyle name="강조색6 30" xfId="1572"/>
    <cellStyle name="강조색6 31" xfId="1573"/>
    <cellStyle name="강조색6 32" xfId="1574"/>
    <cellStyle name="강조색6 33" xfId="1575"/>
    <cellStyle name="강조색6 34" xfId="1576"/>
    <cellStyle name="강조색6 35" xfId="1577"/>
    <cellStyle name="강조색6 36" xfId="1578"/>
    <cellStyle name="강조색6 37" xfId="1579"/>
    <cellStyle name="강조색6 38" xfId="1580"/>
    <cellStyle name="강조색6 39" xfId="1581"/>
    <cellStyle name="강조색6 4" xfId="1582"/>
    <cellStyle name="강조색6 40" xfId="1583"/>
    <cellStyle name="강조색6 5" xfId="1584"/>
    <cellStyle name="강조색6 6" xfId="1585"/>
    <cellStyle name="강조색6 7" xfId="1586"/>
    <cellStyle name="강조색6 8" xfId="1587"/>
    <cellStyle name="강조색6 9" xfId="1588"/>
    <cellStyle name="경고문 10" xfId="1589"/>
    <cellStyle name="경고문 11" xfId="1590"/>
    <cellStyle name="경고문 12" xfId="1591"/>
    <cellStyle name="경고문 13" xfId="1592"/>
    <cellStyle name="경고문 14" xfId="1593"/>
    <cellStyle name="경고문 15" xfId="1594"/>
    <cellStyle name="경고문 16" xfId="1595"/>
    <cellStyle name="경고문 17" xfId="1596"/>
    <cellStyle name="경고문 18" xfId="1597"/>
    <cellStyle name="경고문 19" xfId="1598"/>
    <cellStyle name="경고문 2" xfId="1599"/>
    <cellStyle name="경고문 2 2" xfId="1600"/>
    <cellStyle name="경고문 20" xfId="1601"/>
    <cellStyle name="경고문 21" xfId="1602"/>
    <cellStyle name="경고문 22" xfId="1603"/>
    <cellStyle name="경고문 23" xfId="1604"/>
    <cellStyle name="경고문 24" xfId="1605"/>
    <cellStyle name="경고문 25" xfId="1606"/>
    <cellStyle name="경고문 26" xfId="1607"/>
    <cellStyle name="경고문 27" xfId="1608"/>
    <cellStyle name="경고문 28" xfId="1609"/>
    <cellStyle name="경고문 29" xfId="1610"/>
    <cellStyle name="경고문 3" xfId="1611"/>
    <cellStyle name="경고문 3 2" xfId="1612"/>
    <cellStyle name="경고문 30" xfId="1613"/>
    <cellStyle name="경고문 31" xfId="1614"/>
    <cellStyle name="경고문 32" xfId="1615"/>
    <cellStyle name="경고문 33" xfId="1616"/>
    <cellStyle name="경고문 34" xfId="1617"/>
    <cellStyle name="경고문 35" xfId="1618"/>
    <cellStyle name="경고문 36" xfId="1619"/>
    <cellStyle name="경고문 37" xfId="1620"/>
    <cellStyle name="경고문 38" xfId="1621"/>
    <cellStyle name="경고문 39" xfId="1622"/>
    <cellStyle name="경고문 4" xfId="1623"/>
    <cellStyle name="경고문 40" xfId="1624"/>
    <cellStyle name="경고문 5" xfId="1625"/>
    <cellStyle name="경고문 6" xfId="1626"/>
    <cellStyle name="경고문 7" xfId="1627"/>
    <cellStyle name="경고문 8" xfId="1628"/>
    <cellStyle name="경고문 9" xfId="1629"/>
    <cellStyle name="계산 10" xfId="1630"/>
    <cellStyle name="계산 11" xfId="1631"/>
    <cellStyle name="계산 12" xfId="1632"/>
    <cellStyle name="계산 13" xfId="1633"/>
    <cellStyle name="계산 14" xfId="1634"/>
    <cellStyle name="계산 15" xfId="1635"/>
    <cellStyle name="계산 16" xfId="1636"/>
    <cellStyle name="계산 17" xfId="1637"/>
    <cellStyle name="계산 18" xfId="1638"/>
    <cellStyle name="계산 19" xfId="1639"/>
    <cellStyle name="계산 2" xfId="1640"/>
    <cellStyle name="계산 2 2" xfId="1641"/>
    <cellStyle name="계산 20" xfId="1642"/>
    <cellStyle name="계산 21" xfId="1643"/>
    <cellStyle name="계산 22" xfId="1644"/>
    <cellStyle name="계산 23" xfId="1645"/>
    <cellStyle name="계산 24" xfId="1646"/>
    <cellStyle name="계산 25" xfId="1647"/>
    <cellStyle name="계산 26" xfId="1648"/>
    <cellStyle name="계산 27" xfId="1649"/>
    <cellStyle name="계산 28" xfId="1650"/>
    <cellStyle name="계산 29" xfId="1651"/>
    <cellStyle name="계산 3" xfId="1652"/>
    <cellStyle name="계산 3 2" xfId="1653"/>
    <cellStyle name="계산 30" xfId="1654"/>
    <cellStyle name="계산 31" xfId="1655"/>
    <cellStyle name="계산 32" xfId="1656"/>
    <cellStyle name="계산 33" xfId="1657"/>
    <cellStyle name="계산 34" xfId="1658"/>
    <cellStyle name="계산 35" xfId="1659"/>
    <cellStyle name="계산 36" xfId="1660"/>
    <cellStyle name="계산 37" xfId="1661"/>
    <cellStyle name="계산 38" xfId="1662"/>
    <cellStyle name="계산 39" xfId="1663"/>
    <cellStyle name="계산 4" xfId="1664"/>
    <cellStyle name="계산 40" xfId="1665"/>
    <cellStyle name="계산 5" xfId="1666"/>
    <cellStyle name="계산 6" xfId="1667"/>
    <cellStyle name="계산 7" xfId="1668"/>
    <cellStyle name="계산 8" xfId="1669"/>
    <cellStyle name="계산 9" xfId="1670"/>
    <cellStyle name="고정소숫점" xfId="2667"/>
    <cellStyle name="고정출력1" xfId="2668"/>
    <cellStyle name="고정출력2" xfId="2669"/>
    <cellStyle name="나쁨 10" xfId="1671"/>
    <cellStyle name="나쁨 11" xfId="1672"/>
    <cellStyle name="나쁨 12" xfId="1673"/>
    <cellStyle name="나쁨 13" xfId="1674"/>
    <cellStyle name="나쁨 14" xfId="1675"/>
    <cellStyle name="나쁨 15" xfId="1676"/>
    <cellStyle name="나쁨 16" xfId="1677"/>
    <cellStyle name="나쁨 17" xfId="1678"/>
    <cellStyle name="나쁨 18" xfId="1679"/>
    <cellStyle name="나쁨 19" xfId="1680"/>
    <cellStyle name="나쁨 2" xfId="1681"/>
    <cellStyle name="나쁨 2 2" xfId="1682"/>
    <cellStyle name="나쁨 20" xfId="1683"/>
    <cellStyle name="나쁨 21" xfId="1684"/>
    <cellStyle name="나쁨 22" xfId="1685"/>
    <cellStyle name="나쁨 23" xfId="1686"/>
    <cellStyle name="나쁨 24" xfId="1687"/>
    <cellStyle name="나쁨 25" xfId="1688"/>
    <cellStyle name="나쁨 26" xfId="1689"/>
    <cellStyle name="나쁨 27" xfId="1690"/>
    <cellStyle name="나쁨 28" xfId="1691"/>
    <cellStyle name="나쁨 29" xfId="1692"/>
    <cellStyle name="나쁨 3" xfId="1693"/>
    <cellStyle name="나쁨 3 2" xfId="1694"/>
    <cellStyle name="나쁨 30" xfId="1695"/>
    <cellStyle name="나쁨 31" xfId="1696"/>
    <cellStyle name="나쁨 32" xfId="1697"/>
    <cellStyle name="나쁨 33" xfId="1698"/>
    <cellStyle name="나쁨 34" xfId="1699"/>
    <cellStyle name="나쁨 35" xfId="1700"/>
    <cellStyle name="나쁨 36" xfId="1701"/>
    <cellStyle name="나쁨 37" xfId="1702"/>
    <cellStyle name="나쁨 38" xfId="1703"/>
    <cellStyle name="나쁨 39" xfId="1704"/>
    <cellStyle name="나쁨 4" xfId="1705"/>
    <cellStyle name="나쁨 40" xfId="1706"/>
    <cellStyle name="나쁨 5" xfId="1707"/>
    <cellStyle name="나쁨 6" xfId="1708"/>
    <cellStyle name="나쁨 7" xfId="1709"/>
    <cellStyle name="나쁨 8" xfId="1710"/>
    <cellStyle name="나쁨 9" xfId="1711"/>
    <cellStyle name="날짜" xfId="2670"/>
    <cellStyle name="달러" xfId="2671"/>
    <cellStyle name="똿뗦먛귟 [0.00]_PRODUCT DETAIL Q1" xfId="2672"/>
    <cellStyle name="똿뗦먛귟_PRODUCT DETAIL Q1" xfId="2673"/>
    <cellStyle name="메모 10" xfId="1712"/>
    <cellStyle name="메모 10 2" xfId="1713"/>
    <cellStyle name="메모 10 3" xfId="1714"/>
    <cellStyle name="메모 10 3 2" xfId="1715"/>
    <cellStyle name="메모 11" xfId="1716"/>
    <cellStyle name="메모 11 2" xfId="1717"/>
    <cellStyle name="메모 11 3" xfId="1718"/>
    <cellStyle name="메모 11 3 2" xfId="1719"/>
    <cellStyle name="메모 12" xfId="1720"/>
    <cellStyle name="메모 12 2" xfId="1721"/>
    <cellStyle name="메모 12 3" xfId="1722"/>
    <cellStyle name="메모 12 3 2" xfId="1723"/>
    <cellStyle name="메모 13" xfId="1724"/>
    <cellStyle name="메모 13 2" xfId="1725"/>
    <cellStyle name="메모 13 3" xfId="1726"/>
    <cellStyle name="메모 13 3 2" xfId="1727"/>
    <cellStyle name="메모 14" xfId="1728"/>
    <cellStyle name="메모 14 2" xfId="1729"/>
    <cellStyle name="메모 14 3" xfId="1730"/>
    <cellStyle name="메모 14 3 2" xfId="1731"/>
    <cellStyle name="메모 15" xfId="1732"/>
    <cellStyle name="메모 15 2" xfId="1733"/>
    <cellStyle name="메모 15 3" xfId="1734"/>
    <cellStyle name="메모 15 3 2" xfId="1735"/>
    <cellStyle name="메모 16" xfId="1736"/>
    <cellStyle name="메모 16 2" xfId="1737"/>
    <cellStyle name="메모 16 3" xfId="1738"/>
    <cellStyle name="메모 16 3 2" xfId="1739"/>
    <cellStyle name="메모 17" xfId="1740"/>
    <cellStyle name="메모 17 2" xfId="1741"/>
    <cellStyle name="메모 17 3" xfId="1742"/>
    <cellStyle name="메모 17 3 2" xfId="1743"/>
    <cellStyle name="메모 18" xfId="1744"/>
    <cellStyle name="메모 18 2" xfId="1745"/>
    <cellStyle name="메모 18 3" xfId="1746"/>
    <cellStyle name="메모 18 3 2" xfId="1747"/>
    <cellStyle name="메모 19" xfId="1748"/>
    <cellStyle name="메모 19 2" xfId="1749"/>
    <cellStyle name="메모 19 3" xfId="1750"/>
    <cellStyle name="메모 19 3 2" xfId="1751"/>
    <cellStyle name="메모 2" xfId="1752"/>
    <cellStyle name="메모 2 2" xfId="1753"/>
    <cellStyle name="메모 2 2 2" xfId="1754"/>
    <cellStyle name="메모 2 2 3" xfId="1755"/>
    <cellStyle name="메모 2 2 3 2" xfId="1756"/>
    <cellStyle name="메모 2 2 4" xfId="1757"/>
    <cellStyle name="메모 2 2 4 2" xfId="1758"/>
    <cellStyle name="메모 2 2 5" xfId="1759"/>
    <cellStyle name="메모 2 2 5 2" xfId="1760"/>
    <cellStyle name="메모 2 3" xfId="1761"/>
    <cellStyle name="메모 2 3 2" xfId="1762"/>
    <cellStyle name="메모 20" xfId="1763"/>
    <cellStyle name="메모 20 2" xfId="1764"/>
    <cellStyle name="메모 20 3" xfId="1765"/>
    <cellStyle name="메모 20 3 2" xfId="1766"/>
    <cellStyle name="메모 21" xfId="1767"/>
    <cellStyle name="메모 21 2" xfId="1768"/>
    <cellStyle name="메모 21 3" xfId="1769"/>
    <cellStyle name="메모 21 3 2" xfId="1770"/>
    <cellStyle name="메모 22" xfId="1771"/>
    <cellStyle name="메모 22 2" xfId="1772"/>
    <cellStyle name="메모 22 3" xfId="1773"/>
    <cellStyle name="메모 22 3 2" xfId="1774"/>
    <cellStyle name="메모 23" xfId="1775"/>
    <cellStyle name="메모 23 2" xfId="1776"/>
    <cellStyle name="메모 23 3" xfId="1777"/>
    <cellStyle name="메모 23 3 2" xfId="1778"/>
    <cellStyle name="메모 24" xfId="1779"/>
    <cellStyle name="메모 24 2" xfId="1780"/>
    <cellStyle name="메모 24 3" xfId="1781"/>
    <cellStyle name="메모 24 3 2" xfId="1782"/>
    <cellStyle name="메모 25" xfId="1783"/>
    <cellStyle name="메모 25 2" xfId="1784"/>
    <cellStyle name="메모 25 3" xfId="1785"/>
    <cellStyle name="메모 25 3 2" xfId="1786"/>
    <cellStyle name="메모 26" xfId="1787"/>
    <cellStyle name="메모 26 2" xfId="1788"/>
    <cellStyle name="메모 26 3" xfId="1789"/>
    <cellStyle name="메모 26 3 2" xfId="1790"/>
    <cellStyle name="메모 27" xfId="1791"/>
    <cellStyle name="메모 27 2" xfId="1792"/>
    <cellStyle name="메모 27 3" xfId="1793"/>
    <cellStyle name="메모 27 3 2" xfId="1794"/>
    <cellStyle name="메모 28" xfId="1795"/>
    <cellStyle name="메모 28 2" xfId="1796"/>
    <cellStyle name="메모 28 3" xfId="1797"/>
    <cellStyle name="메모 28 3 2" xfId="1798"/>
    <cellStyle name="메모 29" xfId="1799"/>
    <cellStyle name="메모 29 2" xfId="1800"/>
    <cellStyle name="메모 29 3" xfId="1801"/>
    <cellStyle name="메모 29 3 2" xfId="1802"/>
    <cellStyle name="메모 3" xfId="1803"/>
    <cellStyle name="메모 3 2" xfId="1804"/>
    <cellStyle name="메모 3 2 2" xfId="1805"/>
    <cellStyle name="메모 3 2 3" xfId="1806"/>
    <cellStyle name="메모 3 2 3 2" xfId="1807"/>
    <cellStyle name="메모 3 2 4" xfId="1808"/>
    <cellStyle name="메모 3 2 4 2" xfId="1809"/>
    <cellStyle name="메모 3 2 5" xfId="1810"/>
    <cellStyle name="메모 3 2 5 2" xfId="1811"/>
    <cellStyle name="메모 3 3" xfId="1812"/>
    <cellStyle name="메모 3 3 2" xfId="1813"/>
    <cellStyle name="메모 30" xfId="1814"/>
    <cellStyle name="메모 30 2" xfId="1815"/>
    <cellStyle name="메모 31" xfId="1816"/>
    <cellStyle name="메모 31 2" xfId="1817"/>
    <cellStyle name="메모 32" xfId="1818"/>
    <cellStyle name="메모 32 2" xfId="1819"/>
    <cellStyle name="메모 33" xfId="1820"/>
    <cellStyle name="메모 33 2" xfId="1821"/>
    <cellStyle name="메모 34" xfId="1822"/>
    <cellStyle name="메모 34 2" xfId="1823"/>
    <cellStyle name="메모 35" xfId="1824"/>
    <cellStyle name="메모 35 2" xfId="1825"/>
    <cellStyle name="메모 36" xfId="1826"/>
    <cellStyle name="메모 36 2" xfId="1827"/>
    <cellStyle name="메모 37" xfId="1828"/>
    <cellStyle name="메모 37 2" xfId="1829"/>
    <cellStyle name="메모 38" xfId="1830"/>
    <cellStyle name="메모 38 2" xfId="1831"/>
    <cellStyle name="메모 39" xfId="1832"/>
    <cellStyle name="메모 39 2" xfId="1833"/>
    <cellStyle name="메모 4" xfId="1834"/>
    <cellStyle name="메모 4 2" xfId="1835"/>
    <cellStyle name="메모 4 2 2" xfId="1836"/>
    <cellStyle name="메모 4 2 3" xfId="1837"/>
    <cellStyle name="메모 4 2 3 2" xfId="1838"/>
    <cellStyle name="메모 4 2 4" xfId="1839"/>
    <cellStyle name="메모 4 2 4 2" xfId="1840"/>
    <cellStyle name="메모 4 2 5" xfId="1841"/>
    <cellStyle name="메모 4 2 5 2" xfId="1842"/>
    <cellStyle name="메모 4 3" xfId="1843"/>
    <cellStyle name="메모 4 4" xfId="1844"/>
    <cellStyle name="메모 4 4 2" xfId="1845"/>
    <cellStyle name="메모 4 4 3" xfId="1846"/>
    <cellStyle name="메모 4 5" xfId="1847"/>
    <cellStyle name="메모 4 5 2" xfId="1848"/>
    <cellStyle name="메모 4 6" xfId="1849"/>
    <cellStyle name="메모 4 6 2" xfId="1850"/>
    <cellStyle name="메모 40" xfId="1851"/>
    <cellStyle name="메모 5" xfId="1852"/>
    <cellStyle name="메모 5 2" xfId="1853"/>
    <cellStyle name="메모 5 3" xfId="1854"/>
    <cellStyle name="메모 5 3 2" xfId="1855"/>
    <cellStyle name="메모 5 3 3" xfId="1856"/>
    <cellStyle name="메모 5 4" xfId="1857"/>
    <cellStyle name="메모 5 4 2" xfId="1858"/>
    <cellStyle name="메모 5 5" xfId="1859"/>
    <cellStyle name="메모 5 5 2" xfId="1860"/>
    <cellStyle name="메모 6" xfId="1861"/>
    <cellStyle name="메모 6 2" xfId="1862"/>
    <cellStyle name="메모 6 3" xfId="1863"/>
    <cellStyle name="메모 6 3 2" xfId="1864"/>
    <cellStyle name="메모 6 3 3" xfId="1865"/>
    <cellStyle name="메모 6 4" xfId="1866"/>
    <cellStyle name="메모 6 4 2" xfId="1867"/>
    <cellStyle name="메모 6 5" xfId="1868"/>
    <cellStyle name="메모 6 5 2" xfId="1869"/>
    <cellStyle name="메모 7" xfId="1870"/>
    <cellStyle name="메모 7 2" xfId="1871"/>
    <cellStyle name="메모 7 3" xfId="1872"/>
    <cellStyle name="메모 7 3 2" xfId="1873"/>
    <cellStyle name="메모 7 3 3" xfId="1874"/>
    <cellStyle name="메모 7 4" xfId="1875"/>
    <cellStyle name="메모 7 4 2" xfId="1876"/>
    <cellStyle name="메모 7 5" xfId="1877"/>
    <cellStyle name="메모 7 5 2" xfId="1878"/>
    <cellStyle name="메모 8" xfId="1879"/>
    <cellStyle name="메모 8 2" xfId="1880"/>
    <cellStyle name="메모 8 3" xfId="1881"/>
    <cellStyle name="메모 8 3 2" xfId="1882"/>
    <cellStyle name="메모 9" xfId="1883"/>
    <cellStyle name="메모 9 2" xfId="1884"/>
    <cellStyle name="메모 9 3" xfId="1885"/>
    <cellStyle name="메모 9 3 2" xfId="1886"/>
    <cellStyle name="믅됞 [0.00]_PRODUCT DETAIL Q1" xfId="2674"/>
    <cellStyle name="믅됞_PRODUCT DETAIL Q1" xfId="2675"/>
    <cellStyle name="백분율" xfId="2" builtinId="5"/>
    <cellStyle name="백분율 2" xfId="1887"/>
    <cellStyle name="백분율 2 2" xfId="1888"/>
    <cellStyle name="백분율 2 3" xfId="1889"/>
    <cellStyle name="백분율 2 3 2" xfId="1890"/>
    <cellStyle name="백분율 2 4" xfId="1891"/>
    <cellStyle name="백분율 2 5" xfId="2821"/>
    <cellStyle name="백분율 3" xfId="1892"/>
    <cellStyle name="백분율 3 2" xfId="1893"/>
    <cellStyle name="백분율 3 2 2" xfId="1894"/>
    <cellStyle name="백분율 3 2 2 2" xfId="2676"/>
    <cellStyle name="백분율 3 2 2 2 2" xfId="2677"/>
    <cellStyle name="백분율 3 2 2 2 2 2" xfId="2678"/>
    <cellStyle name="백분율 3 2 2 2 3" xfId="2679"/>
    <cellStyle name="백분율 3 2 2 3" xfId="2680"/>
    <cellStyle name="백분율 3 2 2 3 2" xfId="2681"/>
    <cellStyle name="백분율 3 2 2 4" xfId="2682"/>
    <cellStyle name="백분율 3 2 3" xfId="2683"/>
    <cellStyle name="백분율 3 2 3 2" xfId="2684"/>
    <cellStyle name="백분율 3 2 3 2 2" xfId="2685"/>
    <cellStyle name="백분율 3 2 3 3" xfId="2686"/>
    <cellStyle name="백분율 3 2 4" xfId="2687"/>
    <cellStyle name="백분율 3 2 4 2" xfId="2688"/>
    <cellStyle name="백분율 3 2 5" xfId="2689"/>
    <cellStyle name="백분율 3 3" xfId="2690"/>
    <cellStyle name="백분율 3 3 2" xfId="2691"/>
    <cellStyle name="백분율 3 3 2 2" xfId="2692"/>
    <cellStyle name="백분율 3 3 2 2 2" xfId="2693"/>
    <cellStyle name="백분율 3 3 2 3" xfId="2694"/>
    <cellStyle name="백분율 3 3 3" xfId="2695"/>
    <cellStyle name="백분율 3 3 3 2" xfId="2696"/>
    <cellStyle name="백분율 3 3 4" xfId="2697"/>
    <cellStyle name="백분율 3 4" xfId="2698"/>
    <cellStyle name="백분율 3 4 2" xfId="2699"/>
    <cellStyle name="백분율 3 4 2 2" xfId="2700"/>
    <cellStyle name="백분율 3 4 2 2 2" xfId="2701"/>
    <cellStyle name="백분율 3 4 2 3" xfId="2702"/>
    <cellStyle name="백분율 3 4 3" xfId="2703"/>
    <cellStyle name="백분율 3 4 3 2" xfId="2704"/>
    <cellStyle name="백분율 3 4 4" xfId="2705"/>
    <cellStyle name="백분율 3 5" xfId="2706"/>
    <cellStyle name="백분율 3 5 2" xfId="2707"/>
    <cellStyle name="백분율 3 5 2 2" xfId="2708"/>
    <cellStyle name="백분율 3 5 3" xfId="2709"/>
    <cellStyle name="백분율 3 6" xfId="2710"/>
    <cellStyle name="백분율 3 6 2" xfId="2711"/>
    <cellStyle name="백분율 3 7" xfId="2712"/>
    <cellStyle name="백분율 4" xfId="1895"/>
    <cellStyle name="백분율 4 2" xfId="1896"/>
    <cellStyle name="백분율 5" xfId="1897"/>
    <cellStyle name="백분율 6" xfId="1898"/>
    <cellStyle name="백분율 7" xfId="1899"/>
    <cellStyle name="백분율 7 2" xfId="1900"/>
    <cellStyle name="백분율 8" xfId="2819"/>
    <cellStyle name="백분율 9" xfId="2834"/>
    <cellStyle name="보통 10" xfId="1901"/>
    <cellStyle name="보통 11" xfId="1902"/>
    <cellStyle name="보통 12" xfId="1903"/>
    <cellStyle name="보통 13" xfId="1904"/>
    <cellStyle name="보통 14" xfId="1905"/>
    <cellStyle name="보통 15" xfId="1906"/>
    <cellStyle name="보통 16" xfId="1907"/>
    <cellStyle name="보통 17" xfId="1908"/>
    <cellStyle name="보통 18" xfId="1909"/>
    <cellStyle name="보통 19" xfId="1910"/>
    <cellStyle name="보통 2" xfId="1911"/>
    <cellStyle name="보통 2 2" xfId="1912"/>
    <cellStyle name="보통 20" xfId="1913"/>
    <cellStyle name="보통 21" xfId="1914"/>
    <cellStyle name="보통 22" xfId="1915"/>
    <cellStyle name="보통 23" xfId="1916"/>
    <cellStyle name="보통 24" xfId="1917"/>
    <cellStyle name="보통 25" xfId="1918"/>
    <cellStyle name="보통 26" xfId="1919"/>
    <cellStyle name="보통 27" xfId="1920"/>
    <cellStyle name="보통 28" xfId="1921"/>
    <cellStyle name="보통 29" xfId="1922"/>
    <cellStyle name="보통 3" xfId="1923"/>
    <cellStyle name="보통 3 2" xfId="1924"/>
    <cellStyle name="보통 30" xfId="1925"/>
    <cellStyle name="보통 31" xfId="1926"/>
    <cellStyle name="보통 32" xfId="1927"/>
    <cellStyle name="보통 33" xfId="1928"/>
    <cellStyle name="보통 34" xfId="1929"/>
    <cellStyle name="보통 35" xfId="1930"/>
    <cellStyle name="보통 36" xfId="1931"/>
    <cellStyle name="보통 37" xfId="1932"/>
    <cellStyle name="보통 38" xfId="1933"/>
    <cellStyle name="보통 39" xfId="1934"/>
    <cellStyle name="보통 4" xfId="1935"/>
    <cellStyle name="보통 40" xfId="1936"/>
    <cellStyle name="보통 5" xfId="1937"/>
    <cellStyle name="보통 6" xfId="1938"/>
    <cellStyle name="보통 7" xfId="1939"/>
    <cellStyle name="보통 8" xfId="1940"/>
    <cellStyle name="보통 9" xfId="1941"/>
    <cellStyle name="뷭?_BOOKSHIP" xfId="2713"/>
    <cellStyle name="설명 텍스트 10" xfId="1942"/>
    <cellStyle name="설명 텍스트 11" xfId="1943"/>
    <cellStyle name="설명 텍스트 12" xfId="1944"/>
    <cellStyle name="설명 텍스트 13" xfId="1945"/>
    <cellStyle name="설명 텍스트 14" xfId="1946"/>
    <cellStyle name="설명 텍스트 15" xfId="1947"/>
    <cellStyle name="설명 텍스트 16" xfId="1948"/>
    <cellStyle name="설명 텍스트 17" xfId="1949"/>
    <cellStyle name="설명 텍스트 18" xfId="1950"/>
    <cellStyle name="설명 텍스트 19" xfId="1951"/>
    <cellStyle name="설명 텍스트 2" xfId="1952"/>
    <cellStyle name="설명 텍스트 2 2" xfId="1953"/>
    <cellStyle name="설명 텍스트 20" xfId="1954"/>
    <cellStyle name="설명 텍스트 21" xfId="1955"/>
    <cellStyle name="설명 텍스트 22" xfId="1956"/>
    <cellStyle name="설명 텍스트 23" xfId="1957"/>
    <cellStyle name="설명 텍스트 24" xfId="1958"/>
    <cellStyle name="설명 텍스트 25" xfId="1959"/>
    <cellStyle name="설명 텍스트 26" xfId="1960"/>
    <cellStyle name="설명 텍스트 27" xfId="1961"/>
    <cellStyle name="설명 텍스트 28" xfId="1962"/>
    <cellStyle name="설명 텍스트 29" xfId="1963"/>
    <cellStyle name="설명 텍스트 3" xfId="1964"/>
    <cellStyle name="설명 텍스트 3 2" xfId="1965"/>
    <cellStyle name="설명 텍스트 30" xfId="1966"/>
    <cellStyle name="설명 텍스트 31" xfId="1967"/>
    <cellStyle name="설명 텍스트 32" xfId="1968"/>
    <cellStyle name="설명 텍스트 33" xfId="1969"/>
    <cellStyle name="설명 텍스트 34" xfId="1970"/>
    <cellStyle name="설명 텍스트 35" xfId="1971"/>
    <cellStyle name="설명 텍스트 36" xfId="1972"/>
    <cellStyle name="설명 텍스트 37" xfId="1973"/>
    <cellStyle name="설명 텍스트 38" xfId="1974"/>
    <cellStyle name="설명 텍스트 39" xfId="1975"/>
    <cellStyle name="설명 텍스트 4" xfId="1976"/>
    <cellStyle name="설명 텍스트 40" xfId="1977"/>
    <cellStyle name="설명 텍스트 5" xfId="1978"/>
    <cellStyle name="설명 텍스트 6" xfId="1979"/>
    <cellStyle name="설명 텍스트 7" xfId="1980"/>
    <cellStyle name="설명 텍스트 8" xfId="1981"/>
    <cellStyle name="설명 텍스트 9" xfId="1982"/>
    <cellStyle name="셀 확인 10" xfId="1983"/>
    <cellStyle name="셀 확인 11" xfId="1984"/>
    <cellStyle name="셀 확인 12" xfId="1985"/>
    <cellStyle name="셀 확인 13" xfId="1986"/>
    <cellStyle name="셀 확인 14" xfId="1987"/>
    <cellStyle name="셀 확인 15" xfId="1988"/>
    <cellStyle name="셀 확인 16" xfId="1989"/>
    <cellStyle name="셀 확인 17" xfId="1990"/>
    <cellStyle name="셀 확인 18" xfId="1991"/>
    <cellStyle name="셀 확인 19" xfId="1992"/>
    <cellStyle name="셀 확인 2" xfId="1993"/>
    <cellStyle name="셀 확인 2 2" xfId="1994"/>
    <cellStyle name="셀 확인 20" xfId="1995"/>
    <cellStyle name="셀 확인 21" xfId="1996"/>
    <cellStyle name="셀 확인 22" xfId="1997"/>
    <cellStyle name="셀 확인 23" xfId="1998"/>
    <cellStyle name="셀 확인 24" xfId="1999"/>
    <cellStyle name="셀 확인 25" xfId="2000"/>
    <cellStyle name="셀 확인 26" xfId="2001"/>
    <cellStyle name="셀 확인 27" xfId="2002"/>
    <cellStyle name="셀 확인 28" xfId="2003"/>
    <cellStyle name="셀 확인 29" xfId="2004"/>
    <cellStyle name="셀 확인 3" xfId="2005"/>
    <cellStyle name="셀 확인 3 2" xfId="2006"/>
    <cellStyle name="셀 확인 30" xfId="2007"/>
    <cellStyle name="셀 확인 31" xfId="2008"/>
    <cellStyle name="셀 확인 32" xfId="2009"/>
    <cellStyle name="셀 확인 33" xfId="2010"/>
    <cellStyle name="셀 확인 34" xfId="2011"/>
    <cellStyle name="셀 확인 35" xfId="2012"/>
    <cellStyle name="셀 확인 36" xfId="2013"/>
    <cellStyle name="셀 확인 37" xfId="2014"/>
    <cellStyle name="셀 확인 38" xfId="2015"/>
    <cellStyle name="셀 확인 39" xfId="2016"/>
    <cellStyle name="셀 확인 4" xfId="2017"/>
    <cellStyle name="셀 확인 40" xfId="2018"/>
    <cellStyle name="셀 확인 5" xfId="2019"/>
    <cellStyle name="셀 확인 6" xfId="2020"/>
    <cellStyle name="셀 확인 7" xfId="2021"/>
    <cellStyle name="셀 확인 8" xfId="2022"/>
    <cellStyle name="셀 확인 9" xfId="2023"/>
    <cellStyle name="숫자(R)" xfId="2714"/>
    <cellStyle name="쉼표 [0] 10" xfId="2024"/>
    <cellStyle name="쉼표 [0] 10 2" xfId="2025"/>
    <cellStyle name="쉼표 [0] 10 2 9" xfId="2832"/>
    <cellStyle name="쉼표 [0] 10 3" xfId="2026"/>
    <cellStyle name="쉼표 [0] 11" xfId="2027"/>
    <cellStyle name="쉼표 [0] 12" xfId="2028"/>
    <cellStyle name="쉼표 [0] 12 2" xfId="2029"/>
    <cellStyle name="쉼표 [0] 13" xfId="2030"/>
    <cellStyle name="쉼표 [0] 13 2" xfId="2822"/>
    <cellStyle name="쉼표 [0] 14" xfId="2606"/>
    <cellStyle name="쉼표 [0] 15" xfId="2830"/>
    <cellStyle name="쉼표 [0] 2" xfId="2031"/>
    <cellStyle name="쉼표 [0] 2 2" xfId="2032"/>
    <cellStyle name="쉼표 [0] 2 2 2" xfId="2033"/>
    <cellStyle name="쉼표 [0] 2 2 2 2" xfId="2034"/>
    <cellStyle name="쉼표 [0] 2 2 2 2 2" xfId="2035"/>
    <cellStyle name="쉼표 [0] 2 2 2 3" xfId="2036"/>
    <cellStyle name="쉼표 [0] 2 2 3" xfId="2037"/>
    <cellStyle name="쉼표 [0] 2 25" xfId="2038"/>
    <cellStyle name="쉼표 [0] 2 26" xfId="2039"/>
    <cellStyle name="쉼표 [0] 2 3" xfId="2040"/>
    <cellStyle name="쉼표 [0] 2 3 2" xfId="2041"/>
    <cellStyle name="쉼표 [0] 2 3 3" xfId="2042"/>
    <cellStyle name="쉼표 [0] 2 3 3 2" xfId="2043"/>
    <cellStyle name="쉼표 [0] 2 3 3 2 2" xfId="2835"/>
    <cellStyle name="쉼표 [0] 2 3 4" xfId="2044"/>
    <cellStyle name="쉼표 [0] 2 3 4 2" xfId="2045"/>
    <cellStyle name="쉼표 [0] 2 3 5" xfId="2046"/>
    <cellStyle name="쉼표 [0] 2 3 5 2" xfId="2047"/>
    <cellStyle name="쉼표 [0] 2 3 6" xfId="2048"/>
    <cellStyle name="쉼표 [0] 2 3 6 2" xfId="2049"/>
    <cellStyle name="쉼표 [0] 2 3 7" xfId="2050"/>
    <cellStyle name="쉼표 [0] 2 4" xfId="2051"/>
    <cellStyle name="쉼표 [0] 2 5" xfId="2052"/>
    <cellStyle name="쉼표 [0] 2 5 2" xfId="2053"/>
    <cellStyle name="쉼표 [0] 2 64" xfId="2054"/>
    <cellStyle name="쉼표 [0] 2 7" xfId="2836"/>
    <cellStyle name="쉼표 [0] 3" xfId="2055"/>
    <cellStyle name="쉼표 [0] 3 2" xfId="2056"/>
    <cellStyle name="쉼표 [0] 3 2 2" xfId="2057"/>
    <cellStyle name="쉼표 [0] 3 3" xfId="2058"/>
    <cellStyle name="쉼표 [0] 3 4" xfId="2823"/>
    <cellStyle name="쉼표 [0] 4" xfId="2059"/>
    <cellStyle name="쉼표 [0] 4 2" xfId="2060"/>
    <cellStyle name="쉼표 [0] 4 3" xfId="2061"/>
    <cellStyle name="쉼표 [0] 4 3 2" xfId="2062"/>
    <cellStyle name="쉼표 [0] 4 4" xfId="2063"/>
    <cellStyle name="쉼표 [0] 4 5" xfId="2064"/>
    <cellStyle name="쉼표 [0] 4 6" xfId="2065"/>
    <cellStyle name="쉼표 [0] 4 6 2" xfId="2066"/>
    <cellStyle name="쉼표 [0] 4 7" xfId="2067"/>
    <cellStyle name="쉼표 [0] 4 7 2" xfId="2068"/>
    <cellStyle name="쉼표 [0] 4 8" xfId="2069"/>
    <cellStyle name="쉼표 [0] 4 8 2" xfId="2070"/>
    <cellStyle name="쉼표 [0] 4 9" xfId="2071"/>
    <cellStyle name="쉼표 [0] 4 9 2" xfId="2072"/>
    <cellStyle name="쉼표 [0] 5" xfId="2073"/>
    <cellStyle name="쉼표 [0] 5 2" xfId="2074"/>
    <cellStyle name="쉼표 [0] 5 2 2" xfId="2075"/>
    <cellStyle name="쉼표 [0] 6" xfId="2076"/>
    <cellStyle name="쉼표 [0] 6 2" xfId="2077"/>
    <cellStyle name="쉼표 [0] 6 2 2" xfId="2078"/>
    <cellStyle name="쉼표 [0] 6 2 2 2" xfId="2715"/>
    <cellStyle name="쉼표 [0] 6 2 2 2 2" xfId="2716"/>
    <cellStyle name="쉼표 [0] 6 2 2 2 2 2" xfId="2717"/>
    <cellStyle name="쉼표 [0] 6 2 2 2 3" xfId="2718"/>
    <cellStyle name="쉼표 [0] 6 2 2 3" xfId="2719"/>
    <cellStyle name="쉼표 [0] 6 2 2 3 2" xfId="2720"/>
    <cellStyle name="쉼표 [0] 6 2 2 4" xfId="2721"/>
    <cellStyle name="쉼표 [0] 6 2 3" xfId="2722"/>
    <cellStyle name="쉼표 [0] 6 2 3 2" xfId="2723"/>
    <cellStyle name="쉼표 [0] 6 2 3 2 2" xfId="2724"/>
    <cellStyle name="쉼표 [0] 6 2 3 3" xfId="2725"/>
    <cellStyle name="쉼표 [0] 6 2 4" xfId="2726"/>
    <cellStyle name="쉼표 [0] 6 2 4 2" xfId="2727"/>
    <cellStyle name="쉼표 [0] 6 2 5" xfId="2728"/>
    <cellStyle name="쉼표 [0] 6 3" xfId="2079"/>
    <cellStyle name="쉼표 [0] 6 3 2" xfId="2080"/>
    <cellStyle name="쉼표 [0] 6 3 2 2" xfId="2729"/>
    <cellStyle name="쉼표 [0] 6 3 2 2 2" xfId="2730"/>
    <cellStyle name="쉼표 [0] 6 3 2 3" xfId="2731"/>
    <cellStyle name="쉼표 [0] 6 3 3" xfId="2732"/>
    <cellStyle name="쉼표 [0] 6 3 3 2" xfId="2733"/>
    <cellStyle name="쉼표 [0] 6 3 4" xfId="2734"/>
    <cellStyle name="쉼표 [0] 6 4" xfId="2081"/>
    <cellStyle name="쉼표 [0] 6 4 2" xfId="2082"/>
    <cellStyle name="쉼표 [0] 6 4 2 2" xfId="2735"/>
    <cellStyle name="쉼표 [0] 6 4 2 2 2" xfId="2736"/>
    <cellStyle name="쉼표 [0] 6 4 2 3" xfId="2737"/>
    <cellStyle name="쉼표 [0] 6 4 3" xfId="2738"/>
    <cellStyle name="쉼표 [0] 6 4 3 2" xfId="2739"/>
    <cellStyle name="쉼표 [0] 6 4 4" xfId="2740"/>
    <cellStyle name="쉼표 [0] 6 5" xfId="2083"/>
    <cellStyle name="쉼표 [0] 6 5 2" xfId="2084"/>
    <cellStyle name="쉼표 [0] 6 5 2 2" xfId="2741"/>
    <cellStyle name="쉼표 [0] 6 5 3" xfId="2742"/>
    <cellStyle name="쉼표 [0] 6 6" xfId="2085"/>
    <cellStyle name="쉼표 [0] 6 6 2" xfId="2086"/>
    <cellStyle name="쉼표 [0] 6 7" xfId="2087"/>
    <cellStyle name="쉼표 [0] 7" xfId="2088"/>
    <cellStyle name="쉼표 [0] 7 2" xfId="2089"/>
    <cellStyle name="쉼표 [0] 8" xfId="2090"/>
    <cellStyle name="쉼표 [0] 8 2" xfId="2091"/>
    <cellStyle name="쉼표 [0] 8 2 2" xfId="2743"/>
    <cellStyle name="쉼표 [0] 8 2 2 2" xfId="2744"/>
    <cellStyle name="쉼표 [0] 8 2 3" xfId="2745"/>
    <cellStyle name="쉼표 [0] 8 3" xfId="2746"/>
    <cellStyle name="쉼표 [0] 8 3 2" xfId="2747"/>
    <cellStyle name="쉼표 [0] 8 4" xfId="2748"/>
    <cellStyle name="쉼표 [0] 9" xfId="2092"/>
    <cellStyle name="쉼표 [0] 9 2" xfId="2749"/>
    <cellStyle name="쉼표 [0] 9 2 2" xfId="2750"/>
    <cellStyle name="쉼표 [0] 9 2 2 2" xfId="2751"/>
    <cellStyle name="쉼표 [0] 9 2 3" xfId="2752"/>
    <cellStyle name="쉼표 [0] 9 3" xfId="2753"/>
    <cellStyle name="쉼표 [0] 9 3 2" xfId="2754"/>
    <cellStyle name="쉼표 [0] 9 4" xfId="2755"/>
    <cellStyle name="연결된 셀 10" xfId="2093"/>
    <cellStyle name="연결된 셀 11" xfId="2094"/>
    <cellStyle name="연결된 셀 12" xfId="2095"/>
    <cellStyle name="연결된 셀 13" xfId="2096"/>
    <cellStyle name="연결된 셀 14" xfId="2097"/>
    <cellStyle name="연결된 셀 15" xfId="2098"/>
    <cellStyle name="연결된 셀 16" xfId="2099"/>
    <cellStyle name="연결된 셀 17" xfId="2100"/>
    <cellStyle name="연결된 셀 18" xfId="2101"/>
    <cellStyle name="연결된 셀 19" xfId="2102"/>
    <cellStyle name="연결된 셀 2" xfId="2103"/>
    <cellStyle name="연결된 셀 2 2" xfId="2104"/>
    <cellStyle name="연결된 셀 20" xfId="2105"/>
    <cellStyle name="연결된 셀 21" xfId="2106"/>
    <cellStyle name="연결된 셀 22" xfId="2107"/>
    <cellStyle name="연결된 셀 23" xfId="2108"/>
    <cellStyle name="연결된 셀 24" xfId="2109"/>
    <cellStyle name="연결된 셀 25" xfId="2110"/>
    <cellStyle name="연결된 셀 26" xfId="2111"/>
    <cellStyle name="연결된 셀 27" xfId="2112"/>
    <cellStyle name="연결된 셀 28" xfId="2113"/>
    <cellStyle name="연결된 셀 29" xfId="2114"/>
    <cellStyle name="연결된 셀 3" xfId="2115"/>
    <cellStyle name="연결된 셀 3 2" xfId="2116"/>
    <cellStyle name="연결된 셀 30" xfId="2117"/>
    <cellStyle name="연결된 셀 31" xfId="2118"/>
    <cellStyle name="연결된 셀 32" xfId="2119"/>
    <cellStyle name="연결된 셀 33" xfId="2120"/>
    <cellStyle name="연결된 셀 34" xfId="2121"/>
    <cellStyle name="연결된 셀 35" xfId="2122"/>
    <cellStyle name="연결된 셀 36" xfId="2123"/>
    <cellStyle name="연결된 셀 37" xfId="2124"/>
    <cellStyle name="연결된 셀 38" xfId="2125"/>
    <cellStyle name="연결된 셀 39" xfId="2126"/>
    <cellStyle name="연결된 셀 4" xfId="2127"/>
    <cellStyle name="연결된 셀 40" xfId="2128"/>
    <cellStyle name="연결된 셀 5" xfId="2129"/>
    <cellStyle name="연결된 셀 6" xfId="2130"/>
    <cellStyle name="연결된 셀 7" xfId="2131"/>
    <cellStyle name="연결된 셀 8" xfId="2132"/>
    <cellStyle name="연결된 셀 9" xfId="2133"/>
    <cellStyle name="요약 10" xfId="2134"/>
    <cellStyle name="요약 11" xfId="2135"/>
    <cellStyle name="요약 12" xfId="2136"/>
    <cellStyle name="요약 13" xfId="2137"/>
    <cellStyle name="요약 14" xfId="2138"/>
    <cellStyle name="요약 15" xfId="2139"/>
    <cellStyle name="요약 16" xfId="2140"/>
    <cellStyle name="요약 17" xfId="2141"/>
    <cellStyle name="요약 18" xfId="2142"/>
    <cellStyle name="요약 19" xfId="2143"/>
    <cellStyle name="요약 2" xfId="2144"/>
    <cellStyle name="요약 2 2" xfId="2145"/>
    <cellStyle name="요약 20" xfId="2146"/>
    <cellStyle name="요약 21" xfId="2147"/>
    <cellStyle name="요약 22" xfId="2148"/>
    <cellStyle name="요약 23" xfId="2149"/>
    <cellStyle name="요약 24" xfId="2150"/>
    <cellStyle name="요약 25" xfId="2151"/>
    <cellStyle name="요약 26" xfId="2152"/>
    <cellStyle name="요약 27" xfId="2153"/>
    <cellStyle name="요약 28" xfId="2154"/>
    <cellStyle name="요약 29" xfId="2155"/>
    <cellStyle name="요약 3" xfId="2156"/>
    <cellStyle name="요약 3 2" xfId="2157"/>
    <cellStyle name="요약 30" xfId="2158"/>
    <cellStyle name="요약 31" xfId="2159"/>
    <cellStyle name="요약 32" xfId="2160"/>
    <cellStyle name="요약 33" xfId="2161"/>
    <cellStyle name="요약 34" xfId="2162"/>
    <cellStyle name="요약 35" xfId="2163"/>
    <cellStyle name="요약 36" xfId="2164"/>
    <cellStyle name="요약 37" xfId="2165"/>
    <cellStyle name="요약 38" xfId="2166"/>
    <cellStyle name="요약 39" xfId="2167"/>
    <cellStyle name="요약 4" xfId="2168"/>
    <cellStyle name="요약 40" xfId="2169"/>
    <cellStyle name="요약 5" xfId="2170"/>
    <cellStyle name="요약 6" xfId="2171"/>
    <cellStyle name="요약 7" xfId="2172"/>
    <cellStyle name="요약 8" xfId="2173"/>
    <cellStyle name="요약 9" xfId="2174"/>
    <cellStyle name="입력 10" xfId="2175"/>
    <cellStyle name="입력 11" xfId="2176"/>
    <cellStyle name="입력 12" xfId="2177"/>
    <cellStyle name="입력 13" xfId="2178"/>
    <cellStyle name="입력 14" xfId="2179"/>
    <cellStyle name="입력 15" xfId="2180"/>
    <cellStyle name="입력 16" xfId="2181"/>
    <cellStyle name="입력 17" xfId="2182"/>
    <cellStyle name="입력 18" xfId="2183"/>
    <cellStyle name="입력 19" xfId="2184"/>
    <cellStyle name="입력 2" xfId="2185"/>
    <cellStyle name="입력 2 2" xfId="2186"/>
    <cellStyle name="입력 20" xfId="2187"/>
    <cellStyle name="입력 21" xfId="2188"/>
    <cellStyle name="입력 22" xfId="2189"/>
    <cellStyle name="입력 23" xfId="2190"/>
    <cellStyle name="입력 24" xfId="2191"/>
    <cellStyle name="입력 25" xfId="2192"/>
    <cellStyle name="입력 26" xfId="2193"/>
    <cellStyle name="입력 27" xfId="2194"/>
    <cellStyle name="입력 28" xfId="2195"/>
    <cellStyle name="입력 29" xfId="2196"/>
    <cellStyle name="입력 3" xfId="2197"/>
    <cellStyle name="입력 3 2" xfId="2198"/>
    <cellStyle name="입력 30" xfId="2199"/>
    <cellStyle name="입력 31" xfId="2200"/>
    <cellStyle name="입력 32" xfId="2201"/>
    <cellStyle name="입력 33" xfId="2202"/>
    <cellStyle name="입력 34" xfId="2203"/>
    <cellStyle name="입력 35" xfId="2204"/>
    <cellStyle name="입력 36" xfId="2205"/>
    <cellStyle name="입력 37" xfId="2206"/>
    <cellStyle name="입력 38" xfId="2207"/>
    <cellStyle name="입력 39" xfId="2208"/>
    <cellStyle name="입력 4" xfId="2209"/>
    <cellStyle name="입력 40" xfId="2210"/>
    <cellStyle name="입력 5" xfId="2211"/>
    <cellStyle name="입력 6" xfId="2212"/>
    <cellStyle name="입력 7" xfId="2213"/>
    <cellStyle name="입력 8" xfId="2214"/>
    <cellStyle name="입력 9" xfId="2215"/>
    <cellStyle name="자리수" xfId="2756"/>
    <cellStyle name="자리수0" xfId="2757"/>
    <cellStyle name="제목 1 10" xfId="2216"/>
    <cellStyle name="제목 1 11" xfId="2217"/>
    <cellStyle name="제목 1 12" xfId="2218"/>
    <cellStyle name="제목 1 13" xfId="2219"/>
    <cellStyle name="제목 1 14" xfId="2220"/>
    <cellStyle name="제목 1 15" xfId="2221"/>
    <cellStyle name="제목 1 16" xfId="2222"/>
    <cellStyle name="제목 1 17" xfId="2223"/>
    <cellStyle name="제목 1 18" xfId="2224"/>
    <cellStyle name="제목 1 19" xfId="2225"/>
    <cellStyle name="제목 1 2" xfId="2226"/>
    <cellStyle name="제목 1 2 2" xfId="2227"/>
    <cellStyle name="제목 1 20" xfId="2228"/>
    <cellStyle name="제목 1 21" xfId="2229"/>
    <cellStyle name="제목 1 22" xfId="2230"/>
    <cellStyle name="제목 1 23" xfId="2231"/>
    <cellStyle name="제목 1 24" xfId="2232"/>
    <cellStyle name="제목 1 25" xfId="2233"/>
    <cellStyle name="제목 1 26" xfId="2234"/>
    <cellStyle name="제목 1 27" xfId="2235"/>
    <cellStyle name="제목 1 28" xfId="2236"/>
    <cellStyle name="제목 1 29" xfId="2237"/>
    <cellStyle name="제목 1 3" xfId="2238"/>
    <cellStyle name="제목 1 3 2" xfId="2239"/>
    <cellStyle name="제목 1 30" xfId="2240"/>
    <cellStyle name="제목 1 31" xfId="2241"/>
    <cellStyle name="제목 1 32" xfId="2242"/>
    <cellStyle name="제목 1 33" xfId="2243"/>
    <cellStyle name="제목 1 34" xfId="2244"/>
    <cellStyle name="제목 1 35" xfId="2245"/>
    <cellStyle name="제목 1 36" xfId="2246"/>
    <cellStyle name="제목 1 37" xfId="2247"/>
    <cellStyle name="제목 1 38" xfId="2248"/>
    <cellStyle name="제목 1 39" xfId="2249"/>
    <cellStyle name="제목 1 4" xfId="2250"/>
    <cellStyle name="제목 1 40" xfId="2251"/>
    <cellStyle name="제목 1 5" xfId="2252"/>
    <cellStyle name="제목 1 6" xfId="2253"/>
    <cellStyle name="제목 1 7" xfId="2254"/>
    <cellStyle name="제목 1 8" xfId="2255"/>
    <cellStyle name="제목 1 9" xfId="2256"/>
    <cellStyle name="제목 10" xfId="2257"/>
    <cellStyle name="제목 11" xfId="2258"/>
    <cellStyle name="제목 12" xfId="2259"/>
    <cellStyle name="제목 13" xfId="2260"/>
    <cellStyle name="제목 14" xfId="2261"/>
    <cellStyle name="제목 15" xfId="2262"/>
    <cellStyle name="제목 16" xfId="2263"/>
    <cellStyle name="제목 17" xfId="2264"/>
    <cellStyle name="제목 18" xfId="2265"/>
    <cellStyle name="제목 19" xfId="2266"/>
    <cellStyle name="제목 2 10" xfId="2267"/>
    <cellStyle name="제목 2 11" xfId="2268"/>
    <cellStyle name="제목 2 12" xfId="2269"/>
    <cellStyle name="제목 2 13" xfId="2270"/>
    <cellStyle name="제목 2 14" xfId="2271"/>
    <cellStyle name="제목 2 15" xfId="2272"/>
    <cellStyle name="제목 2 16" xfId="2273"/>
    <cellStyle name="제목 2 17" xfId="2274"/>
    <cellStyle name="제목 2 18" xfId="2275"/>
    <cellStyle name="제목 2 19" xfId="2276"/>
    <cellStyle name="제목 2 2" xfId="2277"/>
    <cellStyle name="제목 2 2 2" xfId="2278"/>
    <cellStyle name="제목 2 20" xfId="2279"/>
    <cellStyle name="제목 2 21" xfId="2280"/>
    <cellStyle name="제목 2 22" xfId="2281"/>
    <cellStyle name="제목 2 23" xfId="2282"/>
    <cellStyle name="제목 2 24" xfId="2283"/>
    <cellStyle name="제목 2 25" xfId="2284"/>
    <cellStyle name="제목 2 26" xfId="2285"/>
    <cellStyle name="제목 2 27" xfId="2286"/>
    <cellStyle name="제목 2 28" xfId="2287"/>
    <cellStyle name="제목 2 29" xfId="2288"/>
    <cellStyle name="제목 2 3" xfId="2289"/>
    <cellStyle name="제목 2 3 2" xfId="2290"/>
    <cellStyle name="제목 2 30" xfId="2291"/>
    <cellStyle name="제목 2 31" xfId="2292"/>
    <cellStyle name="제목 2 32" xfId="2293"/>
    <cellStyle name="제목 2 33" xfId="2294"/>
    <cellStyle name="제목 2 34" xfId="2295"/>
    <cellStyle name="제목 2 35" xfId="2296"/>
    <cellStyle name="제목 2 36" xfId="2297"/>
    <cellStyle name="제목 2 37" xfId="2298"/>
    <cellStyle name="제목 2 38" xfId="2299"/>
    <cellStyle name="제목 2 39" xfId="2300"/>
    <cellStyle name="제목 2 4" xfId="2301"/>
    <cellStyle name="제목 2 40" xfId="2302"/>
    <cellStyle name="제목 2 5" xfId="2303"/>
    <cellStyle name="제목 2 6" xfId="2304"/>
    <cellStyle name="제목 2 7" xfId="2305"/>
    <cellStyle name="제목 2 8" xfId="2306"/>
    <cellStyle name="제목 2 9" xfId="2307"/>
    <cellStyle name="제목 20" xfId="2308"/>
    <cellStyle name="제목 21" xfId="2309"/>
    <cellStyle name="제목 22" xfId="2310"/>
    <cellStyle name="제목 23" xfId="2311"/>
    <cellStyle name="제목 24" xfId="2312"/>
    <cellStyle name="제목 25" xfId="2313"/>
    <cellStyle name="제목 26" xfId="2314"/>
    <cellStyle name="제목 27" xfId="2315"/>
    <cellStyle name="제목 28" xfId="2316"/>
    <cellStyle name="제목 29" xfId="2317"/>
    <cellStyle name="제목 3 10" xfId="2318"/>
    <cellStyle name="제목 3 11" xfId="2319"/>
    <cellStyle name="제목 3 12" xfId="2320"/>
    <cellStyle name="제목 3 13" xfId="2321"/>
    <cellStyle name="제목 3 14" xfId="2322"/>
    <cellStyle name="제목 3 15" xfId="2323"/>
    <cellStyle name="제목 3 16" xfId="2324"/>
    <cellStyle name="제목 3 17" xfId="2325"/>
    <cellStyle name="제목 3 18" xfId="2326"/>
    <cellStyle name="제목 3 19" xfId="2327"/>
    <cellStyle name="제목 3 2" xfId="2328"/>
    <cellStyle name="제목 3 2 2" xfId="2329"/>
    <cellStyle name="제목 3 20" xfId="2330"/>
    <cellStyle name="제목 3 21" xfId="2331"/>
    <cellStyle name="제목 3 22" xfId="2332"/>
    <cellStyle name="제목 3 23" xfId="2333"/>
    <cellStyle name="제목 3 24" xfId="2334"/>
    <cellStyle name="제목 3 25" xfId="2335"/>
    <cellStyle name="제목 3 26" xfId="2336"/>
    <cellStyle name="제목 3 27" xfId="2337"/>
    <cellStyle name="제목 3 28" xfId="2338"/>
    <cellStyle name="제목 3 29" xfId="2339"/>
    <cellStyle name="제목 3 3" xfId="2340"/>
    <cellStyle name="제목 3 3 2" xfId="2341"/>
    <cellStyle name="제목 3 30" xfId="2342"/>
    <cellStyle name="제목 3 31" xfId="2343"/>
    <cellStyle name="제목 3 32" xfId="2344"/>
    <cellStyle name="제목 3 33" xfId="2345"/>
    <cellStyle name="제목 3 34" xfId="2346"/>
    <cellStyle name="제목 3 35" xfId="2347"/>
    <cellStyle name="제목 3 36" xfId="2348"/>
    <cellStyle name="제목 3 37" xfId="2349"/>
    <cellStyle name="제목 3 38" xfId="2350"/>
    <cellStyle name="제목 3 39" xfId="2351"/>
    <cellStyle name="제목 3 4" xfId="2352"/>
    <cellStyle name="제목 3 40" xfId="2353"/>
    <cellStyle name="제목 3 5" xfId="2354"/>
    <cellStyle name="제목 3 6" xfId="2355"/>
    <cellStyle name="제목 3 7" xfId="2356"/>
    <cellStyle name="제목 3 8" xfId="2357"/>
    <cellStyle name="제목 3 9" xfId="2358"/>
    <cellStyle name="제목 30" xfId="2359"/>
    <cellStyle name="제목 31" xfId="2360"/>
    <cellStyle name="제목 32" xfId="2361"/>
    <cellStyle name="제목 33" xfId="2362"/>
    <cellStyle name="제목 34" xfId="2363"/>
    <cellStyle name="제목 35" xfId="2364"/>
    <cellStyle name="제목 36" xfId="2365"/>
    <cellStyle name="제목 37" xfId="2366"/>
    <cellStyle name="제목 38" xfId="2367"/>
    <cellStyle name="제목 39" xfId="2368"/>
    <cellStyle name="제목 4 10" xfId="2369"/>
    <cellStyle name="제목 4 11" xfId="2370"/>
    <cellStyle name="제목 4 12" xfId="2371"/>
    <cellStyle name="제목 4 13" xfId="2372"/>
    <cellStyle name="제목 4 14" xfId="2373"/>
    <cellStyle name="제목 4 15" xfId="2374"/>
    <cellStyle name="제목 4 16" xfId="2375"/>
    <cellStyle name="제목 4 17" xfId="2376"/>
    <cellStyle name="제목 4 18" xfId="2377"/>
    <cellStyle name="제목 4 19" xfId="2378"/>
    <cellStyle name="제목 4 2" xfId="2379"/>
    <cellStyle name="제목 4 2 2" xfId="2380"/>
    <cellStyle name="제목 4 20" xfId="2381"/>
    <cellStyle name="제목 4 21" xfId="2382"/>
    <cellStyle name="제목 4 22" xfId="2383"/>
    <cellStyle name="제목 4 23" xfId="2384"/>
    <cellStyle name="제목 4 24" xfId="2385"/>
    <cellStyle name="제목 4 25" xfId="2386"/>
    <cellStyle name="제목 4 26" xfId="2387"/>
    <cellStyle name="제목 4 27" xfId="2388"/>
    <cellStyle name="제목 4 28" xfId="2389"/>
    <cellStyle name="제목 4 29" xfId="2390"/>
    <cellStyle name="제목 4 3" xfId="2391"/>
    <cellStyle name="제목 4 3 2" xfId="2392"/>
    <cellStyle name="제목 4 30" xfId="2393"/>
    <cellStyle name="제목 4 31" xfId="2394"/>
    <cellStyle name="제목 4 32" xfId="2395"/>
    <cellStyle name="제목 4 33" xfId="2396"/>
    <cellStyle name="제목 4 34" xfId="2397"/>
    <cellStyle name="제목 4 35" xfId="2398"/>
    <cellStyle name="제목 4 36" xfId="2399"/>
    <cellStyle name="제목 4 37" xfId="2400"/>
    <cellStyle name="제목 4 38" xfId="2401"/>
    <cellStyle name="제목 4 39" xfId="2402"/>
    <cellStyle name="제목 4 4" xfId="2403"/>
    <cellStyle name="제목 4 40" xfId="2404"/>
    <cellStyle name="제목 4 5" xfId="2405"/>
    <cellStyle name="제목 4 6" xfId="2406"/>
    <cellStyle name="제목 4 7" xfId="2407"/>
    <cellStyle name="제목 4 8" xfId="2408"/>
    <cellStyle name="제목 4 9" xfId="2409"/>
    <cellStyle name="제목 40" xfId="2410"/>
    <cellStyle name="제목 41" xfId="2411"/>
    <cellStyle name="제목 42" xfId="2412"/>
    <cellStyle name="제목 43" xfId="2413"/>
    <cellStyle name="제목 5" xfId="2414"/>
    <cellStyle name="제목 5 2" xfId="2415"/>
    <cellStyle name="제목 6" xfId="2416"/>
    <cellStyle name="제목 6 2" xfId="2417"/>
    <cellStyle name="제목 7" xfId="2418"/>
    <cellStyle name="제목 8" xfId="2419"/>
    <cellStyle name="제목 9" xfId="2420"/>
    <cellStyle name="좋음 10" xfId="2421"/>
    <cellStyle name="좋음 11" xfId="2422"/>
    <cellStyle name="좋음 12" xfId="2423"/>
    <cellStyle name="좋음 13" xfId="2424"/>
    <cellStyle name="좋음 14" xfId="2425"/>
    <cellStyle name="좋음 15" xfId="2426"/>
    <cellStyle name="좋음 16" xfId="2427"/>
    <cellStyle name="좋음 17" xfId="2428"/>
    <cellStyle name="좋음 18" xfId="2429"/>
    <cellStyle name="좋음 19" xfId="2430"/>
    <cellStyle name="좋음 2" xfId="2431"/>
    <cellStyle name="좋음 2 2" xfId="2432"/>
    <cellStyle name="좋음 20" xfId="2433"/>
    <cellStyle name="좋음 21" xfId="2434"/>
    <cellStyle name="좋음 22" xfId="2435"/>
    <cellStyle name="좋음 23" xfId="2436"/>
    <cellStyle name="좋음 24" xfId="2437"/>
    <cellStyle name="좋음 25" xfId="2438"/>
    <cellStyle name="좋음 26" xfId="2439"/>
    <cellStyle name="좋음 27" xfId="2440"/>
    <cellStyle name="좋음 28" xfId="2441"/>
    <cellStyle name="좋음 29" xfId="2442"/>
    <cellStyle name="좋음 3" xfId="2443"/>
    <cellStyle name="좋음 3 2" xfId="2444"/>
    <cellStyle name="좋음 30" xfId="2445"/>
    <cellStyle name="좋음 31" xfId="2446"/>
    <cellStyle name="좋음 32" xfId="2447"/>
    <cellStyle name="좋음 33" xfId="2448"/>
    <cellStyle name="좋음 34" xfId="2449"/>
    <cellStyle name="좋음 35" xfId="2450"/>
    <cellStyle name="좋음 36" xfId="2451"/>
    <cellStyle name="좋음 37" xfId="2452"/>
    <cellStyle name="좋음 38" xfId="2453"/>
    <cellStyle name="좋음 39" xfId="2454"/>
    <cellStyle name="좋음 4" xfId="2455"/>
    <cellStyle name="좋음 40" xfId="2456"/>
    <cellStyle name="좋음 5" xfId="2457"/>
    <cellStyle name="좋음 6" xfId="2458"/>
    <cellStyle name="좋음 7" xfId="2459"/>
    <cellStyle name="좋음 8" xfId="2460"/>
    <cellStyle name="좋음 9" xfId="2461"/>
    <cellStyle name="중앙(표준)" xfId="2758"/>
    <cellStyle name="출력 10" xfId="2462"/>
    <cellStyle name="출력 11" xfId="2463"/>
    <cellStyle name="출력 12" xfId="2464"/>
    <cellStyle name="출력 13" xfId="2465"/>
    <cellStyle name="출력 14" xfId="2466"/>
    <cellStyle name="출력 15" xfId="2467"/>
    <cellStyle name="출력 16" xfId="2468"/>
    <cellStyle name="출력 17" xfId="2469"/>
    <cellStyle name="출력 18" xfId="2470"/>
    <cellStyle name="출력 19" xfId="2471"/>
    <cellStyle name="출력 2" xfId="2472"/>
    <cellStyle name="출력 2 2" xfId="2473"/>
    <cellStyle name="출력 20" xfId="2474"/>
    <cellStyle name="출력 21" xfId="2475"/>
    <cellStyle name="출력 22" xfId="2476"/>
    <cellStyle name="출력 23" xfId="2477"/>
    <cellStyle name="출력 24" xfId="2478"/>
    <cellStyle name="출력 25" xfId="2479"/>
    <cellStyle name="출력 26" xfId="2480"/>
    <cellStyle name="출력 27" xfId="2481"/>
    <cellStyle name="출력 28" xfId="2482"/>
    <cellStyle name="출력 29" xfId="2483"/>
    <cellStyle name="출력 3" xfId="2484"/>
    <cellStyle name="출력 3 2" xfId="2485"/>
    <cellStyle name="출력 30" xfId="2486"/>
    <cellStyle name="출력 31" xfId="2487"/>
    <cellStyle name="출력 32" xfId="2488"/>
    <cellStyle name="출력 33" xfId="2489"/>
    <cellStyle name="출력 34" xfId="2490"/>
    <cellStyle name="출력 35" xfId="2491"/>
    <cellStyle name="출력 36" xfId="2492"/>
    <cellStyle name="출력 37" xfId="2493"/>
    <cellStyle name="출력 38" xfId="2494"/>
    <cellStyle name="출력 39" xfId="2495"/>
    <cellStyle name="출력 4" xfId="2496"/>
    <cellStyle name="출력 40" xfId="2497"/>
    <cellStyle name="출력 5" xfId="2498"/>
    <cellStyle name="출력 6" xfId="2499"/>
    <cellStyle name="출력 7" xfId="2500"/>
    <cellStyle name="출력 8" xfId="2501"/>
    <cellStyle name="출력 9" xfId="2502"/>
    <cellStyle name="콤마 [0]_(월초P)" xfId="2759"/>
    <cellStyle name="콤마_(type)총괄" xfId="2760"/>
    <cellStyle name="통화 [0] 2" xfId="2761"/>
    <cellStyle name="통화 [0] 3" xfId="2762"/>
    <cellStyle name="퍼센트" xfId="2763"/>
    <cellStyle name="표준" xfId="0" builtinId="0"/>
    <cellStyle name="표준 10" xfId="2503"/>
    <cellStyle name="표준 10 10" xfId="2826"/>
    <cellStyle name="표준 10 2" xfId="2831"/>
    <cellStyle name="표준 11" xfId="2504"/>
    <cellStyle name="표준 11 2" xfId="2764"/>
    <cellStyle name="표준 11 2 2" xfId="2765"/>
    <cellStyle name="표준 11 3" xfId="2766"/>
    <cellStyle name="표준 12" xfId="2505"/>
    <cellStyle name="표준 12 2" xfId="2767"/>
    <cellStyle name="표준 12 2 2" xfId="2768"/>
    <cellStyle name="표준 12 3" xfId="2769"/>
    <cellStyle name="표준 13" xfId="2506"/>
    <cellStyle name="표준 137" xfId="2824"/>
    <cellStyle name="표준 14" xfId="2507"/>
    <cellStyle name="표준 14 12" xfId="2827"/>
    <cellStyle name="표준 14 2" xfId="2508"/>
    <cellStyle name="표준 14 2 2" xfId="2509"/>
    <cellStyle name="표준 14 3" xfId="2510"/>
    <cellStyle name="표준 14 4" xfId="2511"/>
    <cellStyle name="표준 15" xfId="2512"/>
    <cellStyle name="표준 16" xfId="2513"/>
    <cellStyle name="표준 16 12" xfId="2828"/>
    <cellStyle name="표준 17" xfId="2514"/>
    <cellStyle name="표준 18" xfId="2515"/>
    <cellStyle name="표준 19" xfId="2516"/>
    <cellStyle name="표준 2" xfId="2517"/>
    <cellStyle name="표준 2 2" xfId="2518"/>
    <cellStyle name="표준 2 2 2" xfId="2519"/>
    <cellStyle name="표준 2 2 2 2" xfId="2520"/>
    <cellStyle name="표준 2 3" xfId="2521"/>
    <cellStyle name="표준 2 3 2" xfId="2522"/>
    <cellStyle name="표준 2 3 3" xfId="2523"/>
    <cellStyle name="표준 2 4" xfId="2524"/>
    <cellStyle name="표준 2 5" xfId="2525"/>
    <cellStyle name="표준 2 6" xfId="2526"/>
    <cellStyle name="표준 20" xfId="2527"/>
    <cellStyle name="표준 21" xfId="2528"/>
    <cellStyle name="표준 22" xfId="2529"/>
    <cellStyle name="표준 23" xfId="2530"/>
    <cellStyle name="표준 24" xfId="2531"/>
    <cellStyle name="표준 24 2" xfId="2532"/>
    <cellStyle name="표준 25" xfId="2533"/>
    <cellStyle name="표준 26" xfId="2534"/>
    <cellStyle name="표준 27" xfId="2535"/>
    <cellStyle name="표준 28" xfId="2536"/>
    <cellStyle name="표준 29" xfId="2537"/>
    <cellStyle name="표준 3" xfId="2538"/>
    <cellStyle name="표준 3 10" xfId="2833"/>
    <cellStyle name="표준 3 2" xfId="2539"/>
    <cellStyle name="표준 3 2 2" xfId="2540"/>
    <cellStyle name="표준 3 2 2 2" xfId="2541"/>
    <cellStyle name="표준 3 2 2 3" xfId="2542"/>
    <cellStyle name="표준 3 2 3" xfId="2543"/>
    <cellStyle name="표준 3 3" xfId="2544"/>
    <cellStyle name="표준 3 3 2" xfId="2545"/>
    <cellStyle name="표준 3 3 2 2" xfId="2770"/>
    <cellStyle name="표준 3 3 3" xfId="2771"/>
    <cellStyle name="표준 3 4" xfId="2546"/>
    <cellStyle name="표준 3 4 2" xfId="2547"/>
    <cellStyle name="표준 3 4 2 2" xfId="2548"/>
    <cellStyle name="표준 3 4 3" xfId="2772"/>
    <cellStyle name="표준 3 5" xfId="2549"/>
    <cellStyle name="표준 3 5 2" xfId="2550"/>
    <cellStyle name="표준 3 6" xfId="2551"/>
    <cellStyle name="표준 3 7" xfId="2607"/>
    <cellStyle name="표준 30" xfId="2552"/>
    <cellStyle name="표준 31" xfId="2553"/>
    <cellStyle name="표준 32" xfId="2554"/>
    <cellStyle name="표준 32 2" xfId="2555"/>
    <cellStyle name="표준 33" xfId="2556"/>
    <cellStyle name="표준 34" xfId="2557"/>
    <cellStyle name="표준 342" xfId="2825"/>
    <cellStyle name="표준 35" xfId="2558"/>
    <cellStyle name="표준 36" xfId="2559"/>
    <cellStyle name="표준 37" xfId="2560"/>
    <cellStyle name="표준 38" xfId="2561"/>
    <cellStyle name="표준 39" xfId="2562"/>
    <cellStyle name="표준 4" xfId="2563"/>
    <cellStyle name="표준 4 2" xfId="2564"/>
    <cellStyle name="표준 4 2 2" xfId="2565"/>
    <cellStyle name="표준 4 2 2 2" xfId="2566"/>
    <cellStyle name="표준 4 3" xfId="2567"/>
    <cellStyle name="표준 40" xfId="2568"/>
    <cellStyle name="표준 41" xfId="2569"/>
    <cellStyle name="표준 41 2" xfId="2570"/>
    <cellStyle name="표준 41 3" xfId="2571"/>
    <cellStyle name="표준 42" xfId="2572"/>
    <cellStyle name="표준 43" xfId="2573"/>
    <cellStyle name="표준 44" xfId="2574"/>
    <cellStyle name="표준 45" xfId="2575"/>
    <cellStyle name="표준 46" xfId="2576"/>
    <cellStyle name="표준 47" xfId="2577"/>
    <cellStyle name="표준 48" xfId="3"/>
    <cellStyle name="표준 49" xfId="2605"/>
    <cellStyle name="표준 5" xfId="2578"/>
    <cellStyle name="표준 5 2" xfId="2579"/>
    <cellStyle name="표준 5 3" xfId="2580"/>
    <cellStyle name="표준 5 3 2" xfId="2581"/>
    <cellStyle name="표준 5 3 2 2" xfId="2582"/>
    <cellStyle name="표준 5 4" xfId="2583"/>
    <cellStyle name="표준 5 4 2" xfId="2584"/>
    <cellStyle name="표준 5 5" xfId="2585"/>
    <cellStyle name="표준 50" xfId="2820"/>
    <cellStyle name="표준 51" xfId="2829"/>
    <cellStyle name="표준 53" xfId="2586"/>
    <cellStyle name="표준 6" xfId="2587"/>
    <cellStyle name="표준 6 2" xfId="2588"/>
    <cellStyle name="표준 6 2 2" xfId="2773"/>
    <cellStyle name="표준 6 2 2 2" xfId="2774"/>
    <cellStyle name="표준 6 2 2 2 2" xfId="2775"/>
    <cellStyle name="표준 6 2 2 2 2 2" xfId="2776"/>
    <cellStyle name="표준 6 2 2 2 3" xfId="2777"/>
    <cellStyle name="표준 6 2 2 3" xfId="2778"/>
    <cellStyle name="표준 6 2 2 3 2" xfId="2779"/>
    <cellStyle name="표준 6 2 2 4" xfId="2780"/>
    <cellStyle name="표준 6 2 3" xfId="2781"/>
    <cellStyle name="표준 6 2 3 2" xfId="2782"/>
    <cellStyle name="표준 6 2 3 2 2" xfId="2783"/>
    <cellStyle name="표준 6 2 3 3" xfId="2784"/>
    <cellStyle name="표준 6 2 4" xfId="2785"/>
    <cellStyle name="표준 6 2 4 2" xfId="2786"/>
    <cellStyle name="표준 6 2 5" xfId="2787"/>
    <cellStyle name="표준 6 3" xfId="2589"/>
    <cellStyle name="표준 6 3 2" xfId="2590"/>
    <cellStyle name="표준 6 3 2 2" xfId="2591"/>
    <cellStyle name="표준 6 3 2 2 2" xfId="2788"/>
    <cellStyle name="표준 6 3 2 3" xfId="2789"/>
    <cellStyle name="표준 6 3 3" xfId="2790"/>
    <cellStyle name="표준 6 3 3 2" xfId="2791"/>
    <cellStyle name="표준 6 3 4" xfId="2792"/>
    <cellStyle name="표준 6 4" xfId="2592"/>
    <cellStyle name="표준 6 4 2" xfId="2593"/>
    <cellStyle name="표준 6 4 2 2" xfId="2793"/>
    <cellStyle name="표준 6 4 2 2 2" xfId="2794"/>
    <cellStyle name="표준 6 4 2 3" xfId="2795"/>
    <cellStyle name="표준 6 4 3" xfId="2796"/>
    <cellStyle name="표준 6 4 3 2" xfId="2797"/>
    <cellStyle name="표준 6 4 4" xfId="2798"/>
    <cellStyle name="표준 6 5" xfId="2594"/>
    <cellStyle name="표준 6 5 2" xfId="2799"/>
    <cellStyle name="표준 6 5 2 2" xfId="2800"/>
    <cellStyle name="표준 6 5 3" xfId="2801"/>
    <cellStyle name="표준 6 6" xfId="2802"/>
    <cellStyle name="표준 6 6 2" xfId="2803"/>
    <cellStyle name="표준 6 7" xfId="2804"/>
    <cellStyle name="표준 7" xfId="2595"/>
    <cellStyle name="표준 7 2" xfId="2596"/>
    <cellStyle name="표준 7 3" xfId="2597"/>
    <cellStyle name="표준 7 3 2" xfId="2598"/>
    <cellStyle name="표준 8" xfId="2599"/>
    <cellStyle name="표준 8 2" xfId="2600"/>
    <cellStyle name="표준 8 2 2" xfId="2601"/>
    <cellStyle name="표준 8 2 2 2" xfId="2805"/>
    <cellStyle name="표준 8 2 3" xfId="2806"/>
    <cellStyle name="표준 8 3" xfId="2807"/>
    <cellStyle name="표준 8 3 2" xfId="2808"/>
    <cellStyle name="표준 8 4" xfId="2809"/>
    <cellStyle name="표준 9" xfId="2602"/>
    <cellStyle name="표준 9 2" xfId="2603"/>
    <cellStyle name="표준 9 2 2" xfId="2604"/>
    <cellStyle name="표준 9 2 2 2" xfId="2810"/>
    <cellStyle name="표준 9 2 3" xfId="2811"/>
    <cellStyle name="표준 9 3" xfId="2812"/>
    <cellStyle name="표준 9 3 2" xfId="2813"/>
    <cellStyle name="표준 9 4" xfId="2814"/>
    <cellStyle name="표준(중앙)" xfId="2815"/>
    <cellStyle name="표준_Sheet1" xfId="2837"/>
    <cellStyle name="합산" xfId="2816"/>
    <cellStyle name="화폐기호" xfId="2817"/>
    <cellStyle name="화폐기호0" xfId="2818"/>
  </cellStyles>
  <dxfs count="7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77" formatCode="#,##0_ ;[Red]\-#,##0\ "/>
      <alignment horizontal="right" vertical="center" textRotation="0" wrapText="0" indent="0" justifyLastLine="0" shrinkToFit="0" readingOrder="0"/>
    </dxf>
    <dxf>
      <numFmt numFmtId="177" formatCode="#,##0_ ;[Red]\-#,##0\ "/>
      <alignment horizontal="righ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476250</xdr:colOff>
      <xdr:row>46</xdr:row>
      <xdr:rowOff>142875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81850" cy="759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581024</xdr:colOff>
      <xdr:row>11</xdr:row>
      <xdr:rowOff>133350</xdr:rowOff>
    </xdr:from>
    <xdr:ext cx="666751" cy="16192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409824" y="1914525"/>
          <a:ext cx="666751" cy="1619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ko-KR" altLang="en-US" sz="900"/>
            <a:t>매출 달성률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표1" displayName="표1" ref="A1:M1592" totalsRowShown="0" headerRowBorderDxfId="6" tableBorderDxfId="5">
  <autoFilter ref="A1:M1592"/>
  <sortState ref="A2:M1275">
    <sortCondition descending="1" ref="F1:F1275"/>
  </sortState>
  <tableColumns count="13">
    <tableColumn id="1" name="NO"/>
    <tableColumn id="2" name="상정주차"/>
    <tableColumn id="3" name="실행번호"/>
    <tableColumn id="4" name="건수"/>
    <tableColumn id="5" name="팀" dataDxfId="2" dataCellStyle="표준 10"/>
    <tableColumn id="6" name="담당" dataDxfId="1" dataCellStyle="표준 10"/>
    <tableColumn id="7" name="실행(연)"/>
    <tableColumn id="8" name="실행(월)"/>
    <tableColumn id="9" name="계열사"/>
    <tableColumn id="10" name="자재_x000a_코드"/>
    <tableColumn id="11" name="품목"/>
    <tableColumn id="12" name="절감목표(월)" dataDxfId="4"/>
    <tableColumn id="13" name="절감액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workbookViewId="0"/>
  </sheetViews>
  <sheetFormatPr defaultRowHeight="12.75"/>
  <sheetData>
    <row r="1" spans="1:2">
      <c r="B1" s="46" t="s">
        <v>80</v>
      </c>
    </row>
    <row r="2" spans="1:2">
      <c r="A2" t="s">
        <v>61</v>
      </c>
      <c r="B2" s="46" t="s">
        <v>62</v>
      </c>
    </row>
    <row r="3" spans="1:2">
      <c r="B3" s="46" t="s">
        <v>63</v>
      </c>
    </row>
    <row r="4" spans="1:2">
      <c r="B4" s="46" t="s">
        <v>64</v>
      </c>
    </row>
    <row r="5" spans="1:2">
      <c r="B5" s="46" t="s">
        <v>65</v>
      </c>
    </row>
    <row r="6" spans="1:2">
      <c r="A6" t="s">
        <v>66</v>
      </c>
      <c r="B6" s="46" t="s">
        <v>62</v>
      </c>
    </row>
    <row r="7" spans="1:2">
      <c r="A7" s="46"/>
      <c r="B7" s="46" t="s">
        <v>67</v>
      </c>
    </row>
    <row r="8" spans="1:2">
      <c r="B8" s="46" t="s">
        <v>65</v>
      </c>
    </row>
    <row r="9" spans="1:2">
      <c r="B9" s="46" t="s">
        <v>68</v>
      </c>
    </row>
    <row r="10" spans="1:2">
      <c r="A10" t="s">
        <v>69</v>
      </c>
      <c r="B10" s="46" t="s">
        <v>65</v>
      </c>
    </row>
    <row r="11" spans="1:2">
      <c r="B11" s="46" t="s">
        <v>70</v>
      </c>
    </row>
    <row r="12" spans="1:2">
      <c r="B12" s="46" t="s">
        <v>71</v>
      </c>
    </row>
    <row r="13" spans="1:2">
      <c r="B13" s="46" t="s">
        <v>72</v>
      </c>
    </row>
    <row r="14" spans="1:2">
      <c r="A14" t="s">
        <v>73</v>
      </c>
      <c r="B14" s="46" t="s">
        <v>74</v>
      </c>
    </row>
    <row r="15" spans="1:2">
      <c r="B15" s="46" t="s">
        <v>75</v>
      </c>
    </row>
    <row r="16" spans="1:2">
      <c r="B16" s="46" t="s">
        <v>72</v>
      </c>
    </row>
    <row r="17" spans="1:2">
      <c r="B17" s="46" t="s">
        <v>65</v>
      </c>
    </row>
    <row r="18" spans="1:2">
      <c r="A18" t="s">
        <v>76</v>
      </c>
      <c r="B18" s="46" t="s">
        <v>68</v>
      </c>
    </row>
    <row r="19" spans="1:2">
      <c r="B19" s="46" t="s">
        <v>77</v>
      </c>
    </row>
    <row r="20" spans="1:2">
      <c r="B20" s="46" t="s">
        <v>78</v>
      </c>
    </row>
    <row r="21" spans="1:2">
      <c r="B21" s="46" t="s">
        <v>79</v>
      </c>
    </row>
  </sheetData>
  <autoFilter ref="A1:B21"/>
  <phoneticPr fontId="10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27"/>
  <sheetViews>
    <sheetView workbookViewId="0">
      <selection activeCell="C2" sqref="C2"/>
    </sheetView>
  </sheetViews>
  <sheetFormatPr defaultColWidth="9.140625" defaultRowHeight="16.5"/>
  <cols>
    <col min="1" max="1" width="9.140625" style="93"/>
    <col min="2" max="2" width="12" style="93" bestFit="1" customWidth="1"/>
    <col min="3" max="3" width="23.7109375" style="93" bestFit="1" customWidth="1"/>
    <col min="4" max="4" width="22.5703125" style="93" bestFit="1" customWidth="1"/>
    <col min="5" max="16384" width="9.140625" style="93"/>
  </cols>
  <sheetData>
    <row r="2" spans="2:4">
      <c r="B2" s="121"/>
      <c r="C2" s="152" t="s">
        <v>413</v>
      </c>
      <c r="D2" s="121" t="s">
        <v>333</v>
      </c>
    </row>
    <row r="3" spans="2:4">
      <c r="B3" t="s">
        <v>95</v>
      </c>
      <c r="C3" s="71">
        <v>1.471575238095238</v>
      </c>
      <c r="D3" s="133">
        <v>292726331</v>
      </c>
    </row>
    <row r="4" spans="2:4">
      <c r="B4" s="70" t="s">
        <v>10</v>
      </c>
      <c r="C4" s="71">
        <v>2.4028480000000001</v>
      </c>
      <c r="D4" s="133">
        <v>276014736.66666669</v>
      </c>
    </row>
    <row r="5" spans="2:4">
      <c r="B5" s="70" t="s">
        <v>83</v>
      </c>
      <c r="C5" s="71">
        <v>0</v>
      </c>
      <c r="D5" s="133">
        <v>30000</v>
      </c>
    </row>
    <row r="6" spans="2:4">
      <c r="B6" s="70" t="s">
        <v>12</v>
      </c>
      <c r="C6" s="71">
        <v>2.0753998</v>
      </c>
      <c r="D6" s="133">
        <v>47606190</v>
      </c>
    </row>
    <row r="7" spans="2:4">
      <c r="B7" s="70" t="s">
        <v>24</v>
      </c>
      <c r="C7" s="71">
        <v>0</v>
      </c>
      <c r="D7" s="133">
        <v>9050000</v>
      </c>
    </row>
    <row r="8" spans="2:4">
      <c r="B8" s="70" t="s">
        <v>19</v>
      </c>
      <c r="C8" s="71">
        <v>5.7293279999999998</v>
      </c>
      <c r="D8" s="133">
        <v>303127800</v>
      </c>
    </row>
    <row r="9" spans="2:4">
      <c r="B9" s="70" t="s">
        <v>21</v>
      </c>
      <c r="C9" s="71">
        <v>0.4915899473684211</v>
      </c>
      <c r="D9" s="133">
        <v>212592583.33333334</v>
      </c>
    </row>
    <row r="10" spans="2:4">
      <c r="B10" s="70" t="s">
        <v>20</v>
      </c>
      <c r="C10" s="71">
        <v>7.5209251101321595E-2</v>
      </c>
      <c r="D10" s="133">
        <v>175890066.66666666</v>
      </c>
    </row>
    <row r="11" spans="2:4">
      <c r="B11" s="70" t="s">
        <v>22</v>
      </c>
      <c r="C11" s="71">
        <v>0</v>
      </c>
      <c r="D11" s="133">
        <v>93639000</v>
      </c>
    </row>
    <row r="12" spans="2:4">
      <c r="B12" s="70" t="s">
        <v>41</v>
      </c>
      <c r="C12" s="71">
        <v>6.216900000000003E-2</v>
      </c>
      <c r="D12" s="133">
        <v>19085925</v>
      </c>
    </row>
    <row r="13" spans="2:4">
      <c r="B13" s="70" t="s">
        <v>14</v>
      </c>
      <c r="C13" s="71">
        <v>3.5478853773913044</v>
      </c>
      <c r="D13" s="133">
        <v>449184783.66666669</v>
      </c>
    </row>
    <row r="14" spans="2:4">
      <c r="B14" s="70" t="s">
        <v>122</v>
      </c>
      <c r="C14" s="71">
        <v>1.2975916999999999</v>
      </c>
      <c r="D14" s="133">
        <v>129759170</v>
      </c>
    </row>
    <row r="15" spans="2:4">
      <c r="B15" s="70" t="s">
        <v>123</v>
      </c>
      <c r="C15" s="71">
        <v>0.56291899999999995</v>
      </c>
      <c r="D15" s="133">
        <v>28145950</v>
      </c>
    </row>
    <row r="16" spans="2:4">
      <c r="B16" s="70" t="s">
        <v>17</v>
      </c>
      <c r="C16" s="71">
        <v>0.9659570058408159</v>
      </c>
      <c r="D16" s="133">
        <v>67144099.333333328</v>
      </c>
    </row>
    <row r="17" spans="2:4">
      <c r="B17" s="70" t="s">
        <v>98</v>
      </c>
      <c r="C17" s="71">
        <v>1.1087205696615543</v>
      </c>
      <c r="D17" s="133">
        <v>218200114</v>
      </c>
    </row>
    <row r="18" spans="2:4">
      <c r="B18" s="70" t="s">
        <v>18</v>
      </c>
      <c r="C18" s="71">
        <v>2.5355103345254482</v>
      </c>
      <c r="D18" s="133">
        <v>247733472</v>
      </c>
    </row>
    <row r="19" spans="2:4">
      <c r="B19" s="70" t="s">
        <v>31</v>
      </c>
      <c r="C19" s="71">
        <v>0.18437254901960787</v>
      </c>
      <c r="D19" s="133">
        <v>7115486.666666667</v>
      </c>
    </row>
    <row r="20" spans="2:4">
      <c r="B20" s="70" t="s">
        <v>27</v>
      </c>
      <c r="C20" s="71">
        <v>0.67613967213114756</v>
      </c>
      <c r="D20" s="133">
        <v>35835386.666666664</v>
      </c>
    </row>
    <row r="21" spans="2:4">
      <c r="B21" s="70" t="s">
        <v>29</v>
      </c>
      <c r="C21" s="71">
        <v>3.0695925000000002</v>
      </c>
      <c r="D21" s="133">
        <v>56501766.666666664</v>
      </c>
    </row>
    <row r="22" spans="2:4">
      <c r="B22" s="70" t="s">
        <v>28</v>
      </c>
      <c r="C22" s="71">
        <v>1.4084821428571428</v>
      </c>
      <c r="D22" s="133">
        <v>37243833.333333336</v>
      </c>
    </row>
    <row r="23" spans="2:4">
      <c r="B23" s="70" t="s">
        <v>91</v>
      </c>
      <c r="C23" s="71">
        <v>0.41792666666666667</v>
      </c>
      <c r="D23" s="133">
        <v>4455766.666666667</v>
      </c>
    </row>
    <row r="24" spans="2:4">
      <c r="B24" s="70" t="s">
        <v>330</v>
      </c>
      <c r="C24" s="71">
        <v>0</v>
      </c>
      <c r="D24" s="133">
        <v>5483866.666666667</v>
      </c>
    </row>
    <row r="25" spans="2:4">
      <c r="B25" s="70" t="s">
        <v>25</v>
      </c>
      <c r="C25" s="71">
        <v>0.87091200000000002</v>
      </c>
      <c r="D25" s="133">
        <v>26624400</v>
      </c>
    </row>
    <row r="26" spans="2:4">
      <c r="B26" s="70" t="s">
        <v>26</v>
      </c>
      <c r="C26" s="71">
        <v>0</v>
      </c>
      <c r="D26" s="133">
        <v>7270000</v>
      </c>
    </row>
    <row r="27" spans="2:4">
      <c r="B27" s="70"/>
      <c r="C27" s="71"/>
      <c r="D27" s="133"/>
    </row>
  </sheetData>
  <autoFilter ref="B2:D2"/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00FF"/>
  </sheetPr>
  <dimension ref="U32:U48"/>
  <sheetViews>
    <sheetView zoomScale="130" zoomScaleNormal="130" workbookViewId="0">
      <selection activeCell="N26" sqref="N26"/>
    </sheetView>
  </sheetViews>
  <sheetFormatPr defaultRowHeight="12.75"/>
  <sheetData>
    <row r="32" spans="21:21">
      <c r="U32" s="198"/>
    </row>
    <row r="33" spans="21:21">
      <c r="U33" s="198"/>
    </row>
    <row r="34" spans="21:21">
      <c r="U34" s="198"/>
    </row>
    <row r="35" spans="21:21">
      <c r="U35" s="198"/>
    </row>
    <row r="36" spans="21:21">
      <c r="U36" s="198"/>
    </row>
    <row r="37" spans="21:21">
      <c r="U37" s="198"/>
    </row>
    <row r="38" spans="21:21">
      <c r="U38" s="198"/>
    </row>
    <row r="39" spans="21:21">
      <c r="U39" s="198"/>
    </row>
    <row r="40" spans="21:21">
      <c r="U40" s="198"/>
    </row>
    <row r="41" spans="21:21">
      <c r="U41" s="198"/>
    </row>
    <row r="42" spans="21:21">
      <c r="U42" s="198"/>
    </row>
    <row r="43" spans="21:21">
      <c r="U43" s="198"/>
    </row>
    <row r="44" spans="21:21">
      <c r="U44" s="198"/>
    </row>
    <row r="45" spans="21:21">
      <c r="U45" s="198"/>
    </row>
    <row r="46" spans="21:21">
      <c r="U46" s="198"/>
    </row>
    <row r="47" spans="21:21">
      <c r="U47" s="198"/>
    </row>
    <row r="48" spans="21:21">
      <c r="U48" s="198"/>
    </row>
  </sheetData>
  <mergeCells count="1">
    <mergeCell ref="U32:U48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F17" sqref="F17"/>
    </sheetView>
  </sheetViews>
  <sheetFormatPr defaultRowHeight="13.5"/>
  <cols>
    <col min="1" max="16384" width="9.140625" style="186"/>
  </cols>
  <sheetData>
    <row r="1" spans="1:1">
      <c r="A1" s="186" t="s">
        <v>2319</v>
      </c>
    </row>
    <row r="3" spans="1:1">
      <c r="A3" s="186" t="s">
        <v>2321</v>
      </c>
    </row>
    <row r="5" spans="1:1">
      <c r="A5" s="186" t="s">
        <v>2322</v>
      </c>
    </row>
    <row r="7" spans="1:1">
      <c r="A7" s="186" t="s">
        <v>2323</v>
      </c>
    </row>
    <row r="9" spans="1:1">
      <c r="A9" s="186" t="s">
        <v>2324</v>
      </c>
    </row>
    <row r="11" spans="1:1">
      <c r="A11" s="186" t="s">
        <v>2325</v>
      </c>
    </row>
    <row r="13" spans="1:1">
      <c r="A13" s="186" t="s">
        <v>2326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J53"/>
  <sheetViews>
    <sheetView tabSelected="1" zoomScale="70" zoomScaleNormal="70" workbookViewId="0">
      <selection activeCell="L6" sqref="L6"/>
    </sheetView>
  </sheetViews>
  <sheetFormatPr defaultColWidth="9.140625" defaultRowHeight="16.5"/>
  <cols>
    <col min="1" max="1" width="16.42578125" style="113" customWidth="1"/>
    <col min="2" max="2" width="19.5703125" style="4" bestFit="1" customWidth="1"/>
    <col min="3" max="3" width="12.28515625" style="4" customWidth="1"/>
    <col min="4" max="10" width="11.7109375" style="109" customWidth="1"/>
    <col min="11" max="11" width="10.5703125" style="109" bestFit="1" customWidth="1"/>
    <col min="12" max="12" width="10.5703125" style="110" bestFit="1" customWidth="1"/>
    <col min="13" max="13" width="9.28515625" style="110" customWidth="1"/>
    <col min="14" max="14" width="13.28515625" style="110" customWidth="1"/>
    <col min="15" max="15" width="26.42578125" style="109" customWidth="1"/>
    <col min="16" max="31" width="9.140625" style="109" customWidth="1"/>
    <col min="32" max="16384" width="9.140625" style="109"/>
  </cols>
  <sheetData>
    <row r="1" spans="1:15" ht="31.5">
      <c r="A1" s="108" t="s">
        <v>481</v>
      </c>
    </row>
    <row r="2" spans="1:15" ht="27" thickBot="1">
      <c r="A2" s="111"/>
      <c r="O2" s="112">
        <f ca="1">TODAY()</f>
        <v>44067</v>
      </c>
    </row>
    <row r="3" spans="1:15" ht="27.75" customHeight="1" thickTop="1">
      <c r="A3" s="122"/>
      <c r="B3" s="123"/>
      <c r="C3" s="123"/>
      <c r="D3" s="124" t="s">
        <v>113</v>
      </c>
      <c r="E3" s="125" t="s">
        <v>90</v>
      </c>
      <c r="F3" s="125" t="s">
        <v>116</v>
      </c>
      <c r="G3" s="125" t="s">
        <v>114</v>
      </c>
      <c r="H3" s="125" t="s">
        <v>103</v>
      </c>
      <c r="I3" s="124" t="s">
        <v>118</v>
      </c>
      <c r="J3" s="137" t="s">
        <v>111</v>
      </c>
      <c r="K3" s="126"/>
      <c r="L3" s="187" t="s">
        <v>159</v>
      </c>
      <c r="M3" s="187"/>
      <c r="N3" s="188"/>
      <c r="O3" s="189"/>
    </row>
    <row r="4" spans="1:15" ht="27.75" customHeight="1">
      <c r="A4" s="127" t="s">
        <v>160</v>
      </c>
      <c r="B4" s="128" t="s">
        <v>161</v>
      </c>
      <c r="C4" s="128" t="s">
        <v>1</v>
      </c>
      <c r="D4" s="129">
        <v>0.3</v>
      </c>
      <c r="E4" s="129">
        <v>0.15</v>
      </c>
      <c r="F4" s="129">
        <v>0.15</v>
      </c>
      <c r="G4" s="129">
        <v>0.1</v>
      </c>
      <c r="H4" s="129">
        <v>0.1</v>
      </c>
      <c r="I4" s="129">
        <v>0.1</v>
      </c>
      <c r="J4" s="138">
        <v>0.1</v>
      </c>
      <c r="K4" s="130" t="s">
        <v>7</v>
      </c>
      <c r="L4" s="139" t="s">
        <v>43</v>
      </c>
      <c r="M4" s="131" t="s">
        <v>155</v>
      </c>
      <c r="N4" s="131" t="s">
        <v>4</v>
      </c>
      <c r="O4" s="132" t="s">
        <v>480</v>
      </c>
    </row>
    <row r="5" spans="1:15" ht="27.75" customHeight="1">
      <c r="A5" s="161">
        <f>RANK($K5,$K$5:$K$48)+SUM(($K$5:$K$48=$K5)*($I$5:$I$48&gt;$I5))+SUM(($K$5:$K$48=$K5)*($I$5:$I$48=$I5)*($D$5:$D$48&gt;$D5))+SUM(($K$5:$K$48=$K5)*($I$5:$I$48=$I5)*($D$5:$D$48=$D5)*($E$5:$E$48&gt;$E5))</f>
        <v>1</v>
      </c>
      <c r="B5" s="162" t="str">
        <f>'포상 분석'!C41</f>
        <v>포장재팀</v>
      </c>
      <c r="C5" s="162" t="str">
        <f>'포상 분석'!D41</f>
        <v>이철영</v>
      </c>
      <c r="D5" s="163">
        <f>'포상 분석'!U41</f>
        <v>27</v>
      </c>
      <c r="E5" s="163">
        <f>'포상 분석'!V41</f>
        <v>10.5</v>
      </c>
      <c r="F5" s="163">
        <f>'포상 분석'!W41</f>
        <v>15</v>
      </c>
      <c r="G5" s="163">
        <f>'포상 분석'!X41</f>
        <v>3</v>
      </c>
      <c r="H5" s="163">
        <f>'포상 분석'!Y41</f>
        <v>8</v>
      </c>
      <c r="I5" s="163">
        <f>'포상 분석'!Z41</f>
        <v>10</v>
      </c>
      <c r="J5" s="164">
        <f>'포상 분석'!AA41</f>
        <v>10</v>
      </c>
      <c r="K5" s="165">
        <f>'포상 분석'!AB41</f>
        <v>83.5</v>
      </c>
      <c r="L5" s="166">
        <f>SUMIFS(구매실적!$C:$C,구매실적!$B:$B,포상분석_출력!$C5)</f>
        <v>3350833271</v>
      </c>
      <c r="M5" s="167">
        <f>SUMIFS(구매실적!$E:$E,구매실적!$B:$B,포상분석_출력!$C5)</f>
        <v>80105767.201018035</v>
      </c>
      <c r="N5" s="167">
        <f>SUMIFS(구매실적!$D:$D,구매실적!$B:$B,포상분석_출력!$C5)</f>
        <v>131472525.7242</v>
      </c>
      <c r="O5" s="168" t="str">
        <f>VLOOKUP(C5,카운트!$B$2:$U$52,20,0)</f>
        <v>우수(1) 장려(1)</v>
      </c>
    </row>
    <row r="6" spans="1:15" ht="27.75" customHeight="1">
      <c r="A6" s="161">
        <f>RANK($K6,$K$5:$K$48)+SUM(($K$5:$K$48=$K6)*($I$5:$I$48&gt;$I6))+SUM(($K$5:$K$48=$K6)*($I$5:$I$48=$I6)*($D$5:$D$48&gt;$D6))+SUM(($K$5:$K$48=$K6)*($I$5:$I$48=$I6)*($D$5:$D$48=$D6)*($E$5:$E$48&gt;$E6))</f>
        <v>2</v>
      </c>
      <c r="B6" s="162" t="str">
        <f>'포상 분석'!C16</f>
        <v>포장재팀</v>
      </c>
      <c r="C6" s="162" t="str">
        <f>'포상 분석'!D16</f>
        <v>김종훈</v>
      </c>
      <c r="D6" s="163">
        <f>'포상 분석'!U16</f>
        <v>24</v>
      </c>
      <c r="E6" s="163">
        <f>'포상 분석'!V16</f>
        <v>13.5</v>
      </c>
      <c r="F6" s="163">
        <f>'포상 분석'!W16</f>
        <v>15</v>
      </c>
      <c r="G6" s="163">
        <f>'포상 분석'!X16</f>
        <v>3</v>
      </c>
      <c r="H6" s="163">
        <f>'포상 분석'!Y16</f>
        <v>8</v>
      </c>
      <c r="I6" s="163">
        <f>'포상 분석'!Z16</f>
        <v>9</v>
      </c>
      <c r="J6" s="164">
        <f>'포상 분석'!AA16</f>
        <v>10</v>
      </c>
      <c r="K6" s="165">
        <f>'포상 분석'!AB16</f>
        <v>82.5</v>
      </c>
      <c r="L6" s="166">
        <f>SUMIFS(구매실적!$C:$C,구매실적!$B:$B,포상분석_출력!$C6)</f>
        <v>4503707113</v>
      </c>
      <c r="M6" s="167">
        <f>SUMIFS(구매실적!$E:$E,구매실적!$B:$B,포상분석_출력!$C6)</f>
        <v>223989547.82407993</v>
      </c>
      <c r="N6" s="167">
        <f>SUMIFS(구매실적!$D:$D,구매실적!$B:$B,포상분석_출력!$C6)</f>
        <v>294934607.81209993</v>
      </c>
      <c r="O6" s="168" t="str">
        <f>VLOOKUP(C6,카운트!$B$2:$U$52,20,0)</f>
        <v>최우수(2) 장려(1)</v>
      </c>
    </row>
    <row r="7" spans="1:15" ht="27.75" customHeight="1">
      <c r="A7" s="161">
        <f>RANK($K7,$K$5:$K$48)+SUM(($K$5:$K$48=$K7)*($I$5:$I$48&gt;$I7))+SUM(($K$5:$K$48=$K7)*($I$5:$I$48=$I7)*($D$5:$D$48&gt;$D7))+SUM(($K$5:$K$48=$K7)*($I$5:$I$48=$I7)*($D$5:$D$48=$D7)*($E$5:$E$48&gt;$E7))</f>
        <v>3</v>
      </c>
      <c r="B7" s="162" t="str">
        <f>'포상 분석'!C45</f>
        <v>해외전략구매팀</v>
      </c>
      <c r="C7" s="162" t="str">
        <f>'포상 분석'!D45</f>
        <v>조진규</v>
      </c>
      <c r="D7" s="163">
        <f>'포상 분석'!U45</f>
        <v>30</v>
      </c>
      <c r="E7" s="163">
        <f>'포상 분석'!V45</f>
        <v>15</v>
      </c>
      <c r="F7" s="163">
        <f>'포상 분석'!W45</f>
        <v>15</v>
      </c>
      <c r="G7" s="163">
        <f>'포상 분석'!X45</f>
        <v>6</v>
      </c>
      <c r="H7" s="163">
        <f>'포상 분석'!Y45</f>
        <v>14</v>
      </c>
      <c r="I7" s="163">
        <f>'포상 분석'!Z45</f>
        <v>0</v>
      </c>
      <c r="J7" s="164">
        <f>'포상 분석'!AA45</f>
        <v>0</v>
      </c>
      <c r="K7" s="165">
        <f>'포상 분석'!AB45</f>
        <v>80</v>
      </c>
      <c r="L7" s="166">
        <f>SUMIFS(구매실적!$C:$C,구매실적!$B:$B,포상분석_출력!$C7)</f>
        <v>10142174729</v>
      </c>
      <c r="M7" s="167">
        <f>SUMIFS(구매실적!$E:$E,구매실적!$B:$B,포상분석_출력!$C7)</f>
        <v>-76173141.571158946</v>
      </c>
      <c r="N7" s="167">
        <f>SUMIFS(구매실적!$D:$D,구매실적!$B:$B,포상분석_출력!$C7)</f>
        <v>702613350.07140017</v>
      </c>
      <c r="O7" s="168" t="str">
        <f>VLOOKUP(C7,카운트!$B$2:$U$52,20,0)</f>
        <v/>
      </c>
    </row>
    <row r="8" spans="1:15" ht="27.75" customHeight="1">
      <c r="A8" s="178">
        <f>RANK($K8,$K$5:$K$48)+SUM(($K$5:$K$48=$K8)*($I$5:$I$48&gt;$I8))+SUM(($K$5:$K$48=$K8)*($I$5:$I$48=$I8)*($D$5:$D$48&gt;$D8))+SUM(($K$5:$K$48=$K8)*($I$5:$I$48=$I8)*($D$5:$D$48=$D8)*($E$5:$E$48&gt;$E8))</f>
        <v>4</v>
      </c>
      <c r="B8" s="179" t="str">
        <f>'포상 분석'!C10</f>
        <v>간접구매팀</v>
      </c>
      <c r="C8" s="179" t="str">
        <f>'포상 분석'!D10</f>
        <v>김선아</v>
      </c>
      <c r="D8" s="180">
        <f>'포상 분석'!U10</f>
        <v>30</v>
      </c>
      <c r="E8" s="180">
        <f>'포상 분석'!V10</f>
        <v>9</v>
      </c>
      <c r="F8" s="180">
        <f>'포상 분석'!W10</f>
        <v>15</v>
      </c>
      <c r="G8" s="180">
        <f>'포상 분석'!X10</f>
        <v>6</v>
      </c>
      <c r="H8" s="180">
        <f>'포상 분석'!Y10</f>
        <v>18</v>
      </c>
      <c r="I8" s="180">
        <f>'포상 분석'!Z10</f>
        <v>0</v>
      </c>
      <c r="J8" s="181">
        <f>'포상 분석'!AA10</f>
        <v>0</v>
      </c>
      <c r="K8" s="182">
        <f>'포상 분석'!AB10</f>
        <v>78</v>
      </c>
      <c r="L8" s="183">
        <f>SUMIFS(구매실적!$C:$C,구매실적!$B:$B,포상분석_출력!$C8)</f>
        <v>1599091800</v>
      </c>
      <c r="M8" s="184">
        <f>SUMIFS(구매실적!$E:$E,구매실적!$B:$B,포상분석_출력!$C8)</f>
        <v>22500000</v>
      </c>
      <c r="N8" s="184">
        <f>SUMIFS(구매실적!$D:$D,구매실적!$B:$B,포상분석_출력!$C8)</f>
        <v>77855805.649350643</v>
      </c>
      <c r="O8" s="185" t="str">
        <f>VLOOKUP(C8,카운트!$B$2:$U$52,20,0)</f>
        <v/>
      </c>
    </row>
    <row r="9" spans="1:15" ht="27.75" customHeight="1">
      <c r="A9" s="178">
        <f>RANK($K9,$K$5:$K$48)+SUM(($K$5:$K$48=$K9)*($I$5:$I$48&gt;$I9))+SUM(($K$5:$K$48=$K9)*($I$5:$I$48=$I9)*($D$5:$D$48&gt;$D9))+SUM(($K$5:$K$48=$K9)*($I$5:$I$48=$I9)*($D$5:$D$48=$D9)*($E$5:$E$48&gt;$E9))</f>
        <v>5</v>
      </c>
      <c r="B9" s="179" t="str">
        <f>'포상 분석'!C15</f>
        <v>설비팀</v>
      </c>
      <c r="C9" s="179" t="str">
        <f>'포상 분석'!D15</f>
        <v>김재욱</v>
      </c>
      <c r="D9" s="180">
        <f>'포상 분석'!U15</f>
        <v>30</v>
      </c>
      <c r="E9" s="180">
        <f>'포상 분석'!V15</f>
        <v>27</v>
      </c>
      <c r="F9" s="180">
        <f>'포상 분석'!W15</f>
        <v>0</v>
      </c>
      <c r="G9" s="180">
        <f>'포상 분석'!X15</f>
        <v>0</v>
      </c>
      <c r="H9" s="180">
        <f>'포상 분석'!Y15</f>
        <v>20</v>
      </c>
      <c r="I9" s="180">
        <f>'포상 분석'!Z15</f>
        <v>0</v>
      </c>
      <c r="J9" s="181">
        <f>'포상 분석'!AA15</f>
        <v>0</v>
      </c>
      <c r="K9" s="182">
        <f>'포상 분석'!AB15</f>
        <v>77</v>
      </c>
      <c r="L9" s="183">
        <f>SUMIFS(구매실적!$C:$C,구매실적!$B:$B,포상분석_출력!$C10)</f>
        <v>686725000</v>
      </c>
      <c r="M9" s="184">
        <f>SUMIFS(구매실적!$E:$E,구매실적!$B:$B,포상분석_출력!$C10)</f>
        <v>67342145.159166664</v>
      </c>
      <c r="N9" s="184">
        <f>SUMIFS(구매실적!$D:$D,구매실적!$B:$B,포상분석_출력!$C10)</f>
        <v>26170000</v>
      </c>
      <c r="O9" s="185" t="str">
        <f>VLOOKUP(C9,카운트!$B$2:$U$52,20,0)</f>
        <v/>
      </c>
    </row>
    <row r="10" spans="1:15" ht="27.75" customHeight="1">
      <c r="A10" s="178">
        <f>RANK($K10,$K$5:$K$48)+SUM(($K$5:$K$48=$K10)*($I$5:$I$48&gt;$I10))+SUM(($K$5:$K$48=$K10)*($I$5:$I$48=$I10)*($D$5:$D$48&gt;$D10))+SUM(($K$5:$K$48=$K10)*($I$5:$I$48=$I10)*($D$5:$D$48=$D10)*($E$5:$E$48&gt;$E10))</f>
        <v>6</v>
      </c>
      <c r="B10" s="179" t="str">
        <f>'포상 분석'!C25</f>
        <v>인테리어팀</v>
      </c>
      <c r="C10" s="179" t="str">
        <f>'포상 분석'!D25</f>
        <v>박형환</v>
      </c>
      <c r="D10" s="180">
        <f>'포상 분석'!U25</f>
        <v>30</v>
      </c>
      <c r="E10" s="180">
        <f>'포상 분석'!V25</f>
        <v>0</v>
      </c>
      <c r="F10" s="180">
        <f>'포상 분석'!W25</f>
        <v>30</v>
      </c>
      <c r="G10" s="180">
        <f>'포상 분석'!X25</f>
        <v>10</v>
      </c>
      <c r="H10" s="180">
        <f>'포상 분석'!Y25</f>
        <v>6</v>
      </c>
      <c r="I10" s="180">
        <f>'포상 분석'!Z25</f>
        <v>0</v>
      </c>
      <c r="J10" s="181">
        <f>'포상 분석'!AA25</f>
        <v>0</v>
      </c>
      <c r="K10" s="182">
        <f>'포상 분석'!AB25</f>
        <v>76</v>
      </c>
      <c r="L10" s="183">
        <f>SUMIFS(구매실적!$C:$C,구매실적!$B:$B,포상분석_출력!$C9)</f>
        <v>848250000</v>
      </c>
      <c r="M10" s="184">
        <f>SUMIFS(구매실적!$E:$E,구매실적!$B:$B,포상분석_출력!$C9)</f>
        <v>71074666.666666672</v>
      </c>
      <c r="N10" s="184">
        <f>SUMIFS(구매실적!$D:$D,구매실적!$B:$B,포상분석_출력!$C9)</f>
        <v>231500000</v>
      </c>
      <c r="O10" s="185" t="str">
        <f>VLOOKUP(C10,카운트!$B$2:$U$52,20,0)</f>
        <v/>
      </c>
    </row>
    <row r="11" spans="1:15" ht="27.75" customHeight="1">
      <c r="A11" s="178">
        <f>RANK($K11,$K$5:$K$48)+SUM(($K$5:$K$48=$K11)*($I$5:$I$48&gt;$I11))+SUM(($K$5:$K$48=$K11)*($I$5:$I$48=$I11)*($D$5:$D$48&gt;$D11))+SUM(($K$5:$K$48=$K11)*($I$5:$I$48=$I11)*($D$5:$D$48=$D11)*($E$5:$E$48&gt;$E11))</f>
        <v>7</v>
      </c>
      <c r="B11" s="179" t="str">
        <f>'포상 분석'!C40</f>
        <v>해외전략구매팀</v>
      </c>
      <c r="C11" s="179" t="str">
        <f>'포상 분석'!D40</f>
        <v>이종원</v>
      </c>
      <c r="D11" s="180">
        <f>'포상 분석'!U40</f>
        <v>30</v>
      </c>
      <c r="E11" s="180">
        <f>'포상 분석'!V40</f>
        <v>10.5</v>
      </c>
      <c r="F11" s="180">
        <f>'포상 분석'!W40</f>
        <v>15</v>
      </c>
      <c r="G11" s="180">
        <f>'포상 분석'!X40</f>
        <v>3</v>
      </c>
      <c r="H11" s="180">
        <f>'포상 분석'!Y40</f>
        <v>7</v>
      </c>
      <c r="I11" s="180">
        <f>'포상 분석'!Z40</f>
        <v>0</v>
      </c>
      <c r="J11" s="181">
        <f>'포상 분석'!AA40</f>
        <v>10</v>
      </c>
      <c r="K11" s="182">
        <f>'포상 분석'!AB40</f>
        <v>75.5</v>
      </c>
      <c r="L11" s="183">
        <f>SUMIFS(구매실적!$C:$C,구매실적!$B:$B,포상분석_출력!$C12)</f>
        <v>4645353280</v>
      </c>
      <c r="M11" s="184">
        <f>SUMIFS(구매실적!$E:$E,구매실적!$B:$B,포상분석_출력!$C12)</f>
        <v>61125411.650564678</v>
      </c>
      <c r="N11" s="184">
        <f>SUMIFS(구매실적!$D:$D,구매실적!$B:$B,포상분석_출력!$C12)</f>
        <v>61947225.674700022</v>
      </c>
      <c r="O11" s="185" t="str">
        <f>VLOOKUP(C11,카운트!$B$2:$U$52,20,0)</f>
        <v>하위10%(2)</v>
      </c>
    </row>
    <row r="12" spans="1:15" ht="27.75" customHeight="1">
      <c r="A12" s="178">
        <f>RANK($K12,$K$5:$K$48)+SUM(($K$5:$K$48=$K12)*($I$5:$I$48&gt;$I12))+SUM(($K$5:$K$48=$K12)*($I$5:$I$48=$I12)*($D$5:$D$48&gt;$D12))+SUM(($K$5:$K$48=$K12)*($I$5:$I$48=$I12)*($D$5:$D$48=$D12)*($E$5:$E$48&gt;$E12))</f>
        <v>8</v>
      </c>
      <c r="B12" s="179" t="str">
        <f>'포상 분석'!C39</f>
        <v>해외전략구매팀</v>
      </c>
      <c r="C12" s="185" t="str">
        <f>'포상 분석'!D39</f>
        <v>이우진</v>
      </c>
      <c r="D12" s="180">
        <f>'포상 분석'!U39</f>
        <v>24</v>
      </c>
      <c r="E12" s="180">
        <f>'포상 분석'!V39</f>
        <v>9</v>
      </c>
      <c r="F12" s="180">
        <f>'포상 분석'!W39</f>
        <v>9</v>
      </c>
      <c r="G12" s="180">
        <f>'포상 분석'!X39</f>
        <v>6</v>
      </c>
      <c r="H12" s="180">
        <f>'포상 분석'!Y39</f>
        <v>5</v>
      </c>
      <c r="I12" s="180">
        <f>'포상 분석'!Z39</f>
        <v>10</v>
      </c>
      <c r="J12" s="181">
        <f>'포상 분석'!AA39</f>
        <v>10</v>
      </c>
      <c r="K12" s="182">
        <f>'포상 분석'!AB39</f>
        <v>73</v>
      </c>
      <c r="L12" s="183">
        <f>SUMIFS(구매실적!$C:$C,구매실적!$B:$B,포상분석_출력!$C11)</f>
        <v>1417440593</v>
      </c>
      <c r="M12" s="184">
        <f>SUMIFS(구매실적!$E:$E,구매실적!$B:$B,포상분석_출력!$C11)</f>
        <v>-10610853.145456031</v>
      </c>
      <c r="N12" s="184">
        <f>SUMIFS(구매실적!$D:$D,구매실적!$B:$B,포상분석_출력!$C11)</f>
        <v>136082547.11300001</v>
      </c>
      <c r="O12" s="185" t="str">
        <f>VLOOKUP(C12,카운트!$B$2:$U$52,20,0)</f>
        <v/>
      </c>
    </row>
    <row r="13" spans="1:15" ht="27.75" customHeight="1">
      <c r="A13" s="178">
        <f>RANK($K13,$K$5:$K$48)+SUM(($K$5:$K$48=$K13)*($I$5:$I$48&gt;$I13))+SUM(($K$5:$K$48=$K13)*($I$5:$I$48=$I13)*($D$5:$D$48&gt;$D13))+SUM(($K$5:$K$48=$K13)*($I$5:$I$48=$I13)*($D$5:$D$48=$D13)*($E$5:$E$48&gt;$E13))</f>
        <v>9</v>
      </c>
      <c r="B13" s="179" t="str">
        <f>'포상 분석'!C9</f>
        <v>상품소싱팀</v>
      </c>
      <c r="C13" s="179" t="str">
        <f>'포상 분석'!D9</f>
        <v>김상숙</v>
      </c>
      <c r="D13" s="180">
        <f>'포상 분석'!U9</f>
        <v>30</v>
      </c>
      <c r="E13" s="180">
        <f>'포상 분석'!V9</f>
        <v>7.5</v>
      </c>
      <c r="F13" s="180">
        <f>'포상 분석'!W9</f>
        <v>9</v>
      </c>
      <c r="G13" s="180">
        <f>'포상 분석'!X9</f>
        <v>0</v>
      </c>
      <c r="H13" s="180">
        <f>'포상 분석'!Y9</f>
        <v>8</v>
      </c>
      <c r="I13" s="180">
        <f>'포상 분석'!Z9</f>
        <v>7</v>
      </c>
      <c r="J13" s="181">
        <f>'포상 분석'!AA9</f>
        <v>10</v>
      </c>
      <c r="K13" s="182">
        <f>'포상 분석'!AB9</f>
        <v>71.5</v>
      </c>
      <c r="L13" s="183">
        <f>SUMIFS(구매실적!$C:$C,구매실적!$B:$B,포상분석_출력!$C18)</f>
        <v>2696804345</v>
      </c>
      <c r="M13" s="184">
        <f>SUMIFS(구매실적!$E:$E,구매실적!$B:$B,포상분석_출력!$C18)</f>
        <v>68974107.057768419</v>
      </c>
      <c r="N13" s="184">
        <f>SUMIFS(구매실적!$D:$D,구매실적!$B:$B,포상분석_출력!$C18)</f>
        <v>82520235.343600005</v>
      </c>
      <c r="O13" s="185" t="str">
        <f>VLOOKUP(C13,카운트!$B$2:$U$52,20,0)</f>
        <v/>
      </c>
    </row>
    <row r="14" spans="1:15" ht="27.75" customHeight="1">
      <c r="A14" s="178">
        <f>RANK($K14,$K$5:$K$48)+SUM(($K$5:$K$48=$K14)*($I$5:$I$48&gt;$I14))+SUM(($K$5:$K$48=$K14)*($I$5:$I$48=$I14)*($D$5:$D$48&gt;$D14))+SUM(($K$5:$K$48=$K14)*($I$5:$I$48=$I14)*($D$5:$D$48=$D14)*($E$5:$E$48&gt;$E14))</f>
        <v>10</v>
      </c>
      <c r="B14" s="179" t="str">
        <f>'포상 분석'!C24</f>
        <v>신선식품팀</v>
      </c>
      <c r="C14" s="179" t="str">
        <f>'포상 분석'!D24</f>
        <v>박한울</v>
      </c>
      <c r="D14" s="180">
        <f>'포상 분석'!U24</f>
        <v>24</v>
      </c>
      <c r="E14" s="180">
        <f>'포상 분석'!V24</f>
        <v>10.5</v>
      </c>
      <c r="F14" s="180">
        <f>'포상 분석'!W24</f>
        <v>13.5</v>
      </c>
      <c r="G14" s="180">
        <f>'포상 분석'!X24</f>
        <v>0</v>
      </c>
      <c r="H14" s="180">
        <f>'포상 분석'!Y24</f>
        <v>10</v>
      </c>
      <c r="I14" s="180">
        <f>'포상 분석'!Z24</f>
        <v>3</v>
      </c>
      <c r="J14" s="181">
        <f>'포상 분석'!AA24</f>
        <v>10</v>
      </c>
      <c r="K14" s="182">
        <f>'포상 분석'!AB24</f>
        <v>71</v>
      </c>
      <c r="L14" s="183">
        <f>SUMIFS(구매실적!$C:$C,구매실적!$B:$B,포상분석_출력!$C19)</f>
        <v>3528376717</v>
      </c>
      <c r="M14" s="184">
        <f>SUMIFS(구매실적!$E:$E,구매실적!$B:$B,포상분석_출력!$C19)</f>
        <v>20422810.838451296</v>
      </c>
      <c r="N14" s="184">
        <f>SUMIFS(구매실적!$D:$D,구매실적!$B:$B,포상분석_출력!$C19)</f>
        <v>30225832.895</v>
      </c>
      <c r="O14" s="185" t="str">
        <f>VLOOKUP(C14,카운트!$B$2:$U$52,20,0)</f>
        <v/>
      </c>
    </row>
    <row r="15" spans="1:15" ht="27.75" customHeight="1">
      <c r="A15" s="178">
        <f>RANK($K15,$K$5:$K$48)+SUM(($K$5:$K$48=$K15)*($I$5:$I$48&gt;$I15))+SUM(($K$5:$K$48=$K15)*($I$5:$I$48=$I15)*($D$5:$D$48&gt;$D15))+SUM(($K$5:$K$48=$K15)*($I$5:$I$48=$I15)*($D$5:$D$48=$D15)*($E$5:$E$48&gt;$E15))</f>
        <v>11</v>
      </c>
      <c r="B15" s="179" t="str">
        <f>'포상 분석'!C17</f>
        <v>포장재팀</v>
      </c>
      <c r="C15" s="179" t="str">
        <f>'포상 분석'!D17</f>
        <v>김태현</v>
      </c>
      <c r="D15" s="180">
        <f>'포상 분석'!U17</f>
        <v>24</v>
      </c>
      <c r="E15" s="180">
        <f>'포상 분석'!V17</f>
        <v>9</v>
      </c>
      <c r="F15" s="180">
        <f>'포상 분석'!W17</f>
        <v>15</v>
      </c>
      <c r="G15" s="180">
        <f>'포상 분석'!X17</f>
        <v>6</v>
      </c>
      <c r="H15" s="180">
        <f>'포상 분석'!Y17</f>
        <v>16</v>
      </c>
      <c r="I15" s="180">
        <f>'포상 분석'!Z17</f>
        <v>0</v>
      </c>
      <c r="J15" s="181">
        <f>'포상 분석'!AA17</f>
        <v>0</v>
      </c>
      <c r="K15" s="182">
        <f>'포상 분석'!AB17</f>
        <v>70</v>
      </c>
      <c r="L15" s="183">
        <f>SUMIFS(구매실적!$C:$C,구매실적!$B:$B,포상분석_출력!$C13)</f>
        <v>1957875556</v>
      </c>
      <c r="M15" s="184">
        <f>SUMIFS(구매실적!$E:$E,구매실적!$B:$B,포상분석_출력!$C13)</f>
        <v>8455880</v>
      </c>
      <c r="N15" s="184">
        <f>SUMIFS(구매실적!$D:$D,구매실적!$B:$B,포상분석_출력!$C13)</f>
        <v>25142878.616799999</v>
      </c>
      <c r="O15" s="185" t="str">
        <f>VLOOKUP(C15,카운트!$B$2:$U$52,20,0)</f>
        <v/>
      </c>
    </row>
    <row r="16" spans="1:15" ht="27.75" customHeight="1">
      <c r="A16" s="178">
        <f>RANK($K16,$K$5:$K$48)+SUM(($K$5:$K$48=$K16)*($I$5:$I$48&gt;$I16))+SUM(($K$5:$K$48=$K16)*($I$5:$I$48=$I16)*($D$5:$D$48&gt;$D16))+SUM(($K$5:$K$48=$K16)*($I$5:$I$48=$I16)*($D$5:$D$48=$D16)*($E$5:$E$48&gt;$E16))</f>
        <v>12</v>
      </c>
      <c r="B16" s="179" t="str">
        <f>'포상 분석'!C44</f>
        <v>인테리어팀</v>
      </c>
      <c r="C16" s="179" t="str">
        <f>'포상 분석'!D44</f>
        <v>정재훈</v>
      </c>
      <c r="D16" s="180">
        <f>'포상 분석'!U44</f>
        <v>24</v>
      </c>
      <c r="E16" s="180">
        <f>'포상 분석'!V44</f>
        <v>0</v>
      </c>
      <c r="F16" s="180">
        <f>'포상 분석'!W44</f>
        <v>27</v>
      </c>
      <c r="G16" s="180">
        <f>'포상 분석'!X44</f>
        <v>12</v>
      </c>
      <c r="H16" s="180">
        <f>'포상 분석'!Y44</f>
        <v>6</v>
      </c>
      <c r="I16" s="180">
        <f>'포상 분석'!Z44</f>
        <v>0</v>
      </c>
      <c r="J16" s="181">
        <f>'포상 분석'!AA44</f>
        <v>0</v>
      </c>
      <c r="K16" s="182">
        <f>'포상 분석'!AB44</f>
        <v>69</v>
      </c>
      <c r="L16" s="183">
        <f>SUMIFS(구매실적!$C:$C,구매실적!$B:$B,포상분석_출력!$C14)</f>
        <v>5365184020</v>
      </c>
      <c r="M16" s="184">
        <f>SUMIFS(구매실적!$E:$E,구매실적!$B:$B,포상분석_출력!$C14)</f>
        <v>-466614098.38117278</v>
      </c>
      <c r="N16" s="184">
        <f>SUMIFS(구매실적!$D:$D,구매실적!$B:$B,포상분석_출력!$C14)</f>
        <v>143651387.42160007</v>
      </c>
      <c r="O16" s="185" t="str">
        <f>VLOOKUP(C16,카운트!$B$2:$U$52,20,0)</f>
        <v/>
      </c>
    </row>
    <row r="17" spans="1:15" ht="27.75" customHeight="1">
      <c r="A17" s="178">
        <f>RANK($K17,$K$5:$K$48)+SUM(($K$5:$K$48=$K17)*($I$5:$I$48&gt;$I17))+SUM(($K$5:$K$48=$K17)*($I$5:$I$48=$I17)*($D$5:$D$48&gt;$D17))+SUM(($K$5:$K$48=$K17)*($I$5:$I$48=$I17)*($D$5:$D$48=$D17)*($E$5:$E$48&gt;$E17))</f>
        <v>12</v>
      </c>
      <c r="B17" s="179" t="str">
        <f>'포상 분석'!C12</f>
        <v>간접구매팀</v>
      </c>
      <c r="C17" s="179" t="str">
        <f>'포상 분석'!D12</f>
        <v>김웅걸</v>
      </c>
      <c r="D17" s="180">
        <f>'포상 분석'!U12</f>
        <v>30</v>
      </c>
      <c r="E17" s="180">
        <f>'포상 분석'!V12</f>
        <v>12</v>
      </c>
      <c r="F17" s="180">
        <f>'포상 분석'!W12</f>
        <v>15</v>
      </c>
      <c r="G17" s="180">
        <f>'포상 분석'!X12</f>
        <v>6</v>
      </c>
      <c r="H17" s="180">
        <f>'포상 분석'!Y12</f>
        <v>6</v>
      </c>
      <c r="I17" s="180">
        <f>'포상 분석'!Z12</f>
        <v>0</v>
      </c>
      <c r="J17" s="181">
        <f>'포상 분석'!AA12</f>
        <v>0</v>
      </c>
      <c r="K17" s="182">
        <f>'포상 분석'!AB12</f>
        <v>69</v>
      </c>
      <c r="L17" s="183">
        <f>SUMIFS(구매실적!$C:$C,구매실적!$B:$B,포상분석_출력!$C15)</f>
        <v>1188132607</v>
      </c>
      <c r="M17" s="184">
        <f>SUMIFS(구매실적!$E:$E,구매실적!$B:$B,포상분석_출력!$C15)</f>
        <v>53333729.501709409</v>
      </c>
      <c r="N17" s="184">
        <f>SUMIFS(구매실적!$D:$D,구매실적!$B:$B,포상분석_출력!$C15)</f>
        <v>59554777.842699997</v>
      </c>
      <c r="O17" s="185" t="str">
        <f>VLOOKUP(C17,카운트!$B$2:$U$52,20,0)</f>
        <v/>
      </c>
    </row>
    <row r="18" spans="1:15" ht="27.75" customHeight="1">
      <c r="A18" s="178">
        <f>RANK($K18,$K$5:$K$48)+SUM(($K$5:$K$48=$K18)*($I$5:$I$48&gt;$I18))+SUM(($K$5:$K$48=$K18)*($I$5:$I$48=$I18)*($D$5:$D$48&gt;$D18))+SUM(($K$5:$K$48=$K18)*($I$5:$I$48=$I18)*($D$5:$D$48=$D18)*($E$5:$E$48&gt;$E18))</f>
        <v>14</v>
      </c>
      <c r="B18" s="179" t="str">
        <f>'포상 분석'!C29</f>
        <v>가공원료팀</v>
      </c>
      <c r="C18" s="179" t="str">
        <f>'포상 분석'!D29</f>
        <v>신화숙</v>
      </c>
      <c r="D18" s="180">
        <f>'포상 분석'!U29</f>
        <v>24</v>
      </c>
      <c r="E18" s="180">
        <f>'포상 분석'!V29</f>
        <v>9</v>
      </c>
      <c r="F18" s="180">
        <f>'포상 분석'!W29</f>
        <v>13.5</v>
      </c>
      <c r="G18" s="180">
        <f>'포상 분석'!X29</f>
        <v>3</v>
      </c>
      <c r="H18" s="180">
        <f>'포상 분석'!Y29</f>
        <v>3</v>
      </c>
      <c r="I18" s="180">
        <f>'포상 분석'!Z29</f>
        <v>6</v>
      </c>
      <c r="J18" s="181">
        <f>'포상 분석'!AA29</f>
        <v>10</v>
      </c>
      <c r="K18" s="182">
        <f>'포상 분석'!AB29</f>
        <v>68.5</v>
      </c>
      <c r="L18" s="183">
        <f>SUMIFS(구매실적!$C:$C,구매실적!$B:$B,포상분석_출력!$C16)</f>
        <v>962606000</v>
      </c>
      <c r="M18" s="184">
        <f>SUMIFS(구매실적!$E:$E,구매실적!$B:$B,포상분석_출력!$C16)</f>
        <v>22083540.162500001</v>
      </c>
      <c r="N18" s="184">
        <f>SUMIFS(구매실적!$D:$D,구매실적!$B:$B,포상분석_출력!$C16)</f>
        <v>28126000</v>
      </c>
      <c r="O18" s="185" t="str">
        <f>VLOOKUP(C18,카운트!$B$2:$U$52,20,0)</f>
        <v>우수(1) 하위10%(2)</v>
      </c>
    </row>
    <row r="19" spans="1:15" ht="27.75" customHeight="1">
      <c r="A19" s="178">
        <f>RANK($K19,$K$5:$K$48)+SUM(($K$5:$K$48=$K19)*($I$5:$I$48&gt;$I19))+SUM(($K$5:$K$48=$K19)*($I$5:$I$48=$I19)*($D$5:$D$48&gt;$D19))+SUM(($K$5:$K$48=$K19)*($I$5:$I$48=$I19)*($D$5:$D$48=$D19)*($E$5:$E$48&gt;$E19))</f>
        <v>15</v>
      </c>
      <c r="B19" s="179" t="str">
        <f>'포상 분석'!C47</f>
        <v>상품소싱팀</v>
      </c>
      <c r="C19" s="179" t="str">
        <f>'포상 분석'!D47</f>
        <v>한초빈</v>
      </c>
      <c r="D19" s="180">
        <f>'포상 분석'!U47</f>
        <v>24</v>
      </c>
      <c r="E19" s="180">
        <f>'포상 분석'!V47</f>
        <v>7.5</v>
      </c>
      <c r="F19" s="180">
        <f>'포상 분석'!W47</f>
        <v>7.5</v>
      </c>
      <c r="G19" s="180">
        <f>'포상 분석'!X47</f>
        <v>0</v>
      </c>
      <c r="H19" s="180">
        <f>'포상 분석'!Y47</f>
        <v>8</v>
      </c>
      <c r="I19" s="180">
        <f>'포상 분석'!Z47</f>
        <v>10</v>
      </c>
      <c r="J19" s="181">
        <f>'포상 분석'!AA47</f>
        <v>10</v>
      </c>
      <c r="K19" s="182">
        <f>'포상 분석'!AB47</f>
        <v>67</v>
      </c>
      <c r="L19" s="183">
        <f>SUMIFS(구매실적!$C:$C,구매실적!$B:$B,포상분석_출력!$C17)</f>
        <v>2265649445.4637718</v>
      </c>
      <c r="M19" s="184">
        <f>SUMIFS(구매실적!$E:$E,구매실적!$B:$B,포상분석_출력!$C17)</f>
        <v>45836360.114238873</v>
      </c>
      <c r="N19" s="184">
        <f>SUMIFS(구매실적!$D:$D,구매실적!$B:$B,포상분석_출력!$C17)</f>
        <v>156915770.85583332</v>
      </c>
      <c r="O19" s="185" t="str">
        <f>VLOOKUP(C19,카운트!$B$2:$U$52,20,0)</f>
        <v>장려(2)</v>
      </c>
    </row>
    <row r="20" spans="1:15" ht="27.75" customHeight="1">
      <c r="A20" s="178">
        <f>RANK($K20,$K$5:$K$48)+SUM(($K$5:$K$48=$K20)*($I$5:$I$48&gt;$I20))+SUM(($K$5:$K$48=$K20)*($I$5:$I$48=$I20)*($D$5:$D$48&gt;$D20))+SUM(($K$5:$K$48=$K20)*($I$5:$I$48=$I20)*($D$5:$D$48=$D20)*($E$5:$E$48&gt;$E20))</f>
        <v>16</v>
      </c>
      <c r="B20" s="179" t="str">
        <f>'포상 분석'!C37</f>
        <v>포장재팀</v>
      </c>
      <c r="C20" s="179" t="str">
        <f>'포상 분석'!D37</f>
        <v>이목원</v>
      </c>
      <c r="D20" s="180">
        <f>'포상 분석'!U37</f>
        <v>21</v>
      </c>
      <c r="E20" s="180">
        <f>'포상 분석'!V37</f>
        <v>9</v>
      </c>
      <c r="F20" s="180">
        <f>'포상 분석'!W37</f>
        <v>9</v>
      </c>
      <c r="G20" s="180">
        <f>'포상 분석'!X37</f>
        <v>3</v>
      </c>
      <c r="H20" s="180">
        <f>'포상 분석'!Y37</f>
        <v>4</v>
      </c>
      <c r="I20" s="180">
        <f>'포상 분석'!Z37</f>
        <v>10</v>
      </c>
      <c r="J20" s="181">
        <f>'포상 분석'!AA37</f>
        <v>10</v>
      </c>
      <c r="K20" s="182">
        <f>'포상 분석'!AB37</f>
        <v>66</v>
      </c>
      <c r="L20" s="183">
        <f>SUMIFS(구매실적!$C:$C,구매실적!$B:$B,포상분석_출력!$C20)</f>
        <v>4850021851</v>
      </c>
      <c r="M20" s="184">
        <f>SUMIFS(구매실적!$E:$E,구매실적!$B:$B,포상분석_출력!$C20)</f>
        <v>74420448.963581264</v>
      </c>
      <c r="N20" s="184">
        <f>SUMIFS(구매실적!$D:$D,구매실적!$B:$B,포상분석_출력!$C20)</f>
        <v>64150457.920500003</v>
      </c>
      <c r="O20" s="185" t="str">
        <f>VLOOKUP(C20,카운트!$B$2:$U$52,20,0)</f>
        <v>우수(1)</v>
      </c>
    </row>
    <row r="21" spans="1:15" ht="27.75" customHeight="1">
      <c r="A21" s="178">
        <f>RANK($K21,$K$5:$K$48)+SUM(($K$5:$K$48=$K21)*($I$5:$I$48&gt;$I21))+SUM(($K$5:$K$48=$K21)*($I$5:$I$48=$I21)*($D$5:$D$48&gt;$D21))+SUM(($K$5:$K$48=$K21)*($I$5:$I$48=$I21)*($D$5:$D$48=$D21)*($E$5:$E$48&gt;$E21))</f>
        <v>17</v>
      </c>
      <c r="B21" s="179" t="str">
        <f>'포상 분석'!C13</f>
        <v>해외전략구매팀</v>
      </c>
      <c r="C21" s="179" t="str">
        <f>'포상 분석'!D13</f>
        <v>김자영</v>
      </c>
      <c r="D21" s="180">
        <f>'포상 분석'!U13</f>
        <v>30</v>
      </c>
      <c r="E21" s="180">
        <f>'포상 분석'!V13</f>
        <v>9</v>
      </c>
      <c r="F21" s="180">
        <f>'포상 분석'!W13</f>
        <v>13.5</v>
      </c>
      <c r="G21" s="180">
        <f>'포상 분석'!X13</f>
        <v>0</v>
      </c>
      <c r="H21" s="180">
        <f>'포상 분석'!Y13</f>
        <v>3</v>
      </c>
      <c r="I21" s="180">
        <f>'포상 분석'!Z13</f>
        <v>3</v>
      </c>
      <c r="J21" s="181">
        <f>'포상 분석'!AA13</f>
        <v>6</v>
      </c>
      <c r="K21" s="182">
        <f>'포상 분석'!AB13</f>
        <v>64.5</v>
      </c>
      <c r="L21" s="183">
        <f>SUMIFS(구매실적!$C:$C,구매실적!$B:$B,포상분석_출력!$C21)</f>
        <v>2963367164</v>
      </c>
      <c r="M21" s="184">
        <f>SUMIFS(구매실적!$E:$E,구매실적!$B:$B,포상분석_출력!$C21)</f>
        <v>32501002.727663964</v>
      </c>
      <c r="N21" s="184">
        <f>SUMIFS(구매실적!$D:$D,구매실적!$B:$B,포상분석_출력!$C21)</f>
        <v>85567322.525200009</v>
      </c>
      <c r="O21" s="185" t="str">
        <f>VLOOKUP(C21,카운트!$B$2:$U$52,20,0)</f>
        <v>하위10%(1)</v>
      </c>
    </row>
    <row r="22" spans="1:15" ht="27.75" customHeight="1">
      <c r="A22" s="178">
        <f>RANK($K22,$K$5:$K$48)+SUM(($K$5:$K$48=$K22)*($I$5:$I$48&gt;$I22))+SUM(($K$5:$K$48=$K22)*($I$5:$I$48=$I22)*($D$5:$D$48&gt;$D22))+SUM(($K$5:$K$48=$K22)*($I$5:$I$48=$I22)*($D$5:$D$48=$D22)*($E$5:$E$48&gt;$E22))</f>
        <v>18</v>
      </c>
      <c r="B22" s="179" t="str">
        <f>'포상 분석'!C36</f>
        <v>가공원료팀</v>
      </c>
      <c r="C22" s="179" t="str">
        <f>'포상 분석'!D36</f>
        <v>이명돈</v>
      </c>
      <c r="D22" s="180">
        <f>'포상 분석'!U36</f>
        <v>18</v>
      </c>
      <c r="E22" s="180">
        <f>'포상 분석'!V36</f>
        <v>7.5</v>
      </c>
      <c r="F22" s="180">
        <f>'포상 분석'!W36</f>
        <v>10.5</v>
      </c>
      <c r="G22" s="180">
        <f>'포상 분석'!X36</f>
        <v>5</v>
      </c>
      <c r="H22" s="180">
        <f>'포상 분석'!Y36</f>
        <v>6</v>
      </c>
      <c r="I22" s="180">
        <f>'포상 분석'!Z36</f>
        <v>4</v>
      </c>
      <c r="J22" s="181">
        <f>'포상 분석'!AA36</f>
        <v>10</v>
      </c>
      <c r="K22" s="182">
        <f>'포상 분석'!AB36</f>
        <v>61</v>
      </c>
      <c r="L22" s="183">
        <f>SUMIFS(구매실적!$C:$C,구매실적!$B:$B,포상분석_출력!$C24)</f>
        <v>871831680</v>
      </c>
      <c r="M22" s="184">
        <f>SUMIFS(구매실적!$E:$E,구매실적!$B:$B,포상분석_출력!$C24)</f>
        <v>175006920.91836736</v>
      </c>
      <c r="N22" s="184">
        <f>SUMIFS(구매실적!$D:$D,구매실적!$B:$B,포상분석_출력!$C24)</f>
        <v>161570000</v>
      </c>
      <c r="O22" s="185" t="str">
        <f>VLOOKUP(C22,카운트!$B$2:$U$52,20,0)</f>
        <v>최우수(1) 우수(1)</v>
      </c>
    </row>
    <row r="23" spans="1:15" ht="27.75" customHeight="1">
      <c r="A23" s="178">
        <f>RANK($K23,$K$5:$K$48)+SUM(($K$5:$K$48=$K23)*($I$5:$I$48&gt;$I23))+SUM(($K$5:$K$48=$K23)*($I$5:$I$48=$I23)*($D$5:$D$48&gt;$D23))+SUM(($K$5:$K$48=$K23)*($I$5:$I$48=$I23)*($D$5:$D$48=$D23)*($E$5:$E$48&gt;$E23))</f>
        <v>19</v>
      </c>
      <c r="B23" s="179" t="str">
        <f>'포상 분석'!C14</f>
        <v>설비팀</v>
      </c>
      <c r="C23" s="179" t="str">
        <f>'포상 분석'!D14</f>
        <v>김재겸</v>
      </c>
      <c r="D23" s="180">
        <f>'포상 분석'!U14</f>
        <v>27</v>
      </c>
      <c r="E23" s="180">
        <f>'포상 분석'!V14</f>
        <v>27</v>
      </c>
      <c r="F23" s="180">
        <f>'포상 분석'!W14</f>
        <v>0</v>
      </c>
      <c r="G23" s="180">
        <f>'포상 분석'!X14</f>
        <v>0</v>
      </c>
      <c r="H23" s="180">
        <f>'포상 분석'!Y14</f>
        <v>6</v>
      </c>
      <c r="I23" s="180">
        <f>'포상 분석'!Z14</f>
        <v>0</v>
      </c>
      <c r="J23" s="181">
        <f>'포상 분석'!AA14</f>
        <v>0</v>
      </c>
      <c r="K23" s="182">
        <f>'포상 분석'!AB14</f>
        <v>60</v>
      </c>
      <c r="L23" s="183">
        <f>SUMIFS(구매실적!$C:$C,구매실적!$B:$B,포상분석_출력!$C22)</f>
        <v>1434976195</v>
      </c>
      <c r="M23" s="184">
        <f>SUMIFS(구매실적!$E:$E,구매실적!$B:$B,포상분석_출력!$C22)</f>
        <v>35812384.932312846</v>
      </c>
      <c r="N23" s="184">
        <f>SUMIFS(구매실적!$D:$D,구매실적!$B:$B,포상분석_출력!$C22)</f>
        <v>28219862.000799995</v>
      </c>
      <c r="O23" s="185" t="str">
        <f>VLOOKUP(C23,카운트!$B$2:$U$52,20,0)</f>
        <v/>
      </c>
    </row>
    <row r="24" spans="1:15" ht="27.75" customHeight="1">
      <c r="A24" s="178">
        <f>RANK($K24,$K$5:$K$48)+SUM(($K$5:$K$48=$K24)*($I$5:$I$48&gt;$I24))+SUM(($K$5:$K$48=$K24)*($I$5:$I$48=$I24)*($D$5:$D$48&gt;$D24))+SUM(($K$5:$K$48=$K24)*($I$5:$I$48=$I24)*($D$5:$D$48=$D24)*($E$5:$E$48&gt;$E24))</f>
        <v>19</v>
      </c>
      <c r="B24" s="179" t="str">
        <f>'포상 분석'!C43</f>
        <v>설비팀</v>
      </c>
      <c r="C24" s="179" t="str">
        <f>'포상 분석'!D43</f>
        <v>임성우</v>
      </c>
      <c r="D24" s="180">
        <f>'포상 분석'!U43</f>
        <v>30</v>
      </c>
      <c r="E24" s="180">
        <f>'포상 분석'!V43</f>
        <v>24</v>
      </c>
      <c r="F24" s="180">
        <f>'포상 분석'!W43</f>
        <v>0</v>
      </c>
      <c r="G24" s="180">
        <f>'포상 분석'!X43</f>
        <v>0</v>
      </c>
      <c r="H24" s="180">
        <f>'포상 분석'!Y43</f>
        <v>6</v>
      </c>
      <c r="I24" s="180">
        <f>'포상 분석'!Z43</f>
        <v>0</v>
      </c>
      <c r="J24" s="181">
        <f>'포상 분석'!AA43</f>
        <v>0</v>
      </c>
      <c r="K24" s="182">
        <f>'포상 분석'!AB43</f>
        <v>60</v>
      </c>
      <c r="L24" s="183">
        <f>SUMIFS(구매실적!$C:$C,구매실적!$B:$B,포상분석_출력!$C23)</f>
        <v>1785472248</v>
      </c>
      <c r="M24" s="184">
        <f>SUMIFS(구매실적!$E:$E,구매실적!$B:$B,포상분석_출력!$C23)</f>
        <v>117124766.15646258</v>
      </c>
      <c r="N24" s="184">
        <f>SUMIFS(구매실적!$D:$D,구매실적!$B:$B,포상분석_출력!$C23)</f>
        <v>256354318</v>
      </c>
      <c r="O24" s="185" t="str">
        <f>VLOOKUP(C24,카운트!$B$2:$U$52,20,0)</f>
        <v/>
      </c>
    </row>
    <row r="25" spans="1:15" ht="27.75" customHeight="1">
      <c r="A25" s="178">
        <f>RANK($K25,$K$5:$K$48)+SUM(($K$5:$K$48=$K25)*($I$5:$I$48&gt;$I25))+SUM(($K$5:$K$48=$K25)*($I$5:$I$48=$I25)*($D$5:$D$48&gt;$D25))+SUM(($K$5:$K$48=$K25)*($I$5:$I$48=$I25)*($D$5:$D$48=$D25)*($E$5:$E$48&gt;$E25))</f>
        <v>21</v>
      </c>
      <c r="B25" s="179" t="str">
        <f>'포상 분석'!C34</f>
        <v>가공원료팀</v>
      </c>
      <c r="C25" s="179" t="str">
        <f>'포상 분석'!D34</f>
        <v>이경수</v>
      </c>
      <c r="D25" s="180">
        <f>'포상 분석'!U34</f>
        <v>15</v>
      </c>
      <c r="E25" s="180">
        <f>'포상 분석'!V34</f>
        <v>7.5</v>
      </c>
      <c r="F25" s="180">
        <f>'포상 분석'!W34</f>
        <v>7.5</v>
      </c>
      <c r="G25" s="180">
        <f>'포상 분석'!X34</f>
        <v>5</v>
      </c>
      <c r="H25" s="180">
        <f>'포상 분석'!Y34</f>
        <v>3</v>
      </c>
      <c r="I25" s="180">
        <f>'포상 분석'!Z34</f>
        <v>9</v>
      </c>
      <c r="J25" s="181">
        <f>'포상 분석'!AA34</f>
        <v>10</v>
      </c>
      <c r="K25" s="182">
        <f>'포상 분석'!AB34</f>
        <v>57</v>
      </c>
      <c r="L25" s="183">
        <f>SUMIFS(구매실적!$C:$C,구매실적!$B:$B,포상분석_출력!$C25)</f>
        <v>4161941021</v>
      </c>
      <c r="M25" s="184">
        <f>SUMIFS(구매실적!$E:$E,구매실적!$B:$B,포상분석_출력!$C25)</f>
        <v>69748122.53013052</v>
      </c>
      <c r="N25" s="184">
        <f>SUMIFS(구매실적!$D:$D,구매실적!$B:$B,포상분석_출력!$C25)</f>
        <v>26893630.852299996</v>
      </c>
      <c r="O25" s="185" t="str">
        <f>VLOOKUP(C25,카운트!$B$2:$U$52,20,0)</f>
        <v/>
      </c>
    </row>
    <row r="26" spans="1:15" ht="27.75" customHeight="1">
      <c r="A26" s="178">
        <f>RANK($K26,$K$5:$K$48)+SUM(($K$5:$K$48=$K26)*($I$5:$I$48&gt;$I26))+SUM(($K$5:$K$48=$K26)*($I$5:$I$48=$I26)*($D$5:$D$48&gt;$D26))+SUM(($K$5:$K$48=$K26)*($I$5:$I$48=$I26)*($D$5:$D$48=$D26)*($E$5:$E$48&gt;$E26))</f>
        <v>21</v>
      </c>
      <c r="B26" s="179" t="str">
        <f>'포상 분석'!C32</f>
        <v>인테리어팀</v>
      </c>
      <c r="C26" s="179" t="str">
        <f>'포상 분석'!D32</f>
        <v>원준호</v>
      </c>
      <c r="D26" s="180">
        <f>'포상 분석'!U32</f>
        <v>30</v>
      </c>
      <c r="E26" s="180">
        <f>'포상 분석'!V32</f>
        <v>0</v>
      </c>
      <c r="F26" s="180">
        <f>'포상 분석'!W32</f>
        <v>15</v>
      </c>
      <c r="G26" s="180">
        <f>'포상 분석'!X32</f>
        <v>6</v>
      </c>
      <c r="H26" s="180">
        <f>'포상 분석'!Y32</f>
        <v>6</v>
      </c>
      <c r="I26" s="180">
        <f>'포상 분석'!Z32</f>
        <v>0</v>
      </c>
      <c r="J26" s="181">
        <f>'포상 분석'!AA32</f>
        <v>0</v>
      </c>
      <c r="K26" s="182">
        <f>'포상 분석'!AB32</f>
        <v>57</v>
      </c>
      <c r="L26" s="183">
        <f>SUMIFS(구매실적!$C:$C,구매실적!$B:$B,포상분석_출력!$C26)</f>
        <v>2776764000</v>
      </c>
      <c r="M26" s="184">
        <f>SUMIFS(구매실적!$E:$E,구매실적!$B:$B,포상분석_출력!$C26)</f>
        <v>34294778.659166664</v>
      </c>
      <c r="N26" s="184">
        <f>SUMIFS(구매실적!$D:$D,구매실적!$B:$B,포상분석_출력!$C26)</f>
        <v>21614000</v>
      </c>
      <c r="O26" s="185" t="str">
        <f>VLOOKUP(C26,카운트!$B$2:$U$52,20,0)</f>
        <v/>
      </c>
    </row>
    <row r="27" spans="1:15" ht="27.75" customHeight="1">
      <c r="A27" s="178">
        <f>RANK($K27,$K$5:$K$48)+SUM(($K$5:$K$48=$K27)*($I$5:$I$48&gt;$I27))+SUM(($K$5:$K$48=$K27)*($I$5:$I$48=$I27)*($D$5:$D$48&gt;$D27))+SUM(($K$5:$K$48=$K27)*($I$5:$I$48=$I27)*($D$5:$D$48=$D27)*($E$5:$E$48&gt;$E27))</f>
        <v>23</v>
      </c>
      <c r="B27" s="179" t="str">
        <f>'포상 분석'!C46</f>
        <v>가공원료팀</v>
      </c>
      <c r="C27" s="179" t="str">
        <f>'포상 분석'!D46</f>
        <v>조환</v>
      </c>
      <c r="D27" s="180">
        <f>'포상 분석'!U46</f>
        <v>18</v>
      </c>
      <c r="E27" s="180">
        <f>'포상 분석'!V46</f>
        <v>7.5</v>
      </c>
      <c r="F27" s="180">
        <f>'포상 분석'!W46</f>
        <v>7.5</v>
      </c>
      <c r="G27" s="180">
        <f>'포상 분석'!X46</f>
        <v>0</v>
      </c>
      <c r="H27" s="180">
        <f>'포상 분석'!Y46</f>
        <v>3</v>
      </c>
      <c r="I27" s="180">
        <f>'포상 분석'!Z46</f>
        <v>10</v>
      </c>
      <c r="J27" s="181">
        <f>'포상 분석'!AA46</f>
        <v>10</v>
      </c>
      <c r="K27" s="182">
        <f>'포상 분석'!AB46</f>
        <v>56</v>
      </c>
      <c r="L27" s="183">
        <f>SUMIFS(구매실적!$C:$C,구매실적!$B:$B,포상분석_출력!$C27)</f>
        <v>2933859093</v>
      </c>
      <c r="M27" s="184">
        <f>SUMIFS(구매실적!$E:$E,구매실적!$B:$B,포상분석_출력!$C27)</f>
        <v>32006020.030778393</v>
      </c>
      <c r="N27" s="184">
        <f>SUMIFS(구매실적!$D:$D,구매실적!$B:$B,포상분석_출력!$C27)</f>
        <v>16756091.324400021</v>
      </c>
      <c r="O27" s="185" t="str">
        <f>VLOOKUP(C27,카운트!$B$2:$U$52,20,0)</f>
        <v/>
      </c>
    </row>
    <row r="28" spans="1:15" ht="27.75" customHeight="1">
      <c r="A28" s="178">
        <f>RANK($K28,$K$5:$K$48)+SUM(($K$5:$K$48=$K28)*($I$5:$I$48&gt;$I28))+SUM(($K$5:$K$48=$K28)*($I$5:$I$48=$I28)*($D$5:$D$48&gt;$D28))+SUM(($K$5:$K$48=$K28)*($I$5:$I$48=$I28)*($D$5:$D$48=$D28)*($E$5:$E$48&gt;$E28))</f>
        <v>24</v>
      </c>
      <c r="B28" s="179" t="str">
        <f>'포상 분석'!C28</f>
        <v>인테리어팀</v>
      </c>
      <c r="C28" s="179" t="str">
        <f>'포상 분석'!D28</f>
        <v>신전용</v>
      </c>
      <c r="D28" s="180">
        <f>'포상 분석'!U28</f>
        <v>18</v>
      </c>
      <c r="E28" s="180">
        <f>'포상 분석'!V28</f>
        <v>7.5</v>
      </c>
      <c r="F28" s="180">
        <f>'포상 분석'!W28</f>
        <v>9</v>
      </c>
      <c r="G28" s="180">
        <f>'포상 분석'!X28</f>
        <v>6</v>
      </c>
      <c r="H28" s="180">
        <f>'포상 분석'!Y28</f>
        <v>14</v>
      </c>
      <c r="I28" s="180">
        <f>'포상 분석'!Z28</f>
        <v>0</v>
      </c>
      <c r="J28" s="181">
        <f>'포상 분석'!AA28</f>
        <v>0</v>
      </c>
      <c r="K28" s="182">
        <f>'포상 분석'!AB28</f>
        <v>54.5</v>
      </c>
      <c r="L28" s="183">
        <f>SUMIFS(구매실적!$C:$C,구매실적!$B:$B,포상분석_출력!$C33)</f>
        <v>1362323374</v>
      </c>
      <c r="M28" s="184">
        <f>SUMIFS(구매실적!$E:$E,구매실적!$B:$B,포상분석_출력!$C33)</f>
        <v>49621447.099763997</v>
      </c>
      <c r="N28" s="184">
        <f>SUMIFS(구매실적!$D:$D,구매실적!$B:$B,포상분석_출력!$C33)</f>
        <v>-11046402.246400006</v>
      </c>
      <c r="O28" s="185" t="str">
        <f>VLOOKUP(C28,카운트!$B$2:$U$52,20,0)</f>
        <v>하위10%(1)</v>
      </c>
    </row>
    <row r="29" spans="1:15" ht="27.75" customHeight="1">
      <c r="A29" s="178">
        <f>RANK($K29,$K$5:$K$48)+SUM(($K$5:$K$48=$K29)*($I$5:$I$48&gt;$I29))+SUM(($K$5:$K$48=$K29)*($I$5:$I$48=$I29)*($D$5:$D$48&gt;$D29))+SUM(($K$5:$K$48=$K29)*($I$5:$I$48=$I29)*($D$5:$D$48=$D29)*($E$5:$E$48&gt;$E29))</f>
        <v>25</v>
      </c>
      <c r="B29" s="179" t="str">
        <f>'포상 분석'!C38</f>
        <v>가공원료팀</v>
      </c>
      <c r="C29" s="179" t="str">
        <f>'포상 분석'!D38</f>
        <v>이승호</v>
      </c>
      <c r="D29" s="180">
        <f>'포상 분석'!U38</f>
        <v>24</v>
      </c>
      <c r="E29" s="180">
        <f>'포상 분석'!V38</f>
        <v>7.5</v>
      </c>
      <c r="F29" s="180">
        <f>'포상 분석'!W38</f>
        <v>10.5</v>
      </c>
      <c r="G29" s="180">
        <f>'포상 분석'!X38</f>
        <v>3</v>
      </c>
      <c r="H29" s="180">
        <f>'포상 분석'!Y38</f>
        <v>6</v>
      </c>
      <c r="I29" s="180">
        <f>'포상 분석'!Z38</f>
        <v>0</v>
      </c>
      <c r="J29" s="181">
        <f>'포상 분석'!AA38</f>
        <v>2</v>
      </c>
      <c r="K29" s="182">
        <f>'포상 분석'!AB38</f>
        <v>53</v>
      </c>
      <c r="L29" s="183">
        <f>SUMIFS(구매실적!$C:$C,구매실적!$B:$B,포상분석_출력!$C30)</f>
        <v>2915796521</v>
      </c>
      <c r="M29" s="184">
        <f>SUMIFS(구매실적!$E:$E,구매실적!$B:$B,포상분석_출력!$C30)</f>
        <v>39592760.878090568</v>
      </c>
      <c r="N29" s="184">
        <f>SUMIFS(구매실적!$D:$D,구매실적!$B:$B,포상분석_출력!$C30)</f>
        <v>56173128.766599998</v>
      </c>
      <c r="O29" s="185" t="str">
        <f>VLOOKUP(C29,카운트!$B$2:$U$52,20,0)</f>
        <v/>
      </c>
    </row>
    <row r="30" spans="1:15" ht="27.75" customHeight="1">
      <c r="A30" s="178">
        <f>RANK($K30,$K$5:$K$48)+SUM(($K$5:$K$48=$K30)*($I$5:$I$48&gt;$I30))+SUM(($K$5:$K$48=$K30)*($I$5:$I$48=$I30)*($D$5:$D$48&gt;$D30))+SUM(($K$5:$K$48=$K30)*($I$5:$I$48=$I30)*($D$5:$D$48=$D30)*($E$5:$E$48&gt;$E30))</f>
        <v>26</v>
      </c>
      <c r="B30" s="179" t="str">
        <f>'포상 분석'!C31</f>
        <v>포장재팀</v>
      </c>
      <c r="C30" s="179" t="str">
        <f>'포상 분석'!D31</f>
        <v>여슬기한</v>
      </c>
      <c r="D30" s="180">
        <f>'포상 분석'!U31</f>
        <v>24</v>
      </c>
      <c r="E30" s="180">
        <f>'포상 분석'!V31</f>
        <v>9</v>
      </c>
      <c r="F30" s="180">
        <f>'포상 분석'!W31</f>
        <v>10.5</v>
      </c>
      <c r="G30" s="180">
        <f>'포상 분석'!X31</f>
        <v>5</v>
      </c>
      <c r="H30" s="180">
        <f>'포상 분석'!Y31</f>
        <v>3</v>
      </c>
      <c r="I30" s="180">
        <f>'포상 분석'!Z31</f>
        <v>0</v>
      </c>
      <c r="J30" s="181">
        <f>'포상 분석'!AA31</f>
        <v>1</v>
      </c>
      <c r="K30" s="182">
        <f>'포상 분석'!AB31</f>
        <v>52.5</v>
      </c>
      <c r="L30" s="183">
        <f>SUMIFS(구매실적!$C:$C,구매실적!$B:$B,포상분석_출력!$C28)</f>
        <v>404243000</v>
      </c>
      <c r="M30" s="184">
        <f>SUMIFS(구매실적!$E:$E,구매실적!$B:$B,포상분석_출력!$C28)</f>
        <v>9928216.1033333316</v>
      </c>
      <c r="N30" s="184">
        <f>SUMIFS(구매실적!$D:$D,구매실적!$B:$B,포상분석_출력!$C28)</f>
        <v>5259000</v>
      </c>
      <c r="O30" s="185" t="str">
        <f>VLOOKUP(C30,카운트!$B$2:$U$52,20,0)</f>
        <v/>
      </c>
    </row>
    <row r="31" spans="1:15" ht="27.75" customHeight="1">
      <c r="A31" s="178">
        <f>RANK($K31,$K$5:$K$48)+SUM(($K$5:$K$48=$K31)*($I$5:$I$48&gt;$I31))+SUM(($K$5:$K$48=$K31)*($I$5:$I$48=$I31)*($D$5:$D$48&gt;$D31))+SUM(($K$5:$K$48=$K31)*($I$5:$I$48=$I31)*($D$5:$D$48=$D31)*($E$5:$E$48&gt;$E31))</f>
        <v>27</v>
      </c>
      <c r="B31" s="179" t="str">
        <f>'포상 분석'!C33</f>
        <v>설비팀</v>
      </c>
      <c r="C31" s="179" t="str">
        <f>'포상 분석'!D33</f>
        <v>윤해근</v>
      </c>
      <c r="D31" s="180">
        <f>'포상 분석'!U33</f>
        <v>15</v>
      </c>
      <c r="E31" s="180">
        <f>'포상 분석'!V33</f>
        <v>15</v>
      </c>
      <c r="F31" s="180">
        <f>'포상 분석'!W33</f>
        <v>0</v>
      </c>
      <c r="G31" s="180">
        <f>'포상 분석'!X33</f>
        <v>6</v>
      </c>
      <c r="H31" s="180">
        <f>'포상 분석'!Y33</f>
        <v>3</v>
      </c>
      <c r="I31" s="180">
        <f>'포상 분석'!Z33</f>
        <v>3</v>
      </c>
      <c r="J31" s="181">
        <f>'포상 분석'!AA33</f>
        <v>10</v>
      </c>
      <c r="K31" s="182">
        <f>'포상 분석'!AB33</f>
        <v>52</v>
      </c>
      <c r="L31" s="183">
        <f>SUMIFS(구매실적!$C:$C,구매실적!$B:$B,포상분석_출력!$C29)</f>
        <v>2405889158</v>
      </c>
      <c r="M31" s="184">
        <f>SUMIFS(구매실적!$E:$E,구매실적!$B:$B,포상분석_출력!$C29)</f>
        <v>41316274.404708296</v>
      </c>
      <c r="N31" s="184">
        <f>SUMIFS(구매실적!$D:$D,구매실적!$B:$B,포상분석_출력!$C29)</f>
        <v>47066538.297300003</v>
      </c>
      <c r="O31" s="185" t="str">
        <f>VLOOKUP(C31,카운트!$B$2:$U$52,20,0)</f>
        <v>우수(2) 장려(1)</v>
      </c>
    </row>
    <row r="32" spans="1:15" ht="27.75" customHeight="1">
      <c r="A32" s="178">
        <f>RANK($K32,$K$5:$K$48)+SUM(($K$5:$K$48=$K32)*($I$5:$I$48&gt;$I32))+SUM(($K$5:$K$48=$K32)*($I$5:$I$48=$I32)*($D$5:$D$48&gt;$D32))+SUM(($K$5:$K$48=$K32)*($I$5:$I$48=$I32)*($D$5:$D$48=$D32)*($E$5:$E$48&gt;$E32))</f>
        <v>28</v>
      </c>
      <c r="B32" s="179" t="str">
        <f>'포상 분석'!C20</f>
        <v>설비팀</v>
      </c>
      <c r="C32" s="179" t="str">
        <f>'포상 분석'!D20</f>
        <v>노데보라</v>
      </c>
      <c r="D32" s="180">
        <f>'포상 분석'!U20</f>
        <v>24</v>
      </c>
      <c r="E32" s="180">
        <f>'포상 분석'!V20</f>
        <v>15</v>
      </c>
      <c r="F32" s="180">
        <f>'포상 분석'!W20</f>
        <v>0</v>
      </c>
      <c r="G32" s="180">
        <f>'포상 분석'!X20</f>
        <v>6</v>
      </c>
      <c r="H32" s="180">
        <f>'포상 분석'!Y20</f>
        <v>6</v>
      </c>
      <c r="I32" s="180">
        <f>'포상 분석'!Z20</f>
        <v>0</v>
      </c>
      <c r="J32" s="181">
        <f>'포상 분석'!AA20</f>
        <v>0</v>
      </c>
      <c r="K32" s="182">
        <f>'포상 분석'!AB20</f>
        <v>51</v>
      </c>
      <c r="L32" s="183">
        <f>SUMIFS(구매실적!$C:$C,구매실적!$B:$B,포상분석_출력!$C31)</f>
        <v>533947252</v>
      </c>
      <c r="M32" s="184">
        <f>SUMIFS(구매실적!$E:$E,구매실적!$B:$B,포상분석_출력!$C31)</f>
        <v>338238540.64625853</v>
      </c>
      <c r="N32" s="184">
        <f>SUMIFS(구매실적!$D:$D,구매실적!$B:$B,포상분석_출력!$C31)</f>
        <v>13526938</v>
      </c>
      <c r="O32" s="185" t="str">
        <f>VLOOKUP(C32,카운트!$B$2:$U$52,20,0)</f>
        <v>우수(1)</v>
      </c>
    </row>
    <row r="33" spans="1:36" ht="27.75" customHeight="1">
      <c r="A33" s="178">
        <f>RANK($K33,$K$5:$K$48)+SUM(($K$5:$K$48=$K33)*($I$5:$I$48&gt;$I33))+SUM(($K$5:$K$48=$K33)*($I$5:$I$48=$I33)*($D$5:$D$48&gt;$D33))+SUM(($K$5:$K$48=$K33)*($I$5:$I$48=$I33)*($D$5:$D$48=$D33)*($E$5:$E$48&gt;$E33))</f>
        <v>29</v>
      </c>
      <c r="B33" s="179" t="str">
        <f>'포상 분석'!C22</f>
        <v>신선식품팀</v>
      </c>
      <c r="C33" s="179" t="str">
        <f>'포상 분석'!D22</f>
        <v>박민경</v>
      </c>
      <c r="D33" s="180">
        <f>'포상 분석'!U22</f>
        <v>12</v>
      </c>
      <c r="E33" s="180">
        <f>'포상 분석'!V22</f>
        <v>6</v>
      </c>
      <c r="F33" s="180">
        <f>'포상 분석'!W22</f>
        <v>0</v>
      </c>
      <c r="G33" s="180">
        <f>'포상 분석'!X22</f>
        <v>16</v>
      </c>
      <c r="H33" s="180">
        <f>'포상 분석'!Y22</f>
        <v>14</v>
      </c>
      <c r="I33" s="180">
        <f>'포상 분석'!Z22</f>
        <v>0</v>
      </c>
      <c r="J33" s="181">
        <f>'포상 분석'!AA22</f>
        <v>0</v>
      </c>
      <c r="K33" s="182">
        <f>'포상 분석'!AB22</f>
        <v>48</v>
      </c>
      <c r="L33" s="183">
        <f>SUMIFS(구매실적!$C:$C,구매실적!$B:$B,포상분석_출력!$C39)</f>
        <v>2814890000</v>
      </c>
      <c r="M33" s="184">
        <f>SUMIFS(구매실적!$E:$E,구매실적!$B:$B,포상분석_출력!$C39)</f>
        <v>15084653.249166667</v>
      </c>
      <c r="N33" s="184">
        <f>SUMIFS(구매실적!$D:$D,구매실적!$B:$B,포상분석_출력!$C39)</f>
        <v>44474000</v>
      </c>
      <c r="O33" s="185" t="str">
        <f>VLOOKUP(C33,카운트!$B$2:$U$52,20,0)</f>
        <v/>
      </c>
    </row>
    <row r="34" spans="1:36" ht="27.75" customHeight="1">
      <c r="A34" s="178">
        <f>RANK($K34,$K$5:$K$48)+SUM(($K$5:$K$48=$K34)*($I$5:$I$48&gt;$I34))+SUM(($K$5:$K$48=$K34)*($I$5:$I$48=$I34)*($D$5:$D$48&gt;$D34))+SUM(($K$5:$K$48=$K34)*($I$5:$I$48=$I34)*($D$5:$D$48=$D34)*($E$5:$E$48&gt;$E34))</f>
        <v>30</v>
      </c>
      <c r="B34" s="179" t="str">
        <f>'포상 분석'!C19</f>
        <v>가공원료팀</v>
      </c>
      <c r="C34" s="179" t="str">
        <f>'포상 분석'!D19</f>
        <v>김현희</v>
      </c>
      <c r="D34" s="180">
        <f>'포상 분석'!U19</f>
        <v>18</v>
      </c>
      <c r="E34" s="180">
        <f>'포상 분석'!V19</f>
        <v>9</v>
      </c>
      <c r="F34" s="180">
        <f>'포상 분석'!W19</f>
        <v>12</v>
      </c>
      <c r="G34" s="180">
        <f>'포상 분석'!X19</f>
        <v>3</v>
      </c>
      <c r="H34" s="180">
        <f>'포상 분석'!Y19</f>
        <v>3</v>
      </c>
      <c r="I34" s="180">
        <f>'포상 분석'!Z19</f>
        <v>0</v>
      </c>
      <c r="J34" s="181">
        <f>'포상 분석'!AA19</f>
        <v>2</v>
      </c>
      <c r="K34" s="182">
        <f>'포상 분석'!AB19</f>
        <v>47</v>
      </c>
      <c r="L34" s="183">
        <f>SUMIFS(구매실적!$C:$C,구매실적!$B:$B,포상분석_출력!$C32)</f>
        <v>1222626131.7383599</v>
      </c>
      <c r="M34" s="184">
        <f>SUMIFS(구매실적!$E:$E,구매실적!$B:$B,포상분석_출력!$C32)</f>
        <v>83044571.428571433</v>
      </c>
      <c r="N34" s="184">
        <f>SUMIFS(구매실적!$D:$D,구매실적!$B:$B,포상분석_출력!$C32)</f>
        <v>39494437.904599994</v>
      </c>
      <c r="O34" s="185" t="str">
        <f>VLOOKUP(C34,카운트!$B$2:$U$52,20,0)</f>
        <v/>
      </c>
    </row>
    <row r="35" spans="1:36" ht="27.75" customHeight="1">
      <c r="A35" s="178">
        <f>RANK($K35,$K$5:$K$48)+SUM(($K$5:$K$48=$K35)*($I$5:$I$48&gt;$I35))+SUM(($K$5:$K$48=$K35)*($I$5:$I$48=$I35)*($D$5:$D$48&gt;$D35))+SUM(($K$5:$K$48=$K35)*($I$5:$I$48=$I35)*($D$5:$D$48=$D35)*($E$5:$E$48&gt;$E35))</f>
        <v>31</v>
      </c>
      <c r="B35" s="179" t="str">
        <f>'포상 분석'!C7</f>
        <v>해외전략구매팀</v>
      </c>
      <c r="C35" s="179" t="str">
        <f>'포상 분석'!D7</f>
        <v>권태훈</v>
      </c>
      <c r="D35" s="180">
        <f>'포상 분석'!U7</f>
        <v>18</v>
      </c>
      <c r="E35" s="180">
        <f>'포상 분석'!V7</f>
        <v>7.5</v>
      </c>
      <c r="F35" s="180">
        <f>'포상 분석'!W7</f>
        <v>10.5</v>
      </c>
      <c r="G35" s="180">
        <f>'포상 분석'!X7</f>
        <v>0</v>
      </c>
      <c r="H35" s="180">
        <f>'포상 분석'!Y7</f>
        <v>8</v>
      </c>
      <c r="I35" s="180">
        <f>'포상 분석'!Z7</f>
        <v>0</v>
      </c>
      <c r="J35" s="181">
        <f>'포상 분석'!AA7</f>
        <v>2</v>
      </c>
      <c r="K35" s="182">
        <f>'포상 분석'!AB7</f>
        <v>46</v>
      </c>
      <c r="L35" s="183">
        <f>SUMIFS(구매실적!$C:$C,구매실적!$B:$B,포상분석_출력!$C34)</f>
        <v>3480270388</v>
      </c>
      <c r="M35" s="184">
        <f>SUMIFS(구매실적!$E:$E,구매실적!$B:$B,포상분석_출력!$C34)</f>
        <v>95051104.687089652</v>
      </c>
      <c r="N35" s="184">
        <f>SUMIFS(구매실적!$D:$D,구매실적!$B:$B,포상분석_출력!$C34)</f>
        <v>71837890.58600001</v>
      </c>
      <c r="O35" s="185" t="str">
        <f>VLOOKUP(C35,카운트!$B$2:$U$52,20,0)</f>
        <v/>
      </c>
    </row>
    <row r="36" spans="1:36" ht="27.75" customHeight="1">
      <c r="A36" s="178">
        <f>RANK($K36,$K$5:$K$48)+SUM(($K$5:$K$48=$K36)*($I$5:$I$48&gt;$I36))+SUM(($K$5:$K$48=$K36)*($I$5:$I$48=$I36)*($D$5:$D$48&gt;$D36))+SUM(($K$5:$K$48=$K36)*($I$5:$I$48=$I36)*($D$5:$D$48=$D36)*($E$5:$E$48&gt;$E36))</f>
        <v>32</v>
      </c>
      <c r="B36" s="179" t="str">
        <f>'포상 분석'!C8</f>
        <v>포장재팀</v>
      </c>
      <c r="C36" s="179" t="str">
        <f>'포상 분석'!D8</f>
        <v>김동환</v>
      </c>
      <c r="D36" s="180">
        <f>'포상 분석'!U8</f>
        <v>15</v>
      </c>
      <c r="E36" s="180">
        <f>'포상 분석'!V8</f>
        <v>7.5</v>
      </c>
      <c r="F36" s="180">
        <f>'포상 분석'!W8</f>
        <v>6</v>
      </c>
      <c r="G36" s="180">
        <f>'포상 분석'!X8</f>
        <v>6</v>
      </c>
      <c r="H36" s="180">
        <f>'포상 분석'!Y8</f>
        <v>10</v>
      </c>
      <c r="I36" s="180">
        <f>'포상 분석'!Z8</f>
        <v>0</v>
      </c>
      <c r="J36" s="181">
        <f>'포상 분석'!AA8</f>
        <v>0</v>
      </c>
      <c r="K36" s="182">
        <f>'포상 분석'!AB8</f>
        <v>44.5</v>
      </c>
      <c r="L36" s="183">
        <f>SUMIFS(구매실적!$C:$C,구매실적!$B:$B,포상분석_출력!$C35)</f>
        <v>1617868377.0999999</v>
      </c>
      <c r="M36" s="184">
        <f>SUMIFS(구매실적!$E:$E,구매실적!$B:$B,포상분석_출력!$C35)</f>
        <v>52876130.122402251</v>
      </c>
      <c r="N36" s="184">
        <f>SUMIFS(구매실적!$D:$D,구매실적!$B:$B,포상분석_출력!$C35)</f>
        <v>32761591.253400002</v>
      </c>
      <c r="O36" s="185" t="str">
        <f>VLOOKUP(C36,카운트!$B$2:$U$52,20,0)</f>
        <v/>
      </c>
    </row>
    <row r="37" spans="1:36" ht="27.75" customHeight="1">
      <c r="A37" s="178">
        <f>RANK($K37,$K$5:$K$48)+SUM(($K$5:$K$48=$K37)*($I$5:$I$48&gt;$I37))+SUM(($K$5:$K$48=$K37)*($I$5:$I$48=$I37)*($D$5:$D$48&gt;$D37))+SUM(($K$5:$K$48=$K37)*($I$5:$I$48=$I37)*($D$5:$D$48=$D37)*($E$5:$E$48&gt;$E37))</f>
        <v>33</v>
      </c>
      <c r="B37" s="179" t="str">
        <f>'포상 분석'!C11</f>
        <v>신선식품팀</v>
      </c>
      <c r="C37" s="179" t="str">
        <f>'포상 분석'!D11</f>
        <v>김성훈</v>
      </c>
      <c r="D37" s="180">
        <f>'포상 분석'!U11</f>
        <v>18</v>
      </c>
      <c r="E37" s="180">
        <f>'포상 분석'!V11</f>
        <v>6</v>
      </c>
      <c r="F37" s="180">
        <f>'포상 분석'!W11</f>
        <v>0</v>
      </c>
      <c r="G37" s="180">
        <f>'포상 분석'!X11</f>
        <v>0</v>
      </c>
      <c r="H37" s="180">
        <f>'포상 분석'!Y11</f>
        <v>0</v>
      </c>
      <c r="I37" s="180">
        <f>'포상 분석'!Z11</f>
        <v>10</v>
      </c>
      <c r="J37" s="181">
        <f>'포상 분석'!AA11</f>
        <v>10</v>
      </c>
      <c r="K37" s="182">
        <f>'포상 분석'!AB11</f>
        <v>44</v>
      </c>
      <c r="L37" s="183">
        <f>SUMIFS(구매실적!$C:$C,구매실적!$B:$B,포상분석_출력!$C36)</f>
        <v>2533149738</v>
      </c>
      <c r="M37" s="184">
        <f>SUMIFS(구매실적!$E:$E,구매실적!$B:$B,포상분석_출력!$C36)</f>
        <v>67001770.321124092</v>
      </c>
      <c r="N37" s="184">
        <f>SUMIFS(구매실적!$D:$D,구매실적!$B:$B,포상분석_출력!$C36)</f>
        <v>7966317.8181999996</v>
      </c>
      <c r="O37" s="185" t="str">
        <f>VLOOKUP(C37,카운트!$B$2:$U$52,20,0)</f>
        <v>최우수(2)</v>
      </c>
    </row>
    <row r="38" spans="1:36" ht="27.75" customHeight="1">
      <c r="A38" s="178">
        <f>RANK($K38,$K$5:$K$48)+SUM(($K$5:$K$48=$K38)*($I$5:$I$48&gt;$I38))+SUM(($K$5:$K$48=$K38)*($I$5:$I$48=$I38)*($D$5:$D$48&gt;$D38))+SUM(($K$5:$K$48=$K38)*($I$5:$I$48=$I38)*($D$5:$D$48=$D38)*($E$5:$E$48&gt;$E38))</f>
        <v>34</v>
      </c>
      <c r="B38" s="179" t="str">
        <f>'포상 분석'!C4</f>
        <v>가공원료팀</v>
      </c>
      <c r="C38" s="179" t="str">
        <f>'포상 분석'!D4</f>
        <v>강태성</v>
      </c>
      <c r="D38" s="180">
        <f>'포상 분석'!U4</f>
        <v>15</v>
      </c>
      <c r="E38" s="180">
        <f>'포상 분석'!V4</f>
        <v>7.5</v>
      </c>
      <c r="F38" s="180">
        <f>'포상 분석'!W4</f>
        <v>10.5</v>
      </c>
      <c r="G38" s="180">
        <f>'포상 분석'!X4</f>
        <v>0</v>
      </c>
      <c r="H38" s="180">
        <f>'포상 분석'!Y4</f>
        <v>5</v>
      </c>
      <c r="I38" s="180">
        <f>'포상 분석'!Z4</f>
        <v>3</v>
      </c>
      <c r="J38" s="181">
        <f>'포상 분석'!AA4</f>
        <v>2</v>
      </c>
      <c r="K38" s="182">
        <f>'포상 분석'!AB4</f>
        <v>43</v>
      </c>
      <c r="L38" s="183">
        <f>SUMIFS(구매실적!$C:$C,구매실적!$B:$B,포상분석_출력!$C37)</f>
        <v>2281640531</v>
      </c>
      <c r="M38" s="184">
        <f>SUMIFS(구매실적!$E:$E,구매실적!$B:$B,포상분석_출력!$C37)</f>
        <v>-106574827.96592852</v>
      </c>
      <c r="N38" s="184">
        <f>SUMIFS(구매실적!$D:$D,구매실적!$B:$B,포상분석_출력!$C37)</f>
        <v>-37316658.091400012</v>
      </c>
      <c r="O38" s="185" t="str">
        <f>VLOOKUP(C38,카운트!$B$2:$U$52,20,0)</f>
        <v/>
      </c>
    </row>
    <row r="39" spans="1:36" ht="27.75" customHeight="1">
      <c r="A39" s="178">
        <f>RANK($K39,$K$5:$K$48)+SUM(($K$5:$K$48=$K39)*($I$5:$I$48&gt;$I39))+SUM(($K$5:$K$48=$K39)*($I$5:$I$48=$I39)*($D$5:$D$48&gt;$D39))+SUM(($K$5:$K$48=$K39)*($I$5:$I$48=$I39)*($D$5:$D$48=$D39)*($E$5:$E$48&gt;$E39))</f>
        <v>35</v>
      </c>
      <c r="B39" s="179" t="str">
        <f>'포상 분석'!C21</f>
        <v>인테리어팀</v>
      </c>
      <c r="C39" s="179" t="str">
        <f>'포상 분석'!D21</f>
        <v>박건후</v>
      </c>
      <c r="D39" s="180">
        <f>'포상 분석'!U21</f>
        <v>15</v>
      </c>
      <c r="E39" s="180">
        <f>'포상 분석'!V21</f>
        <v>0</v>
      </c>
      <c r="F39" s="180">
        <f>'포상 분석'!W21</f>
        <v>21</v>
      </c>
      <c r="G39" s="180">
        <f>'포상 분석'!X21</f>
        <v>0</v>
      </c>
      <c r="H39" s="180">
        <f>'포상 분석'!Y21</f>
        <v>6</v>
      </c>
      <c r="I39" s="180">
        <f>'포상 분석'!Z21</f>
        <v>0</v>
      </c>
      <c r="J39" s="181">
        <f>'포상 분석'!AA21</f>
        <v>0</v>
      </c>
      <c r="K39" s="182">
        <f>'포상 분석'!AB21</f>
        <v>42</v>
      </c>
      <c r="L39" s="183">
        <f>SUMIFS(구매실적!$C:$C,구매실적!$B:$B,포상분석_출력!$C38)</f>
        <v>2682715999</v>
      </c>
      <c r="M39" s="184">
        <f>SUMIFS(구매실적!$E:$E,구매실적!$B:$B,포상분석_출력!$C38)</f>
        <v>95036409.220297799</v>
      </c>
      <c r="N39" s="184">
        <f>SUMIFS(구매실적!$D:$D,구매실적!$B:$B,포상분석_출력!$C38)</f>
        <v>45777717.912599996</v>
      </c>
      <c r="O39" s="185" t="str">
        <f>VLOOKUP(C39,카운트!$B$2:$U$52,20,0)</f>
        <v/>
      </c>
    </row>
    <row r="40" spans="1:36" ht="27.75" customHeight="1">
      <c r="A40" s="178">
        <f>RANK($K40,$K$5:$K$48)+SUM(($K$5:$K$48=$K40)*($I$5:$I$48&gt;$I40))+SUM(($K$5:$K$48=$K40)*($I$5:$I$48=$I40)*($D$5:$D$48&gt;$D40))+SUM(($K$5:$K$48=$K40)*($I$5:$I$48=$I40)*($D$5:$D$48=$D40)*($E$5:$E$48&gt;$E40))</f>
        <v>36</v>
      </c>
      <c r="B40" s="179" t="str">
        <f>'포상 분석'!C35</f>
        <v>설비팀</v>
      </c>
      <c r="C40" s="179" t="str">
        <f>'포상 분석'!D35</f>
        <v>이동윤</v>
      </c>
      <c r="D40" s="180">
        <f>'포상 분석'!U35</f>
        <v>15</v>
      </c>
      <c r="E40" s="180">
        <f>'포상 분석'!V35</f>
        <v>18</v>
      </c>
      <c r="F40" s="180">
        <f>'포상 분석'!W35</f>
        <v>0</v>
      </c>
      <c r="G40" s="180">
        <f>'포상 분석'!X35</f>
        <v>0</v>
      </c>
      <c r="H40" s="180">
        <f>'포상 분석'!Y35</f>
        <v>6</v>
      </c>
      <c r="I40" s="180">
        <f>'포상 분석'!Z35</f>
        <v>0</v>
      </c>
      <c r="J40" s="181">
        <f>'포상 분석'!AA35</f>
        <v>0</v>
      </c>
      <c r="K40" s="182">
        <f>'포상 분석'!AB35</f>
        <v>39</v>
      </c>
      <c r="L40" s="183">
        <f>SUMIFS(구매실적!$C:$C,구매실적!$B:$B,포상분석_출력!$C40)</f>
        <v>712096474.60000002</v>
      </c>
      <c r="M40" s="184">
        <f>SUMIFS(구매실적!$E:$E,구매실적!$B:$B,포상분석_출력!$C40)</f>
        <v>107238986.39455783</v>
      </c>
      <c r="N40" s="184">
        <f>SUMIFS(구매실적!$D:$D,구매실적!$B:$B,포상분석_출력!$C40)</f>
        <v>51429290</v>
      </c>
      <c r="O40" s="185" t="str">
        <f>VLOOKUP(C40,카운트!$B$2:$U$52,20,0)</f>
        <v>우수(1)</v>
      </c>
    </row>
    <row r="41" spans="1:36" ht="27.75" customHeight="1">
      <c r="A41" s="178">
        <f>RANK($K41,$K$5:$K$48)+SUM(($K$5:$K$48=$K41)*($I$5:$I$48&gt;$I41))+SUM(($K$5:$K$48=$K41)*($I$5:$I$48=$I41)*($D$5:$D$48&gt;$D41))+SUM(($K$5:$K$48=$K41)*($I$5:$I$48=$I41)*($D$5:$D$48=$D41)*($E$5:$E$48&gt;$E41))</f>
        <v>36</v>
      </c>
      <c r="B41" s="179" t="str">
        <f>'포상 분석'!C18</f>
        <v>설비팀</v>
      </c>
      <c r="C41" s="179" t="str">
        <f>'포상 분석'!D18</f>
        <v>김해랑</v>
      </c>
      <c r="D41" s="180">
        <f>'포상 분석'!U18</f>
        <v>18</v>
      </c>
      <c r="E41" s="180">
        <f>'포상 분석'!V18</f>
        <v>15</v>
      </c>
      <c r="F41" s="180">
        <f>'포상 분석'!W18</f>
        <v>0</v>
      </c>
      <c r="G41" s="180">
        <f>'포상 분석'!X18</f>
        <v>0</v>
      </c>
      <c r="H41" s="180">
        <f>'포상 분석'!Y18</f>
        <v>6</v>
      </c>
      <c r="I41" s="180">
        <f>'포상 분석'!Z18</f>
        <v>0</v>
      </c>
      <c r="J41" s="181">
        <f>'포상 분석'!AA18</f>
        <v>0</v>
      </c>
      <c r="K41" s="182">
        <f>'포상 분석'!AB18</f>
        <v>39</v>
      </c>
      <c r="L41" s="183">
        <f>SUMIFS(구매실적!$C:$C,구매실적!$B:$B,포상분석_출력!$C41)</f>
        <v>724532916.25</v>
      </c>
      <c r="M41" s="184">
        <f>SUMIFS(구매실적!$E:$E,구매실적!$B:$B,포상분석_출력!$C41)</f>
        <v>23058217.687074833</v>
      </c>
      <c r="N41" s="184">
        <f>SUMIFS(구매실적!$D:$D,구매실적!$B:$B,포상분석_출력!$C41)</f>
        <v>22562810</v>
      </c>
      <c r="O41" s="185" t="str">
        <f>VLOOKUP(C41,카운트!$B$2:$U$52,20,0)</f>
        <v/>
      </c>
    </row>
    <row r="42" spans="1:36" ht="27.75" customHeight="1">
      <c r="A42" s="178">
        <f>RANK($K42,$K$5:$K$48)+SUM(($K$5:$K$48=$K42)*($I$5:$I$48&gt;$I42))+SUM(($K$5:$K$48=$K42)*($I$5:$I$48=$I42)*($D$5:$D$48&gt;$D42))+SUM(($K$5:$K$48=$K42)*($I$5:$I$48=$I42)*($D$5:$D$48=$D42)*($E$5:$E$48&gt;$E42))</f>
        <v>38</v>
      </c>
      <c r="B42" s="179" t="str">
        <f>'포상 분석'!C42</f>
        <v>신선식품팀</v>
      </c>
      <c r="C42" s="179" t="str">
        <f>'포상 분석'!D42</f>
        <v>이충현</v>
      </c>
      <c r="D42" s="180">
        <f>'포상 분석'!U42</f>
        <v>12</v>
      </c>
      <c r="E42" s="180">
        <f>'포상 분석'!V42</f>
        <v>6</v>
      </c>
      <c r="F42" s="180">
        <f>'포상 분석'!W42</f>
        <v>0</v>
      </c>
      <c r="G42" s="180">
        <f>'포상 분석'!X42</f>
        <v>0</v>
      </c>
      <c r="H42" s="180">
        <f>'포상 분석'!Y42</f>
        <v>0</v>
      </c>
      <c r="I42" s="180">
        <f>'포상 분석'!Z42</f>
        <v>9</v>
      </c>
      <c r="J42" s="181">
        <f>'포상 분석'!AA42</f>
        <v>10</v>
      </c>
      <c r="K42" s="182">
        <f>'포상 분석'!AB42</f>
        <v>37</v>
      </c>
      <c r="L42" s="183">
        <f>SUMIFS(구매실적!$C:$C,구매실적!$B:$B,포상분석_출력!$C42)</f>
        <v>1788061706</v>
      </c>
      <c r="M42" s="184">
        <f>SUMIFS(구매실적!$E:$E,구매실적!$B:$B,포상분석_출력!$C42)</f>
        <v>39476633.777908176</v>
      </c>
      <c r="N42" s="184">
        <f>SUMIFS(구매실적!$D:$D,구매실적!$B:$B,포상분석_출력!$C42)</f>
        <v>-4182383.8213999905</v>
      </c>
      <c r="O42" s="185" t="str">
        <f>VLOOKUP(C42,카운트!$B$2:$U$52,20,0)</f>
        <v/>
      </c>
    </row>
    <row r="43" spans="1:36" ht="27.75" customHeight="1">
      <c r="A43" s="178">
        <f>RANK($K43,$K$5:$K$48)+SUM(($K$5:$K$48=$K43)*($I$5:$I$48&gt;$I43))+SUM(($K$5:$K$48=$K43)*($I$5:$I$48=$I43)*($D$5:$D$48&gt;$D43))+SUM(($K$5:$K$48=$K43)*($I$5:$I$48=$I43)*($D$5:$D$48=$D43)*($E$5:$E$48&gt;$E43))</f>
        <v>39</v>
      </c>
      <c r="B43" s="179" t="str">
        <f>'포상 분석'!C30</f>
        <v>가공원료팀</v>
      </c>
      <c r="C43" s="179" t="str">
        <f>'포상 분석'!D30</f>
        <v>안유인</v>
      </c>
      <c r="D43" s="180">
        <f>'포상 분석'!U30</f>
        <v>15</v>
      </c>
      <c r="E43" s="180">
        <f>'포상 분석'!V30</f>
        <v>7.5</v>
      </c>
      <c r="F43" s="180">
        <f>'포상 분석'!W30</f>
        <v>6</v>
      </c>
      <c r="G43" s="180">
        <f>'포상 분석'!X30</f>
        <v>0</v>
      </c>
      <c r="H43" s="180">
        <f>'포상 분석'!Y30</f>
        <v>3</v>
      </c>
      <c r="I43" s="180">
        <f>'포상 분석'!Z30</f>
        <v>3</v>
      </c>
      <c r="J43" s="181">
        <f>'포상 분석'!AA30</f>
        <v>1</v>
      </c>
      <c r="K43" s="182">
        <f>'포상 분석'!AB30</f>
        <v>35.5</v>
      </c>
      <c r="L43" s="183">
        <f>SUMIFS(구매실적!$C:$C,구매실적!$B:$B,포상분석_출력!$C43)</f>
        <v>1972609466</v>
      </c>
      <c r="M43" s="184">
        <f>SUMIFS(구매실적!$E:$E,구매실적!$B:$B,포상분석_출력!$C43)</f>
        <v>26843701.099959623</v>
      </c>
      <c r="N43" s="184">
        <f>SUMIFS(구매실적!$D:$D,구매실적!$B:$B,포상분석_출력!$C43)</f>
        <v>6885082.4660000084</v>
      </c>
      <c r="O43" s="185" t="str">
        <f>VLOOKUP(C43,카운트!$B$2:$U$52,20,0)</f>
        <v>하위10%(1)</v>
      </c>
    </row>
    <row r="44" spans="1:36" ht="27.75" customHeight="1">
      <c r="A44" s="178">
        <f>RANK($K44,$K$5:$K$48)+SUM(($K$5:$K$48=$K44)*($I$5:$I$48&gt;$I44))+SUM(($K$5:$K$48=$K44)*($I$5:$I$48=$I44)*($D$5:$D$48&gt;$D44))+SUM(($K$5:$K$48=$K44)*($I$5:$I$48=$I44)*($D$5:$D$48=$D44)*($E$5:$E$48&gt;$E44))</f>
        <v>40</v>
      </c>
      <c r="B44" s="179" t="str">
        <f>'포상 분석'!C26</f>
        <v>해외전략구매팀</v>
      </c>
      <c r="C44" s="179" t="str">
        <f>'포상 분석'!D26</f>
        <v>서윤형</v>
      </c>
      <c r="D44" s="180">
        <f>'포상 분석'!U26</f>
        <v>15</v>
      </c>
      <c r="E44" s="180">
        <f>'포상 분석'!V26</f>
        <v>7.5</v>
      </c>
      <c r="F44" s="180">
        <f>'포상 분석'!W26</f>
        <v>6</v>
      </c>
      <c r="G44" s="180">
        <f>'포상 분석'!X26</f>
        <v>0</v>
      </c>
      <c r="H44" s="180">
        <f>'포상 분석'!Y26</f>
        <v>6</v>
      </c>
      <c r="I44" s="180">
        <f>'포상 분석'!Z26</f>
        <v>0</v>
      </c>
      <c r="J44" s="181">
        <f>'포상 분석'!AA26</f>
        <v>0</v>
      </c>
      <c r="K44" s="182">
        <f>'포상 분석'!AB26</f>
        <v>34.5</v>
      </c>
      <c r="L44" s="183">
        <f>SUMIFS(구매실적!$C:$C,구매실적!$B:$B,포상분석_출력!$C44)</f>
        <v>2183149226</v>
      </c>
      <c r="M44" s="184">
        <f>SUMIFS(구매실적!$E:$E,구매실적!$B:$B,포상분석_출력!$C44)</f>
        <v>25034605.62732527</v>
      </c>
      <c r="N44" s="184">
        <f>SUMIFS(구매실적!$D:$D,구매실적!$B:$B,포상분석_출력!$C44)</f>
        <v>10932130.897699967</v>
      </c>
      <c r="O44" s="185" t="str">
        <f>VLOOKUP(C44,카운트!$B$2:$U$52,20,0)</f>
        <v>하위10%(1)</v>
      </c>
    </row>
    <row r="45" spans="1:36" ht="27.75" customHeight="1">
      <c r="A45" s="169">
        <f>RANK($K45,$K$5:$K$48)+SUM(($K$5:$K$48=$K45)*($I$5:$I$48&gt;$I45))+SUM(($K$5:$K$48=$K45)*($I$5:$I$48=$I45)*($D$5:$D$48&gt;$D45))+SUM(($K$5:$K$48=$K45)*($I$5:$I$48=$I45)*($D$5:$D$48=$D45)*($E$5:$E$48&gt;$E45))</f>
        <v>41</v>
      </c>
      <c r="B45" s="170" t="str">
        <f>'포상 분석'!C23</f>
        <v>간접구매팀</v>
      </c>
      <c r="C45" s="170" t="str">
        <f>'포상 분석'!D23</f>
        <v>박주원</v>
      </c>
      <c r="D45" s="171">
        <f>'포상 분석'!U23</f>
        <v>9</v>
      </c>
      <c r="E45" s="171">
        <f>'포상 분석'!V23</f>
        <v>6</v>
      </c>
      <c r="F45" s="171">
        <f>'포상 분석'!W23</f>
        <v>0</v>
      </c>
      <c r="G45" s="171">
        <f>'포상 분석'!X23</f>
        <v>8</v>
      </c>
      <c r="H45" s="171">
        <f>'포상 분석'!Y23</f>
        <v>6</v>
      </c>
      <c r="I45" s="171">
        <f>'포상 분석'!Z23</f>
        <v>0</v>
      </c>
      <c r="J45" s="172">
        <f>'포상 분석'!AA23</f>
        <v>0</v>
      </c>
      <c r="K45" s="173">
        <f>'포상 분석'!AB23</f>
        <v>29</v>
      </c>
      <c r="L45" s="174">
        <f>SUMIFS(구매실적!$C:$C,구매실적!$B:$B,포상분석_출력!$C45)</f>
        <v>471020889</v>
      </c>
      <c r="M45" s="175">
        <f>SUMIFS(구매실적!$E:$E,구매실적!$B:$B,포상분석_출력!$C45)</f>
        <v>37493460.464199096</v>
      </c>
      <c r="N45" s="175">
        <f>SUMIFS(구매실적!$D:$D,구매실적!$B:$B,포상분석_출력!$C45)</f>
        <v>-21356662.686121531</v>
      </c>
      <c r="O45" s="176" t="str">
        <f>VLOOKUP(C45,카운트!$B$2:$U$52,20,0)</f>
        <v/>
      </c>
    </row>
    <row r="46" spans="1:36" ht="27.75" customHeight="1">
      <c r="A46" s="169">
        <f>RANK($K46,$K$5:$K$48)+SUM(($K$5:$K$48=$K46)*($I$5:$I$48&gt;$I46))+SUM(($K$5:$K$48=$K46)*($I$5:$I$48=$I46)*($D$5:$D$48&gt;$D46))+SUM(($K$5:$K$48=$K46)*($I$5:$I$48=$I46)*($D$5:$D$48=$D46)*($E$5:$E$48&gt;$E46))</f>
        <v>42</v>
      </c>
      <c r="B46" s="170" t="str">
        <f>'포상 분석'!C6</f>
        <v>신선식품팀</v>
      </c>
      <c r="C46" s="170" t="str">
        <f>'포상 분석'!D6</f>
        <v>권성민</v>
      </c>
      <c r="D46" s="171">
        <f>'포상 분석'!U6</f>
        <v>12</v>
      </c>
      <c r="E46" s="171">
        <f>'포상 분석'!V6</f>
        <v>6</v>
      </c>
      <c r="F46" s="171">
        <f>'포상 분석'!W6</f>
        <v>0</v>
      </c>
      <c r="G46" s="171">
        <f>'포상 분석'!X6</f>
        <v>0</v>
      </c>
      <c r="H46" s="171">
        <f>'포상 분석'!Y6</f>
        <v>6</v>
      </c>
      <c r="I46" s="171">
        <f>'포상 분석'!Z6</f>
        <v>0</v>
      </c>
      <c r="J46" s="172">
        <f>'포상 분석'!AA6</f>
        <v>0</v>
      </c>
      <c r="K46" s="173">
        <f>'포상 분석'!AB6</f>
        <v>24</v>
      </c>
      <c r="L46" s="174">
        <f>SUMIFS(구매실적!$C:$C,구매실적!$B:$B,포상분석_출력!$C46)</f>
        <v>2212993589</v>
      </c>
      <c r="M46" s="175">
        <f>SUMIFS(구매실적!$E:$E,구매실적!$B:$B,포상분석_출력!$C46)</f>
        <v>146679020.08342007</v>
      </c>
      <c r="N46" s="175">
        <f>SUMIFS(구매실적!$D:$D,구매실적!$B:$B,포상분석_출력!$C46)</f>
        <v>-31496630.475099977</v>
      </c>
      <c r="O46" s="176" t="str">
        <f>VLOOKUP(C46,카운트!$B$2:$U$52,20,0)</f>
        <v>하위10%(3)</v>
      </c>
    </row>
    <row r="47" spans="1:36" ht="27.75" customHeight="1">
      <c r="A47" s="169">
        <f>RANK($K47,$K$5:$K$48)+SUM(($K$5:$K$48=$K47)*($I$5:$I$48&gt;$I47))+SUM(($K$5:$K$48=$K47)*($I$5:$I$48=$I47)*($D$5:$D$48&gt;$D47))+SUM(($K$5:$K$48=$K47)*($I$5:$I$48=$I47)*($D$5:$D$48=$D47)*($E$5:$E$48&gt;$E47))</f>
        <v>43</v>
      </c>
      <c r="B47" s="170" t="str">
        <f>'포상 분석'!C5</f>
        <v>해외전략구매팀</v>
      </c>
      <c r="C47" s="170" t="str">
        <f>'포상 분석'!D5</f>
        <v>곽범준</v>
      </c>
      <c r="D47" s="171">
        <f>'포상 분석'!U5</f>
        <v>12</v>
      </c>
      <c r="E47" s="171">
        <f>'포상 분석'!V5</f>
        <v>6</v>
      </c>
      <c r="F47" s="171">
        <f>'포상 분석'!W5</f>
        <v>0</v>
      </c>
      <c r="G47" s="171">
        <f>'포상 분석'!X5</f>
        <v>0</v>
      </c>
      <c r="H47" s="171">
        <f>'포상 분석'!Y5</f>
        <v>0</v>
      </c>
      <c r="I47" s="171">
        <f>'포상 분석'!Z5</f>
        <v>0</v>
      </c>
      <c r="J47" s="172">
        <f>'포상 분석'!AA5</f>
        <v>0</v>
      </c>
      <c r="K47" s="173">
        <f>'포상 분석'!AB5</f>
        <v>18</v>
      </c>
      <c r="L47" s="174">
        <f>SUMIFS(구매실적!$C:$C,구매실적!$B:$B,포상분석_출력!$C47)</f>
        <v>678990131</v>
      </c>
      <c r="M47" s="175">
        <f>SUMIFS(구매실적!$E:$E,구매실적!$B:$B,포상분석_출력!$C47)</f>
        <v>573944314.64751339</v>
      </c>
      <c r="N47" s="175">
        <f>SUMIFS(구매실적!$D:$D,구매실적!$B:$B,포상분석_출력!$C47)</f>
        <v>-57562199.724999994</v>
      </c>
      <c r="O47" s="176" t="str">
        <f>VLOOKUP(C47,카운트!$B$2:$U$52,20,0)</f>
        <v>하위10%(2)</v>
      </c>
    </row>
    <row r="48" spans="1:36" s="4" customFormat="1" ht="27.75" customHeight="1" thickBot="1">
      <c r="A48" s="169">
        <f>RANK($K48,$K$5:$K$48)+SUM(($K$5:$K$48=$K48)*($I$5:$I$48&gt;$I48))+SUM(($K$5:$K$48=$K48)*($I$5:$I$48=$I48)*($D$5:$D$48&gt;$D48))+SUM(($K$5:$K$48=$K48)*($I$5:$I$48=$I48)*($D$5:$D$48=$D48)*($E$5:$E$48&gt;$E48))</f>
        <v>43</v>
      </c>
      <c r="B48" s="170" t="str">
        <f>'포상 분석'!C27</f>
        <v>상품소싱팀</v>
      </c>
      <c r="C48" s="170" t="str">
        <f>'포상 분석'!D27</f>
        <v>송준수</v>
      </c>
      <c r="D48" s="171">
        <f>'포상 분석'!U27</f>
        <v>12</v>
      </c>
      <c r="E48" s="171">
        <f>'포상 분석'!V27</f>
        <v>6</v>
      </c>
      <c r="F48" s="171">
        <f>'포상 분석'!W27</f>
        <v>0</v>
      </c>
      <c r="G48" s="171">
        <f>'포상 분석'!X27</f>
        <v>0</v>
      </c>
      <c r="H48" s="171">
        <f>'포상 분석'!Y27</f>
        <v>0</v>
      </c>
      <c r="I48" s="171">
        <f>'포상 분석'!Z27</f>
        <v>0</v>
      </c>
      <c r="J48" s="172">
        <f>'포상 분석'!AA27</f>
        <v>0</v>
      </c>
      <c r="K48" s="177">
        <f>'포상 분석'!AB27</f>
        <v>18</v>
      </c>
      <c r="L48" s="174">
        <f>SUMIFS(구매실적!$C:$C,구매실적!$B:$B,포상분석_출력!$C48)</f>
        <v>990389997</v>
      </c>
      <c r="M48" s="175">
        <f>SUMIFS(구매실적!$E:$E,구매실적!$B:$B,포상분석_출력!$C48)</f>
        <v>19327797.52499716</v>
      </c>
      <c r="N48" s="175">
        <f>SUMIFS(구매실적!$D:$D,구매실적!$B:$B,포상분석_출력!$C48)</f>
        <v>-1142433.4234000035</v>
      </c>
      <c r="O48" s="176" t="str">
        <f>VLOOKUP(C48,카운트!$B$2:$U$52,20,0)</f>
        <v>하위10%(4)</v>
      </c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</row>
    <row r="49" spans="1:36" s="4" customFormat="1" ht="17.25" thickTop="1">
      <c r="A49" s="113"/>
      <c r="D49" s="109"/>
      <c r="E49" s="109"/>
      <c r="F49" s="109"/>
      <c r="G49" s="109"/>
      <c r="H49" s="109"/>
      <c r="I49" s="109"/>
      <c r="J49" s="109"/>
      <c r="K49" s="109"/>
      <c r="L49" s="110"/>
      <c r="M49" s="110"/>
      <c r="N49" s="110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</row>
    <row r="50" spans="1:36" s="118" customFormat="1" ht="20.25">
      <c r="A50" s="117" t="s">
        <v>162</v>
      </c>
      <c r="D50" s="119"/>
      <c r="E50" s="119"/>
      <c r="F50" s="119"/>
      <c r="G50" s="119"/>
      <c r="H50" s="119"/>
      <c r="I50" s="119"/>
      <c r="J50" s="119"/>
      <c r="K50" s="119"/>
      <c r="L50" s="120"/>
      <c r="M50" s="120"/>
      <c r="N50" s="120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</row>
    <row r="51" spans="1:36" s="118" customFormat="1" ht="21" customHeight="1">
      <c r="A51" s="117" t="s">
        <v>163</v>
      </c>
      <c r="D51" s="119"/>
      <c r="E51" s="119"/>
      <c r="F51" s="119"/>
      <c r="G51" s="119"/>
      <c r="H51" s="119"/>
      <c r="I51" s="119"/>
      <c r="J51" s="119"/>
      <c r="K51" s="119"/>
      <c r="L51" s="120"/>
      <c r="M51" s="120"/>
      <c r="N51" s="120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</row>
    <row r="52" spans="1:36" s="118" customFormat="1" ht="21" customHeight="1">
      <c r="A52" s="117" t="s">
        <v>164</v>
      </c>
      <c r="D52" s="119"/>
      <c r="E52" s="119"/>
      <c r="F52" s="119"/>
      <c r="G52" s="119"/>
      <c r="H52" s="119"/>
      <c r="I52" s="119"/>
      <c r="J52" s="119"/>
      <c r="K52" s="119"/>
      <c r="L52" s="120"/>
      <c r="M52" s="120"/>
      <c r="N52" s="120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</row>
    <row r="53" spans="1:36" s="4" customFormat="1">
      <c r="A53" s="113"/>
      <c r="D53" s="109"/>
      <c r="E53" s="109"/>
      <c r="F53" s="109"/>
      <c r="G53" s="109"/>
      <c r="H53" s="109"/>
      <c r="I53" s="109"/>
      <c r="J53" s="109"/>
      <c r="K53" s="109"/>
      <c r="L53" s="110"/>
      <c r="M53" s="110"/>
      <c r="N53" s="110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</row>
  </sheetData>
  <sortState ref="A5:O48">
    <sortCondition ref="A5:A48"/>
    <sortCondition ref="K5:K48"/>
    <sortCondition ref="D5:D48"/>
    <sortCondition ref="E5:E48"/>
    <sortCondition ref="F5:F48"/>
    <sortCondition ref="G5:G48"/>
    <sortCondition ref="H5:H48"/>
    <sortCondition ref="I5:I48"/>
    <sortCondition ref="J5:J48"/>
  </sortState>
  <mergeCells count="1">
    <mergeCell ref="L3:O3"/>
  </mergeCells>
  <phoneticPr fontId="10" type="noConversion"/>
  <printOptions horizontalCentered="1"/>
  <pageMargins left="0" right="0" top="0.78740157480314965" bottom="0" header="0" footer="0"/>
  <pageSetup paperSize="9"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defaultRowHeight="17.100000000000001" customHeight="1"/>
  <cols>
    <col min="2" max="2" width="15" style="158" customWidth="1"/>
    <col min="21" max="21" width="18.28515625" bestFit="1" customWidth="1"/>
  </cols>
  <sheetData>
    <row r="1" spans="2:21" s="158" customFormat="1" ht="17.100000000000001" customHeight="1">
      <c r="B1" s="156"/>
      <c r="C1" s="157" t="s">
        <v>600</v>
      </c>
      <c r="D1" s="157" t="s">
        <v>581</v>
      </c>
      <c r="E1" s="157" t="s">
        <v>582</v>
      </c>
      <c r="F1" s="157" t="s">
        <v>583</v>
      </c>
      <c r="G1" s="157" t="s">
        <v>584</v>
      </c>
      <c r="H1" s="157" t="s">
        <v>585</v>
      </c>
      <c r="I1" s="157" t="s">
        <v>586</v>
      </c>
      <c r="J1" s="157" t="s">
        <v>587</v>
      </c>
      <c r="K1" s="157" t="s">
        <v>588</v>
      </c>
      <c r="L1" s="157" t="s">
        <v>589</v>
      </c>
      <c r="M1" s="157" t="s">
        <v>590</v>
      </c>
      <c r="N1" s="157" t="s">
        <v>591</v>
      </c>
      <c r="Q1" s="159" t="s">
        <v>592</v>
      </c>
      <c r="R1" s="159" t="s">
        <v>593</v>
      </c>
      <c r="S1" s="159" t="s">
        <v>594</v>
      </c>
      <c r="T1" s="159" t="s">
        <v>602</v>
      </c>
      <c r="U1" s="159" t="s">
        <v>612</v>
      </c>
    </row>
    <row r="2" spans="2:21" ht="17.100000000000001" customHeight="1">
      <c r="B2" s="160" t="s">
        <v>31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Q2" s="154">
        <f>COUNTIF($C2:$N2,"최우수")</f>
        <v>0</v>
      </c>
      <c r="R2" s="154">
        <f>COUNTIF($C2:$N2,"우수")</f>
        <v>0</v>
      </c>
      <c r="S2" s="154">
        <f>COUNTIF($C2:$N2,"장려")</f>
        <v>0</v>
      </c>
      <c r="T2" s="154">
        <f>COUNTIF($C2:$N2,"하위")</f>
        <v>0</v>
      </c>
      <c r="U2" s="154" t="str">
        <f>TRIM(CONCATENATE(IF(Q2=0,"",CONCATENATE("최우수(",TEXT(Q2,"#,##0"),")"))," ",IF(R2=0,"",CONCATENATE("우수(",TEXT(R2,"#,##0"),")"))," ",IF(S2=0,"",CONCATENATE("장려(",TEXT(S2,"#,##0"),")"))," ",IF(T2=0,"",CONCATENATE("하위10%(",TEXT(T2,"#,##0"),")"))))</f>
        <v/>
      </c>
    </row>
    <row r="3" spans="2:21" ht="17.100000000000001" customHeight="1">
      <c r="B3" s="160" t="s">
        <v>30</v>
      </c>
      <c r="C3" s="155"/>
      <c r="D3" s="155"/>
      <c r="E3" s="155"/>
      <c r="F3" s="155"/>
      <c r="G3" s="155" t="s">
        <v>604</v>
      </c>
      <c r="H3" s="155" t="s">
        <v>604</v>
      </c>
      <c r="I3" s="155"/>
      <c r="J3" s="155"/>
      <c r="K3" s="155"/>
      <c r="L3" s="155"/>
      <c r="M3" s="155"/>
      <c r="N3" s="155"/>
      <c r="Q3" s="154">
        <f t="shared" ref="Q3:Q52" si="0">COUNTIF($C3:$N3,"최우수")</f>
        <v>0</v>
      </c>
      <c r="R3" s="154">
        <f t="shared" ref="R3:R52" si="1">COUNTIF($C3:$N3,"우수")</f>
        <v>0</v>
      </c>
      <c r="S3" s="154">
        <f t="shared" ref="S3:S52" si="2">COUNTIF($C3:$N3,"장려")</f>
        <v>0</v>
      </c>
      <c r="T3" s="154">
        <f t="shared" ref="T3:T52" si="3">COUNTIF($C3:$N3,"하위")</f>
        <v>2</v>
      </c>
      <c r="U3" s="154" t="str">
        <f t="shared" ref="U3:U52" si="4">TRIM(CONCATENATE(IF(Q3=0,"",CONCATENATE("최우수(",TEXT(Q3,"#,##0"),")"))," ",IF(R3=0,"",CONCATENATE("우수(",TEXT(R3,"#,##0"),")"))," ",IF(S3=0,"",CONCATENATE("장려(",TEXT(S3,"#,##0"),")"))," ",IF(T3=0,"",CONCATENATE("하위10%(",TEXT(T3,"#,##0"),")"))))</f>
        <v>하위10%(2)</v>
      </c>
    </row>
    <row r="4" spans="2:21" ht="17.100000000000001" customHeight="1">
      <c r="B4" s="160" t="s">
        <v>15</v>
      </c>
      <c r="C4" s="155"/>
      <c r="D4" s="155"/>
      <c r="E4" s="155"/>
      <c r="F4" s="155" t="s">
        <v>608</v>
      </c>
      <c r="G4" s="155" t="s">
        <v>607</v>
      </c>
      <c r="H4" s="155" t="s">
        <v>607</v>
      </c>
      <c r="I4" s="155"/>
      <c r="J4" s="155"/>
      <c r="K4" s="155"/>
      <c r="L4" s="155"/>
      <c r="M4" s="155"/>
      <c r="N4" s="155"/>
      <c r="Q4" s="154">
        <f t="shared" si="0"/>
        <v>0</v>
      </c>
      <c r="R4" s="154">
        <f t="shared" si="1"/>
        <v>0</v>
      </c>
      <c r="S4" s="154">
        <f t="shared" si="2"/>
        <v>0</v>
      </c>
      <c r="T4" s="154">
        <f t="shared" si="3"/>
        <v>3</v>
      </c>
      <c r="U4" s="154" t="str">
        <f t="shared" si="4"/>
        <v>하위10%(3)</v>
      </c>
    </row>
    <row r="5" spans="2:21" ht="17.100000000000001" customHeight="1">
      <c r="B5" s="160" t="s">
        <v>24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Q5" s="154">
        <f t="shared" si="0"/>
        <v>0</v>
      </c>
      <c r="R5" s="154">
        <f t="shared" si="1"/>
        <v>0</v>
      </c>
      <c r="S5" s="154">
        <f t="shared" si="2"/>
        <v>0</v>
      </c>
      <c r="T5" s="154">
        <f t="shared" si="3"/>
        <v>0</v>
      </c>
      <c r="U5" s="154" t="str">
        <f t="shared" si="4"/>
        <v/>
      </c>
    </row>
    <row r="6" spans="2:21" ht="17.100000000000001" customHeight="1">
      <c r="B6" s="160" t="s">
        <v>223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Q6" s="154">
        <f t="shared" si="0"/>
        <v>0</v>
      </c>
      <c r="R6" s="154">
        <f t="shared" si="1"/>
        <v>0</v>
      </c>
      <c r="S6" s="154">
        <f t="shared" si="2"/>
        <v>0</v>
      </c>
      <c r="T6" s="154">
        <f t="shared" si="3"/>
        <v>0</v>
      </c>
      <c r="U6" s="154" t="str">
        <f t="shared" si="4"/>
        <v/>
      </c>
    </row>
    <row r="7" spans="2:21" ht="17.100000000000001" customHeight="1">
      <c r="B7" s="160" t="s">
        <v>17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Q7" s="154">
        <f t="shared" si="0"/>
        <v>0</v>
      </c>
      <c r="R7" s="154">
        <f t="shared" si="1"/>
        <v>0</v>
      </c>
      <c r="S7" s="154">
        <f t="shared" si="2"/>
        <v>0</v>
      </c>
      <c r="T7" s="154">
        <f t="shared" si="3"/>
        <v>0</v>
      </c>
      <c r="U7" s="154" t="str">
        <f t="shared" si="4"/>
        <v/>
      </c>
    </row>
    <row r="8" spans="2:21" ht="17.100000000000001" customHeight="1">
      <c r="B8" s="160" t="s">
        <v>11</v>
      </c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Q8" s="154">
        <f t="shared" si="0"/>
        <v>0</v>
      </c>
      <c r="R8" s="154">
        <f t="shared" si="1"/>
        <v>0</v>
      </c>
      <c r="S8" s="154">
        <f t="shared" si="2"/>
        <v>0</v>
      </c>
      <c r="T8" s="154">
        <f t="shared" si="3"/>
        <v>0</v>
      </c>
      <c r="U8" s="154" t="str">
        <f t="shared" si="4"/>
        <v/>
      </c>
    </row>
    <row r="9" spans="2:21" ht="17.100000000000001" customHeight="1">
      <c r="B9" s="160" t="s">
        <v>19</v>
      </c>
      <c r="C9" s="155" t="s">
        <v>601</v>
      </c>
      <c r="D9" s="155" t="s">
        <v>592</v>
      </c>
      <c r="E9" s="155"/>
      <c r="F9" s="155"/>
      <c r="G9" s="155"/>
      <c r="H9" s="155"/>
      <c r="I9" s="155"/>
      <c r="J9" s="155"/>
      <c r="K9" s="155"/>
      <c r="L9" s="155"/>
      <c r="M9" s="155"/>
      <c r="N9" s="155"/>
      <c r="Q9" s="154">
        <f t="shared" si="0"/>
        <v>2</v>
      </c>
      <c r="R9" s="154">
        <f t="shared" si="1"/>
        <v>0</v>
      </c>
      <c r="S9" s="154">
        <f t="shared" si="2"/>
        <v>0</v>
      </c>
      <c r="T9" s="154">
        <f t="shared" si="3"/>
        <v>0</v>
      </c>
      <c r="U9" s="154" t="str">
        <f t="shared" si="4"/>
        <v>최우수(2)</v>
      </c>
    </row>
    <row r="10" spans="2:21" ht="17.100000000000001" customHeight="1">
      <c r="B10" s="160" t="s">
        <v>96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Q10" s="154">
        <f t="shared" si="0"/>
        <v>0</v>
      </c>
      <c r="R10" s="154">
        <f t="shared" si="1"/>
        <v>0</v>
      </c>
      <c r="S10" s="154">
        <f t="shared" si="2"/>
        <v>0</v>
      </c>
      <c r="T10" s="154">
        <f t="shared" si="3"/>
        <v>0</v>
      </c>
      <c r="U10" s="154" t="str">
        <f t="shared" si="4"/>
        <v/>
      </c>
    </row>
    <row r="11" spans="2:21" ht="17.100000000000001" customHeight="1">
      <c r="B11" s="160" t="s">
        <v>41</v>
      </c>
      <c r="C11" s="155"/>
      <c r="D11" s="155"/>
      <c r="E11" s="155"/>
      <c r="F11" s="155"/>
      <c r="G11" s="155"/>
      <c r="H11" s="155" t="s">
        <v>607</v>
      </c>
      <c r="I11" s="155"/>
      <c r="J11" s="155"/>
      <c r="K11" s="155"/>
      <c r="L11" s="155"/>
      <c r="M11" s="155"/>
      <c r="N11" s="155"/>
      <c r="Q11" s="154">
        <f t="shared" si="0"/>
        <v>0</v>
      </c>
      <c r="R11" s="154">
        <f t="shared" si="1"/>
        <v>0</v>
      </c>
      <c r="S11" s="154">
        <f t="shared" si="2"/>
        <v>0</v>
      </c>
      <c r="T11" s="154">
        <f t="shared" si="3"/>
        <v>1</v>
      </c>
      <c r="U11" s="154" t="str">
        <f t="shared" si="4"/>
        <v>하위10%(1)</v>
      </c>
    </row>
    <row r="12" spans="2:21" ht="17.100000000000001" customHeight="1">
      <c r="B12" s="160" t="s">
        <v>35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Q12" s="154">
        <f t="shared" si="0"/>
        <v>0</v>
      </c>
      <c r="R12" s="154">
        <f t="shared" si="1"/>
        <v>0</v>
      </c>
      <c r="S12" s="154">
        <f t="shared" si="2"/>
        <v>0</v>
      </c>
      <c r="T12" s="154">
        <f t="shared" si="3"/>
        <v>0</v>
      </c>
      <c r="U12" s="154" t="str">
        <f t="shared" si="4"/>
        <v/>
      </c>
    </row>
    <row r="13" spans="2:21" ht="17.100000000000001" customHeight="1">
      <c r="B13" s="160" t="s">
        <v>34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Q13" s="154">
        <f t="shared" si="0"/>
        <v>0</v>
      </c>
      <c r="R13" s="154">
        <f t="shared" si="1"/>
        <v>0</v>
      </c>
      <c r="S13" s="154">
        <f t="shared" si="2"/>
        <v>0</v>
      </c>
      <c r="T13" s="154">
        <f t="shared" si="3"/>
        <v>0</v>
      </c>
      <c r="U13" s="154" t="str">
        <f t="shared" si="4"/>
        <v/>
      </c>
    </row>
    <row r="14" spans="2:21" ht="17.100000000000001" customHeight="1">
      <c r="B14" s="160" t="s">
        <v>95</v>
      </c>
      <c r="C14" s="155"/>
      <c r="D14" s="155" t="s">
        <v>597</v>
      </c>
      <c r="E14" s="155" t="s">
        <v>609</v>
      </c>
      <c r="F14" s="155"/>
      <c r="G14" s="155"/>
      <c r="H14" s="155" t="s">
        <v>609</v>
      </c>
      <c r="I14" s="155"/>
      <c r="J14" s="155"/>
      <c r="K14" s="155"/>
      <c r="L14" s="155"/>
      <c r="M14" s="155"/>
      <c r="N14" s="155"/>
      <c r="Q14" s="154">
        <f t="shared" si="0"/>
        <v>2</v>
      </c>
      <c r="R14" s="154">
        <f t="shared" si="1"/>
        <v>0</v>
      </c>
      <c r="S14" s="154">
        <f t="shared" si="2"/>
        <v>1</v>
      </c>
      <c r="T14" s="154">
        <f t="shared" si="3"/>
        <v>0</v>
      </c>
      <c r="U14" s="154" t="str">
        <f t="shared" si="4"/>
        <v>최우수(2) 장려(1)</v>
      </c>
    </row>
    <row r="15" spans="2:21" ht="17.100000000000001" customHeight="1">
      <c r="B15" s="160" t="s">
        <v>165</v>
      </c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Q15" s="154">
        <f t="shared" si="0"/>
        <v>0</v>
      </c>
      <c r="R15" s="154">
        <f t="shared" si="1"/>
        <v>0</v>
      </c>
      <c r="S15" s="154">
        <f t="shared" si="2"/>
        <v>0</v>
      </c>
      <c r="T15" s="154">
        <f t="shared" si="3"/>
        <v>0</v>
      </c>
      <c r="U15" s="154" t="str">
        <f t="shared" si="4"/>
        <v/>
      </c>
    </row>
    <row r="16" spans="2:21" ht="17.100000000000001" customHeight="1">
      <c r="B16" s="160" t="s">
        <v>341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Q16" s="154">
        <f t="shared" si="0"/>
        <v>0</v>
      </c>
      <c r="R16" s="154">
        <f t="shared" si="1"/>
        <v>0</v>
      </c>
      <c r="S16" s="154">
        <f t="shared" si="2"/>
        <v>0</v>
      </c>
      <c r="T16" s="154">
        <f t="shared" si="3"/>
        <v>0</v>
      </c>
      <c r="U16" s="154" t="str">
        <f t="shared" si="4"/>
        <v/>
      </c>
    </row>
    <row r="17" spans="2:21" ht="17.100000000000001" customHeight="1">
      <c r="B17" s="160" t="s">
        <v>26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Q17" s="154">
        <f t="shared" si="0"/>
        <v>0</v>
      </c>
      <c r="R17" s="154">
        <f t="shared" si="1"/>
        <v>0</v>
      </c>
      <c r="S17" s="154">
        <f t="shared" si="2"/>
        <v>0</v>
      </c>
      <c r="T17" s="154">
        <f t="shared" si="3"/>
        <v>0</v>
      </c>
      <c r="U17" s="154" t="str">
        <f t="shared" si="4"/>
        <v/>
      </c>
    </row>
    <row r="18" spans="2:21" ht="17.100000000000001" customHeight="1">
      <c r="B18" s="160" t="s">
        <v>94</v>
      </c>
      <c r="C18" s="155" t="s">
        <v>595</v>
      </c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Q18" s="154">
        <f t="shared" si="0"/>
        <v>0</v>
      </c>
      <c r="R18" s="154">
        <f t="shared" si="1"/>
        <v>1</v>
      </c>
      <c r="S18" s="154">
        <f t="shared" si="2"/>
        <v>0</v>
      </c>
      <c r="T18" s="154">
        <f t="shared" si="3"/>
        <v>0</v>
      </c>
      <c r="U18" s="154" t="str">
        <f t="shared" si="4"/>
        <v>우수(1)</v>
      </c>
    </row>
    <row r="19" spans="2:21" ht="17.100000000000001" customHeight="1">
      <c r="B19" s="160" t="s">
        <v>84</v>
      </c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Q19" s="154">
        <f t="shared" si="0"/>
        <v>0</v>
      </c>
      <c r="R19" s="154">
        <f t="shared" si="1"/>
        <v>0</v>
      </c>
      <c r="S19" s="154">
        <f t="shared" si="2"/>
        <v>0</v>
      </c>
      <c r="T19" s="154">
        <f t="shared" si="3"/>
        <v>0</v>
      </c>
      <c r="U19" s="154" t="str">
        <f t="shared" si="4"/>
        <v/>
      </c>
    </row>
    <row r="20" spans="2:21" ht="17.100000000000001" customHeight="1">
      <c r="B20" s="160" t="s">
        <v>23</v>
      </c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Q20" s="154">
        <f t="shared" si="0"/>
        <v>0</v>
      </c>
      <c r="R20" s="154">
        <f t="shared" si="1"/>
        <v>0</v>
      </c>
      <c r="S20" s="154">
        <f t="shared" si="2"/>
        <v>0</v>
      </c>
      <c r="T20" s="154">
        <f t="shared" si="3"/>
        <v>0</v>
      </c>
      <c r="U20" s="154" t="str">
        <f t="shared" si="4"/>
        <v/>
      </c>
    </row>
    <row r="21" spans="2:21" ht="17.100000000000001" customHeight="1">
      <c r="B21" s="160" t="s">
        <v>37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Q21" s="154">
        <f t="shared" si="0"/>
        <v>0</v>
      </c>
      <c r="R21" s="154">
        <f t="shared" si="1"/>
        <v>0</v>
      </c>
      <c r="S21" s="154">
        <f t="shared" si="2"/>
        <v>0</v>
      </c>
      <c r="T21" s="154">
        <f t="shared" si="3"/>
        <v>0</v>
      </c>
      <c r="U21" s="154" t="str">
        <f t="shared" si="4"/>
        <v/>
      </c>
    </row>
    <row r="22" spans="2:21" ht="17.100000000000001" customHeight="1">
      <c r="B22" s="160" t="s">
        <v>123</v>
      </c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Q22" s="154">
        <f t="shared" si="0"/>
        <v>0</v>
      </c>
      <c r="R22" s="154">
        <f t="shared" si="1"/>
        <v>0</v>
      </c>
      <c r="S22" s="154">
        <f t="shared" si="2"/>
        <v>0</v>
      </c>
      <c r="T22" s="154">
        <f t="shared" si="3"/>
        <v>0</v>
      </c>
      <c r="U22" s="154" t="str">
        <f t="shared" si="4"/>
        <v/>
      </c>
    </row>
    <row r="23" spans="2:21" ht="17.100000000000001" customHeight="1">
      <c r="B23" s="160" t="s">
        <v>82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Q23" s="154">
        <f t="shared" si="0"/>
        <v>0</v>
      </c>
      <c r="R23" s="154">
        <f t="shared" si="1"/>
        <v>0</v>
      </c>
      <c r="S23" s="154">
        <f t="shared" si="2"/>
        <v>0</v>
      </c>
      <c r="T23" s="154">
        <f t="shared" si="3"/>
        <v>0</v>
      </c>
      <c r="U23" s="154" t="str">
        <f t="shared" si="4"/>
        <v/>
      </c>
    </row>
    <row r="24" spans="2:21" ht="17.100000000000001" customHeight="1">
      <c r="B24" s="160" t="s">
        <v>169</v>
      </c>
      <c r="C24" s="155"/>
      <c r="D24" s="155"/>
      <c r="E24" s="155"/>
      <c r="F24" s="155"/>
      <c r="G24" s="155"/>
      <c r="H24" s="155" t="s">
        <v>607</v>
      </c>
      <c r="I24" s="155"/>
      <c r="J24" s="155"/>
      <c r="K24" s="155"/>
      <c r="L24" s="155"/>
      <c r="M24" s="155"/>
      <c r="N24" s="155"/>
      <c r="Q24" s="154">
        <f t="shared" si="0"/>
        <v>0</v>
      </c>
      <c r="R24" s="154">
        <f t="shared" si="1"/>
        <v>0</v>
      </c>
      <c r="S24" s="154">
        <f t="shared" si="2"/>
        <v>0</v>
      </c>
      <c r="T24" s="154">
        <f t="shared" si="3"/>
        <v>1</v>
      </c>
      <c r="U24" s="154" t="str">
        <f t="shared" si="4"/>
        <v>하위10%(1)</v>
      </c>
    </row>
    <row r="25" spans="2:21" ht="17.100000000000001" customHeight="1">
      <c r="B25" s="160" t="s">
        <v>100</v>
      </c>
      <c r="C25" s="155"/>
      <c r="D25" s="155"/>
      <c r="E25" s="155" t="s">
        <v>604</v>
      </c>
      <c r="F25" s="155" t="s">
        <v>603</v>
      </c>
      <c r="G25" s="155" t="s">
        <v>607</v>
      </c>
      <c r="H25" s="155" t="s">
        <v>604</v>
      </c>
      <c r="I25" s="155"/>
      <c r="J25" s="155"/>
      <c r="K25" s="155"/>
      <c r="L25" s="155"/>
      <c r="M25" s="155"/>
      <c r="N25" s="155"/>
      <c r="Q25" s="154">
        <f t="shared" si="0"/>
        <v>0</v>
      </c>
      <c r="R25" s="154">
        <f t="shared" si="1"/>
        <v>0</v>
      </c>
      <c r="S25" s="154">
        <f t="shared" si="2"/>
        <v>0</v>
      </c>
      <c r="T25" s="154">
        <f t="shared" si="3"/>
        <v>4</v>
      </c>
      <c r="U25" s="154" t="str">
        <f t="shared" si="4"/>
        <v>하위10%(4)</v>
      </c>
    </row>
    <row r="26" spans="2:21" ht="17.100000000000001" customHeight="1">
      <c r="B26" s="160" t="s">
        <v>40</v>
      </c>
      <c r="C26" s="155"/>
      <c r="D26" s="155"/>
      <c r="E26" s="155"/>
      <c r="F26" s="155"/>
      <c r="G26" s="155"/>
      <c r="H26" s="155" t="s">
        <v>604</v>
      </c>
      <c r="I26" s="155"/>
      <c r="J26" s="155"/>
      <c r="K26" s="155"/>
      <c r="L26" s="155"/>
      <c r="M26" s="155"/>
      <c r="N26" s="155"/>
      <c r="Q26" s="154">
        <f t="shared" si="0"/>
        <v>0</v>
      </c>
      <c r="R26" s="154">
        <f t="shared" si="1"/>
        <v>0</v>
      </c>
      <c r="S26" s="154">
        <f t="shared" si="2"/>
        <v>0</v>
      </c>
      <c r="T26" s="154">
        <f t="shared" si="3"/>
        <v>1</v>
      </c>
      <c r="U26" s="154" t="str">
        <f t="shared" si="4"/>
        <v>하위10%(1)</v>
      </c>
    </row>
    <row r="27" spans="2:21" ht="17.100000000000001" customHeight="1">
      <c r="B27" s="160" t="s">
        <v>25</v>
      </c>
      <c r="C27" s="155"/>
      <c r="D27" s="155"/>
      <c r="E27" s="155"/>
      <c r="F27" s="155" t="s">
        <v>606</v>
      </c>
      <c r="G27" s="155" t="s">
        <v>604</v>
      </c>
      <c r="H27" s="155" t="s">
        <v>595</v>
      </c>
      <c r="I27" s="155"/>
      <c r="J27" s="155"/>
      <c r="K27" s="155"/>
      <c r="L27" s="155"/>
      <c r="M27" s="155"/>
      <c r="N27" s="155"/>
      <c r="Q27" s="154">
        <f t="shared" si="0"/>
        <v>0</v>
      </c>
      <c r="R27" s="154">
        <f t="shared" si="1"/>
        <v>1</v>
      </c>
      <c r="S27" s="154">
        <f t="shared" si="2"/>
        <v>0</v>
      </c>
      <c r="T27" s="154">
        <f t="shared" si="3"/>
        <v>2</v>
      </c>
      <c r="U27" s="154" t="str">
        <f t="shared" si="4"/>
        <v>우수(1) 하위10%(2)</v>
      </c>
    </row>
    <row r="28" spans="2:21" ht="17.100000000000001" customHeight="1">
      <c r="B28" s="160" t="s">
        <v>91</v>
      </c>
      <c r="C28" s="155"/>
      <c r="D28" s="155"/>
      <c r="E28" s="155"/>
      <c r="F28" s="155"/>
      <c r="G28" s="155"/>
      <c r="H28" s="155" t="s">
        <v>604</v>
      </c>
      <c r="I28" s="155"/>
      <c r="J28" s="155"/>
      <c r="K28" s="155"/>
      <c r="L28" s="155"/>
      <c r="M28" s="155"/>
      <c r="N28" s="155"/>
      <c r="Q28" s="154">
        <f t="shared" si="0"/>
        <v>0</v>
      </c>
      <c r="R28" s="154">
        <f t="shared" si="1"/>
        <v>0</v>
      </c>
      <c r="S28" s="154">
        <f t="shared" si="2"/>
        <v>0</v>
      </c>
      <c r="T28" s="154">
        <f t="shared" si="3"/>
        <v>1</v>
      </c>
      <c r="U28" s="154" t="str">
        <f t="shared" si="4"/>
        <v>하위10%(1)</v>
      </c>
    </row>
    <row r="29" spans="2:21" ht="17.100000000000001" customHeight="1">
      <c r="B29" s="160" t="s">
        <v>83</v>
      </c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Q29" s="154">
        <f t="shared" si="0"/>
        <v>0</v>
      </c>
      <c r="R29" s="154">
        <f t="shared" si="1"/>
        <v>0</v>
      </c>
      <c r="S29" s="154">
        <f t="shared" si="2"/>
        <v>0</v>
      </c>
      <c r="T29" s="154">
        <f t="shared" si="3"/>
        <v>0</v>
      </c>
      <c r="U29" s="154" t="str">
        <f t="shared" si="4"/>
        <v/>
      </c>
    </row>
    <row r="30" spans="2:21" ht="17.100000000000001" customHeight="1">
      <c r="B30" s="160" t="s">
        <v>36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Q30" s="154">
        <f t="shared" si="0"/>
        <v>0</v>
      </c>
      <c r="R30" s="154">
        <f t="shared" si="1"/>
        <v>0</v>
      </c>
      <c r="S30" s="154">
        <f t="shared" si="2"/>
        <v>0</v>
      </c>
      <c r="T30" s="154">
        <f t="shared" si="3"/>
        <v>0</v>
      </c>
      <c r="U30" s="154" t="str">
        <f t="shared" si="4"/>
        <v/>
      </c>
    </row>
    <row r="31" spans="2:21" ht="17.100000000000001" customHeight="1">
      <c r="B31" s="160" t="s">
        <v>21</v>
      </c>
      <c r="C31" s="155"/>
      <c r="D31" s="155" t="s">
        <v>595</v>
      </c>
      <c r="E31" s="155" t="s">
        <v>597</v>
      </c>
      <c r="F31" s="155" t="s">
        <v>595</v>
      </c>
      <c r="G31" s="155"/>
      <c r="H31" s="155"/>
      <c r="I31" s="155"/>
      <c r="J31" s="155"/>
      <c r="K31" s="155"/>
      <c r="L31" s="155"/>
      <c r="M31" s="155"/>
      <c r="N31" s="155"/>
      <c r="Q31" s="154">
        <f t="shared" si="0"/>
        <v>0</v>
      </c>
      <c r="R31" s="154">
        <f t="shared" si="1"/>
        <v>2</v>
      </c>
      <c r="S31" s="154">
        <f t="shared" si="2"/>
        <v>1</v>
      </c>
      <c r="T31" s="154">
        <f t="shared" si="3"/>
        <v>0</v>
      </c>
      <c r="U31" s="154" t="str">
        <f t="shared" si="4"/>
        <v>우수(2) 장려(1)</v>
      </c>
    </row>
    <row r="32" spans="2:21" ht="17.100000000000001" customHeight="1">
      <c r="B32" s="160" t="s">
        <v>28</v>
      </c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Q32" s="154">
        <f t="shared" si="0"/>
        <v>0</v>
      </c>
      <c r="R32" s="154">
        <f t="shared" si="1"/>
        <v>0</v>
      </c>
      <c r="S32" s="154">
        <f t="shared" si="2"/>
        <v>0</v>
      </c>
      <c r="T32" s="154">
        <f t="shared" si="3"/>
        <v>0</v>
      </c>
      <c r="U32" s="154" t="str">
        <f t="shared" si="4"/>
        <v/>
      </c>
    </row>
    <row r="33" spans="2:21" ht="17.100000000000001" customHeight="1">
      <c r="B33" s="160" t="s">
        <v>81</v>
      </c>
      <c r="C33" s="155"/>
      <c r="D33" s="155"/>
      <c r="E33" s="155"/>
      <c r="F33" s="155" t="s">
        <v>595</v>
      </c>
      <c r="G33" s="155"/>
      <c r="H33" s="155"/>
      <c r="I33" s="155"/>
      <c r="J33" s="155"/>
      <c r="K33" s="155"/>
      <c r="L33" s="155"/>
      <c r="M33" s="155"/>
      <c r="N33" s="155"/>
      <c r="Q33" s="154">
        <f t="shared" si="0"/>
        <v>0</v>
      </c>
      <c r="R33" s="154">
        <f t="shared" si="1"/>
        <v>1</v>
      </c>
      <c r="S33" s="154">
        <f t="shared" si="2"/>
        <v>0</v>
      </c>
      <c r="T33" s="154">
        <f t="shared" si="3"/>
        <v>0</v>
      </c>
      <c r="U33" s="154" t="str">
        <f t="shared" si="4"/>
        <v>우수(1)</v>
      </c>
    </row>
    <row r="34" spans="2:21" ht="17.100000000000001" customHeight="1">
      <c r="B34" s="160" t="s">
        <v>98</v>
      </c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Q34" s="154">
        <f t="shared" si="0"/>
        <v>0</v>
      </c>
      <c r="R34" s="154">
        <f t="shared" si="1"/>
        <v>0</v>
      </c>
      <c r="S34" s="154">
        <f t="shared" si="2"/>
        <v>0</v>
      </c>
      <c r="T34" s="154">
        <f t="shared" si="3"/>
        <v>0</v>
      </c>
      <c r="U34" s="154" t="str">
        <f t="shared" si="4"/>
        <v/>
      </c>
    </row>
    <row r="35" spans="2:21" ht="17.100000000000001" customHeight="1">
      <c r="B35" s="160" t="s">
        <v>27</v>
      </c>
      <c r="C35" s="155"/>
      <c r="D35" s="155"/>
      <c r="E35" s="155" t="s">
        <v>595</v>
      </c>
      <c r="F35" s="155" t="s">
        <v>592</v>
      </c>
      <c r="G35" s="155"/>
      <c r="H35" s="155"/>
      <c r="I35" s="155"/>
      <c r="J35" s="155"/>
      <c r="K35" s="155"/>
      <c r="L35" s="155"/>
      <c r="M35" s="155"/>
      <c r="N35" s="155"/>
      <c r="Q35" s="154">
        <f t="shared" si="0"/>
        <v>1</v>
      </c>
      <c r="R35" s="154">
        <f t="shared" si="1"/>
        <v>1</v>
      </c>
      <c r="S35" s="154">
        <f t="shared" si="2"/>
        <v>0</v>
      </c>
      <c r="T35" s="154">
        <f t="shared" si="3"/>
        <v>0</v>
      </c>
      <c r="U35" s="154" t="str">
        <f t="shared" si="4"/>
        <v>최우수(1) 우수(1)</v>
      </c>
    </row>
    <row r="36" spans="2:21" ht="17.100000000000001" customHeight="1">
      <c r="B36" s="160" t="s">
        <v>29</v>
      </c>
      <c r="C36" s="155"/>
      <c r="D36" s="155" t="s">
        <v>595</v>
      </c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Q36" s="154">
        <f t="shared" si="0"/>
        <v>0</v>
      </c>
      <c r="R36" s="154">
        <f t="shared" si="1"/>
        <v>1</v>
      </c>
      <c r="S36" s="154">
        <f t="shared" si="2"/>
        <v>0</v>
      </c>
      <c r="T36" s="154">
        <f t="shared" si="3"/>
        <v>0</v>
      </c>
      <c r="U36" s="154" t="str">
        <f t="shared" si="4"/>
        <v>우수(1)</v>
      </c>
    </row>
    <row r="37" spans="2:21" ht="17.100000000000001" customHeight="1">
      <c r="B37" s="160" t="s">
        <v>20</v>
      </c>
      <c r="C37" s="155"/>
      <c r="D37" s="155"/>
      <c r="E37" s="155"/>
      <c r="F37" s="155"/>
      <c r="G37" s="155"/>
      <c r="H37" s="155" t="s">
        <v>604</v>
      </c>
      <c r="I37" s="155"/>
      <c r="J37" s="155"/>
      <c r="K37" s="155"/>
      <c r="L37" s="155"/>
      <c r="M37" s="155"/>
      <c r="N37" s="155"/>
      <c r="Q37" s="154">
        <f t="shared" si="0"/>
        <v>0</v>
      </c>
      <c r="R37" s="154">
        <f t="shared" si="1"/>
        <v>0</v>
      </c>
      <c r="S37" s="154">
        <f t="shared" si="2"/>
        <v>0</v>
      </c>
      <c r="T37" s="154">
        <f t="shared" si="3"/>
        <v>1</v>
      </c>
      <c r="U37" s="154" t="str">
        <f t="shared" si="4"/>
        <v>하위10%(1)</v>
      </c>
    </row>
    <row r="38" spans="2:21" ht="17.100000000000001" customHeight="1">
      <c r="B38" s="160" t="s">
        <v>330</v>
      </c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Q38" s="154">
        <f t="shared" si="0"/>
        <v>0</v>
      </c>
      <c r="R38" s="154">
        <f t="shared" si="1"/>
        <v>0</v>
      </c>
      <c r="S38" s="154">
        <f t="shared" si="2"/>
        <v>0</v>
      </c>
      <c r="T38" s="154">
        <f t="shared" si="3"/>
        <v>0</v>
      </c>
      <c r="U38" s="154" t="str">
        <f t="shared" si="4"/>
        <v/>
      </c>
    </row>
    <row r="39" spans="2:21" ht="17.100000000000001" customHeight="1">
      <c r="B39" s="160" t="s">
        <v>14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Q39" s="154">
        <f t="shared" si="0"/>
        <v>0</v>
      </c>
      <c r="R39" s="154">
        <f t="shared" si="1"/>
        <v>0</v>
      </c>
      <c r="S39" s="154">
        <f t="shared" si="2"/>
        <v>0</v>
      </c>
      <c r="T39" s="154">
        <f t="shared" si="3"/>
        <v>0</v>
      </c>
      <c r="U39" s="154" t="str">
        <f t="shared" si="4"/>
        <v/>
      </c>
    </row>
    <row r="40" spans="2:21" ht="17.100000000000001" customHeight="1">
      <c r="B40" s="160" t="s">
        <v>22</v>
      </c>
      <c r="C40" s="155"/>
      <c r="D40" s="155"/>
      <c r="E40" s="155"/>
      <c r="F40" s="155"/>
      <c r="G40" s="155" t="s">
        <v>604</v>
      </c>
      <c r="H40" s="155" t="s">
        <v>604</v>
      </c>
      <c r="I40" s="155"/>
      <c r="J40" s="155"/>
      <c r="K40" s="155"/>
      <c r="L40" s="155"/>
      <c r="M40" s="155"/>
      <c r="N40" s="155"/>
      <c r="Q40" s="154">
        <f t="shared" si="0"/>
        <v>0</v>
      </c>
      <c r="R40" s="154">
        <f t="shared" si="1"/>
        <v>0</v>
      </c>
      <c r="S40" s="154">
        <f t="shared" si="2"/>
        <v>0</v>
      </c>
      <c r="T40" s="154">
        <f t="shared" si="3"/>
        <v>2</v>
      </c>
      <c r="U40" s="154" t="str">
        <f t="shared" si="4"/>
        <v>하위10%(2)</v>
      </c>
    </row>
    <row r="41" spans="2:21" ht="17.100000000000001" customHeight="1">
      <c r="B41" s="160" t="s">
        <v>12</v>
      </c>
      <c r="C41" s="155"/>
      <c r="D41" s="155"/>
      <c r="E41" s="155"/>
      <c r="F41" s="155" t="s">
        <v>597</v>
      </c>
      <c r="G41" s="155"/>
      <c r="H41" s="155" t="s">
        <v>595</v>
      </c>
      <c r="I41" s="155"/>
      <c r="J41" s="155"/>
      <c r="K41" s="155"/>
      <c r="L41" s="155"/>
      <c r="M41" s="155"/>
      <c r="N41" s="155"/>
      <c r="Q41" s="154">
        <f t="shared" si="0"/>
        <v>0</v>
      </c>
      <c r="R41" s="154">
        <f t="shared" si="1"/>
        <v>1</v>
      </c>
      <c r="S41" s="154">
        <f t="shared" si="2"/>
        <v>1</v>
      </c>
      <c r="T41" s="154">
        <f t="shared" si="3"/>
        <v>0</v>
      </c>
      <c r="U41" s="154" t="str">
        <f t="shared" si="4"/>
        <v>우수(1) 장려(1)</v>
      </c>
    </row>
    <row r="42" spans="2:21" ht="17.100000000000001" customHeight="1">
      <c r="B42" s="160" t="s">
        <v>122</v>
      </c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Q42" s="154">
        <f t="shared" si="0"/>
        <v>0</v>
      </c>
      <c r="R42" s="154">
        <f t="shared" si="1"/>
        <v>0</v>
      </c>
      <c r="S42" s="154">
        <f t="shared" si="2"/>
        <v>0</v>
      </c>
      <c r="T42" s="154">
        <f t="shared" si="3"/>
        <v>0</v>
      </c>
      <c r="U42" s="154" t="str">
        <f t="shared" si="4"/>
        <v/>
      </c>
    </row>
    <row r="43" spans="2:21" ht="17.100000000000001" customHeight="1">
      <c r="B43" s="160" t="s">
        <v>39</v>
      </c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Q43" s="154">
        <f t="shared" si="0"/>
        <v>0</v>
      </c>
      <c r="R43" s="154">
        <f t="shared" si="1"/>
        <v>0</v>
      </c>
      <c r="S43" s="154">
        <f t="shared" si="2"/>
        <v>0</v>
      </c>
      <c r="T43" s="154">
        <f t="shared" si="3"/>
        <v>0</v>
      </c>
      <c r="U43" s="154" t="str">
        <f t="shared" si="4"/>
        <v/>
      </c>
    </row>
    <row r="44" spans="2:21" ht="17.100000000000001" customHeight="1">
      <c r="B44" s="160" t="s">
        <v>101</v>
      </c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Q44" s="154">
        <f t="shared" si="0"/>
        <v>0</v>
      </c>
      <c r="R44" s="154">
        <f t="shared" si="1"/>
        <v>0</v>
      </c>
      <c r="S44" s="154">
        <f t="shared" si="2"/>
        <v>0</v>
      </c>
      <c r="T44" s="154">
        <f t="shared" si="3"/>
        <v>0</v>
      </c>
      <c r="U44" s="154" t="str">
        <f t="shared" si="4"/>
        <v/>
      </c>
    </row>
    <row r="45" spans="2:21" ht="17.100000000000001" customHeight="1">
      <c r="B45" s="160" t="s">
        <v>33</v>
      </c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Q45" s="154">
        <f t="shared" si="0"/>
        <v>0</v>
      </c>
      <c r="R45" s="154">
        <f t="shared" si="1"/>
        <v>0</v>
      </c>
      <c r="S45" s="154">
        <f t="shared" si="2"/>
        <v>0</v>
      </c>
      <c r="T45" s="154">
        <f t="shared" si="3"/>
        <v>0</v>
      </c>
      <c r="U45" s="154" t="str">
        <f t="shared" si="4"/>
        <v/>
      </c>
    </row>
    <row r="46" spans="2:21" ht="17.100000000000001" customHeight="1">
      <c r="B46" s="160" t="s">
        <v>10</v>
      </c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Q46" s="154">
        <f t="shared" si="0"/>
        <v>0</v>
      </c>
      <c r="R46" s="154">
        <f t="shared" si="1"/>
        <v>0</v>
      </c>
      <c r="S46" s="154">
        <f t="shared" si="2"/>
        <v>0</v>
      </c>
      <c r="T46" s="154">
        <f t="shared" si="3"/>
        <v>0</v>
      </c>
      <c r="U46" s="154" t="str">
        <f t="shared" si="4"/>
        <v/>
      </c>
    </row>
    <row r="47" spans="2:21" ht="17.100000000000001" customHeight="1">
      <c r="B47" s="160" t="s">
        <v>580</v>
      </c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Q47" s="154">
        <f t="shared" si="0"/>
        <v>0</v>
      </c>
      <c r="R47" s="154">
        <f t="shared" si="1"/>
        <v>0</v>
      </c>
      <c r="S47" s="154">
        <f t="shared" si="2"/>
        <v>0</v>
      </c>
      <c r="T47" s="154">
        <f t="shared" si="3"/>
        <v>0</v>
      </c>
      <c r="U47" s="154" t="str">
        <f t="shared" si="4"/>
        <v/>
      </c>
    </row>
    <row r="48" spans="2:21" ht="17.100000000000001" customHeight="1">
      <c r="B48" s="160" t="s">
        <v>18</v>
      </c>
      <c r="C48" s="155" t="s">
        <v>597</v>
      </c>
      <c r="D48" s="155"/>
      <c r="E48" s="155"/>
      <c r="F48" s="155"/>
      <c r="G48" s="155"/>
      <c r="H48" s="155" t="s">
        <v>610</v>
      </c>
      <c r="I48" s="155"/>
      <c r="J48" s="155"/>
      <c r="K48" s="155"/>
      <c r="L48" s="155"/>
      <c r="M48" s="155"/>
      <c r="N48" s="155"/>
      <c r="Q48" s="154">
        <f t="shared" si="0"/>
        <v>0</v>
      </c>
      <c r="R48" s="154">
        <f t="shared" si="1"/>
        <v>0</v>
      </c>
      <c r="S48" s="154">
        <f t="shared" si="2"/>
        <v>2</v>
      </c>
      <c r="T48" s="154">
        <f t="shared" si="3"/>
        <v>0</v>
      </c>
      <c r="U48" s="154" t="str">
        <f t="shared" si="4"/>
        <v>장려(2)</v>
      </c>
    </row>
    <row r="49" spans="2:21" ht="17.100000000000001" customHeight="1">
      <c r="B49" s="160" t="s">
        <v>596</v>
      </c>
      <c r="C49" s="155" t="s">
        <v>611</v>
      </c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Q49" s="154">
        <f t="shared" si="0"/>
        <v>0</v>
      </c>
      <c r="R49" s="154">
        <f t="shared" si="1"/>
        <v>1</v>
      </c>
      <c r="S49" s="154">
        <f t="shared" si="2"/>
        <v>0</v>
      </c>
      <c r="T49" s="154">
        <f t="shared" si="3"/>
        <v>0</v>
      </c>
      <c r="U49" s="154" t="str">
        <f t="shared" si="4"/>
        <v>우수(1)</v>
      </c>
    </row>
    <row r="50" spans="2:21" ht="17.100000000000001" customHeight="1">
      <c r="B50" s="160" t="s">
        <v>598</v>
      </c>
      <c r="C50" s="155"/>
      <c r="D50" s="155"/>
      <c r="E50" s="155" t="s">
        <v>595</v>
      </c>
      <c r="F50" s="155"/>
      <c r="G50" s="155"/>
      <c r="H50" s="155"/>
      <c r="I50" s="155"/>
      <c r="J50" s="155"/>
      <c r="K50" s="155"/>
      <c r="L50" s="155"/>
      <c r="M50" s="155"/>
      <c r="N50" s="155"/>
      <c r="Q50" s="154">
        <f t="shared" si="0"/>
        <v>0</v>
      </c>
      <c r="R50" s="154">
        <f t="shared" si="1"/>
        <v>1</v>
      </c>
      <c r="S50" s="154">
        <f t="shared" si="2"/>
        <v>0</v>
      </c>
      <c r="T50" s="154">
        <f t="shared" si="3"/>
        <v>0</v>
      </c>
      <c r="U50" s="154" t="str">
        <f t="shared" si="4"/>
        <v>우수(1)</v>
      </c>
    </row>
    <row r="51" spans="2:21" ht="17.100000000000001" customHeight="1">
      <c r="B51" s="160" t="s">
        <v>599</v>
      </c>
      <c r="C51" s="155"/>
      <c r="D51" s="155"/>
      <c r="E51" s="155"/>
      <c r="F51" s="155"/>
      <c r="G51" s="155"/>
      <c r="H51" s="155" t="s">
        <v>595</v>
      </c>
      <c r="I51" s="155"/>
      <c r="J51" s="155"/>
      <c r="K51" s="155"/>
      <c r="L51" s="155"/>
      <c r="M51" s="155"/>
      <c r="N51" s="155"/>
      <c r="Q51" s="154">
        <f t="shared" si="0"/>
        <v>0</v>
      </c>
      <c r="R51" s="154">
        <f t="shared" si="1"/>
        <v>1</v>
      </c>
      <c r="S51" s="154">
        <f t="shared" si="2"/>
        <v>0</v>
      </c>
      <c r="T51" s="154">
        <f t="shared" si="3"/>
        <v>0</v>
      </c>
      <c r="U51" s="154" t="str">
        <f t="shared" si="4"/>
        <v>우수(1)</v>
      </c>
    </row>
    <row r="52" spans="2:21" ht="17.100000000000001" customHeight="1">
      <c r="B52" s="160" t="s">
        <v>605</v>
      </c>
      <c r="C52" s="155"/>
      <c r="D52" s="155"/>
      <c r="E52" s="155"/>
      <c r="F52" s="155"/>
      <c r="G52" s="155" t="s">
        <v>607</v>
      </c>
      <c r="H52" s="155" t="s">
        <v>604</v>
      </c>
      <c r="I52" s="155"/>
      <c r="J52" s="155"/>
      <c r="K52" s="155"/>
      <c r="L52" s="155"/>
      <c r="M52" s="155"/>
      <c r="N52" s="155"/>
      <c r="Q52" s="154">
        <f t="shared" si="0"/>
        <v>0</v>
      </c>
      <c r="R52" s="154">
        <f t="shared" si="1"/>
        <v>0</v>
      </c>
      <c r="S52" s="154">
        <f t="shared" si="2"/>
        <v>0</v>
      </c>
      <c r="T52" s="154">
        <f t="shared" si="3"/>
        <v>2</v>
      </c>
      <c r="U52" s="154" t="str">
        <f t="shared" si="4"/>
        <v>하위10%(2)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filterMode="1">
    <tabColor rgb="FFC00000"/>
    <pageSetUpPr fitToPage="1"/>
  </sheetPr>
  <dimension ref="A1:AI47"/>
  <sheetViews>
    <sheetView topLeftCell="D1" workbookViewId="0">
      <selection activeCell="G68" sqref="G68"/>
    </sheetView>
  </sheetViews>
  <sheetFormatPr defaultColWidth="9.140625" defaultRowHeight="16.5"/>
  <cols>
    <col min="1" max="1" width="10.140625" style="18" customWidth="1"/>
    <col min="2" max="2" width="9.5703125" style="18" bestFit="1" customWidth="1"/>
    <col min="3" max="3" width="17.5703125" style="6" bestFit="1" customWidth="1"/>
    <col min="4" max="4" width="12.7109375" style="6" bestFit="1" customWidth="1"/>
    <col min="5" max="7" width="16.28515625" style="7" customWidth="1"/>
    <col min="8" max="9" width="16.28515625" style="2" customWidth="1"/>
    <col min="10" max="10" width="16.28515625" style="203" customWidth="1"/>
    <col min="11" max="12" width="16.28515625" style="8" customWidth="1"/>
    <col min="13" max="13" width="16.28515625" style="7" customWidth="1"/>
    <col min="14" max="28" width="16.28515625" style="2" customWidth="1"/>
    <col min="29" max="29" width="7.140625" style="2" customWidth="1"/>
    <col min="30" max="30" width="15.5703125" style="2" customWidth="1"/>
    <col min="31" max="32" width="9.140625" style="2" customWidth="1"/>
    <col min="33" max="33" width="14" style="2" hidden="1" customWidth="1"/>
    <col min="34" max="34" width="21.42578125" style="30" hidden="1" customWidth="1"/>
    <col min="35" max="35" width="14.85546875" style="30" hidden="1" customWidth="1"/>
    <col min="36" max="54" width="9.140625" style="2" customWidth="1"/>
    <col min="55" max="16384" width="9.140625" style="2"/>
  </cols>
  <sheetData>
    <row r="1" spans="1:35" s="145" customFormat="1" ht="26.25">
      <c r="A1" s="140" t="s">
        <v>415</v>
      </c>
      <c r="B1" s="140" t="s">
        <v>414</v>
      </c>
      <c r="C1" s="141"/>
      <c r="D1" s="141"/>
      <c r="E1" s="142"/>
      <c r="F1" s="143"/>
      <c r="G1" s="142"/>
      <c r="H1" s="144"/>
      <c r="J1" s="199"/>
      <c r="K1" s="142"/>
      <c r="L1" s="146"/>
      <c r="M1" s="147"/>
      <c r="N1" s="148"/>
      <c r="O1" s="148" t="s">
        <v>157</v>
      </c>
      <c r="P1" s="148" t="s">
        <v>158</v>
      </c>
      <c r="Q1" s="148"/>
      <c r="R1" s="148"/>
      <c r="S1" s="148"/>
      <c r="T1" s="147"/>
      <c r="U1" s="148"/>
      <c r="V1" s="148"/>
      <c r="W1" s="148"/>
      <c r="X1" s="148"/>
      <c r="Y1" s="148"/>
      <c r="Z1" s="148"/>
      <c r="AA1" s="148"/>
      <c r="AH1" s="149"/>
      <c r="AI1" s="149"/>
    </row>
    <row r="2" spans="1:35">
      <c r="A2" s="9"/>
      <c r="B2" s="9"/>
      <c r="C2" s="9"/>
      <c r="D2" s="1"/>
      <c r="E2" s="12"/>
      <c r="F2" s="12"/>
      <c r="G2" s="12"/>
      <c r="H2" s="12" t="s">
        <v>3</v>
      </c>
      <c r="I2" s="12" t="s">
        <v>92</v>
      </c>
      <c r="J2" s="200" t="s">
        <v>108</v>
      </c>
      <c r="K2" s="13" t="s">
        <v>109</v>
      </c>
      <c r="L2" s="72" t="s">
        <v>110</v>
      </c>
      <c r="M2" s="12" t="s">
        <v>110</v>
      </c>
      <c r="N2" s="16">
        <v>0.3</v>
      </c>
      <c r="O2" s="16">
        <v>0.15</v>
      </c>
      <c r="P2" s="16">
        <v>0.15</v>
      </c>
      <c r="Q2" s="16">
        <v>0.1</v>
      </c>
      <c r="R2" s="16">
        <v>0.1</v>
      </c>
      <c r="S2" s="16">
        <v>0.1</v>
      </c>
      <c r="T2" s="16">
        <v>0.1</v>
      </c>
      <c r="U2" s="92" t="s">
        <v>146</v>
      </c>
      <c r="V2" s="92" t="s">
        <v>147</v>
      </c>
      <c r="W2" s="92" t="s">
        <v>148</v>
      </c>
      <c r="X2" s="92" t="s">
        <v>149</v>
      </c>
      <c r="Y2" s="92" t="s">
        <v>150</v>
      </c>
      <c r="Z2" s="92" t="s">
        <v>151</v>
      </c>
      <c r="AA2" s="92" t="s">
        <v>152</v>
      </c>
      <c r="AB2" s="62"/>
    </row>
    <row r="3" spans="1:35" s="6" customFormat="1">
      <c r="A3" s="10" t="s">
        <v>120</v>
      </c>
      <c r="B3" s="10" t="s">
        <v>121</v>
      </c>
      <c r="C3" s="10" t="s">
        <v>0</v>
      </c>
      <c r="D3" s="3" t="s">
        <v>1</v>
      </c>
      <c r="E3" s="14" t="s">
        <v>2</v>
      </c>
      <c r="F3" s="14" t="s">
        <v>3</v>
      </c>
      <c r="G3" s="14" t="s">
        <v>4</v>
      </c>
      <c r="H3" s="15" t="s">
        <v>6</v>
      </c>
      <c r="I3" s="15" t="s">
        <v>5</v>
      </c>
      <c r="J3" s="201" t="s">
        <v>106</v>
      </c>
      <c r="K3" s="15" t="s">
        <v>107</v>
      </c>
      <c r="L3" s="73" t="s">
        <v>107</v>
      </c>
      <c r="M3" s="14" t="s">
        <v>112</v>
      </c>
      <c r="N3" s="17" t="s">
        <v>143</v>
      </c>
      <c r="O3" s="17" t="s">
        <v>4</v>
      </c>
      <c r="P3" s="17" t="s">
        <v>117</v>
      </c>
      <c r="Q3" s="17" t="s">
        <v>115</v>
      </c>
      <c r="R3" s="17" t="s">
        <v>145</v>
      </c>
      <c r="S3" s="17" t="s">
        <v>144</v>
      </c>
      <c r="T3" s="17" t="s">
        <v>112</v>
      </c>
      <c r="U3" s="3" t="s">
        <v>113</v>
      </c>
      <c r="V3" s="3" t="s">
        <v>90</v>
      </c>
      <c r="W3" s="3" t="s">
        <v>116</v>
      </c>
      <c r="X3" s="3" t="s">
        <v>114</v>
      </c>
      <c r="Y3" s="3" t="s">
        <v>103</v>
      </c>
      <c r="Z3" s="3" t="s">
        <v>118</v>
      </c>
      <c r="AA3" s="11" t="s">
        <v>111</v>
      </c>
      <c r="AB3" s="63" t="s">
        <v>7</v>
      </c>
      <c r="AC3" s="5"/>
      <c r="AD3" s="5"/>
      <c r="AG3" s="6" t="s">
        <v>42</v>
      </c>
      <c r="AH3" s="74" t="s">
        <v>43</v>
      </c>
      <c r="AI3" s="74" t="s">
        <v>44</v>
      </c>
    </row>
    <row r="4" spans="1:35" hidden="1">
      <c r="A4" s="40"/>
      <c r="B4" s="40"/>
      <c r="C4" s="43" t="s">
        <v>222</v>
      </c>
      <c r="D4" s="43" t="s">
        <v>31</v>
      </c>
      <c r="E4" s="94">
        <f>SUMIFS(구매실적!$C:$C,구매실적!$B:$B,'포상 분석'!$D4)</f>
        <v>2682715999</v>
      </c>
      <c r="F4" s="94">
        <f>SUMIFS(구매실적!$E:$E,구매실적!$B:$B,'포상 분석'!$D4)</f>
        <v>95036409.220297799</v>
      </c>
      <c r="G4" s="94">
        <f>SUMIFS(구매실적!$D:$D,구매실적!$B:$B,'포상 분석'!$D4)</f>
        <v>45777717.912599996</v>
      </c>
      <c r="H4" s="95">
        <f>IF($F4&lt;0,(G4-F4)/ABS(F4),IFERROR(IF(A4="설비",SUMIFS('설비, 인테리어 실적'!$F:$F,'설비, 인테리어 실적'!B:B,D4,'설비, 인테리어 실적'!C:C,"설비")/7%,IF(A4="외자",SUMIFS('설비, 인테리어 실적'!$F:$F,'설비, 인테리어 실적'!B:B,D4,'설비, 인테리어 실적'!C:C,"외자")/7%,IF(A4="인테리어",SUMIFS('설비, 인테리어 실적'!$F:$F,'설비, 인테리어 실적'!B:B,D4,'설비, 인테리어 실적'!C:C,"인테리어")/4.5%,1+((G4-F4)/ABS(F4))))),0))</f>
        <v>0.48168610628465147</v>
      </c>
      <c r="I4" s="96">
        <f>IFERROR(G4/(G4+E4),0)</f>
        <v>1.6777651943578348E-2</v>
      </c>
      <c r="J4" s="202">
        <f>IFERROR(SUMIFS('신규 아이디어 제안'!$U:$U,'신규 아이디어 제안'!$F:$F,'포상 분석'!$D4)/SUMIFS(구매실적!$C:$C,구매실적!$B:$B,'포상 분석'!$D4),0)</f>
        <v>0</v>
      </c>
      <c r="K4" s="96">
        <f>IFERROR(SUMIFS('TF 제안 Tracking'!$M:$M,'TF 제안 Tracking'!$F:$F,$D4)/(SUMIFS('TF 제안 Tracking'!$L:$L,'TF 제안 Tracking'!$F:$F,$D4)),0)</f>
        <v>0.79563834070971395</v>
      </c>
      <c r="L4" s="97">
        <f>IFERROR(IF($B4="매출X","미대상",VLOOKUP($D4,'상품개발 요약'!$B:$D,2,0)),0)</f>
        <v>0.18437254901960787</v>
      </c>
      <c r="M4" s="98">
        <f>IFERROR(IF($B4="매출X","미대상",VLOOKUP($D4,'상품개발 요약'!$B:$D,3,0)),0)</f>
        <v>7115486.666666667</v>
      </c>
      <c r="N4" s="99">
        <f>IF(H4&lt;(-50%),30,IF(H4&lt;(0%),40,IF(H4&lt;(50%),50,IF(H4&lt;(80%),60,IF(H4&lt;(100%),70,IF(H4&lt;(150%),80,IF(H4&lt;(200%),90,IF(H4&gt;=(200%),100,"에러"))))))))</f>
        <v>50</v>
      </c>
      <c r="O4" s="100">
        <f>IF(G4&lt;(-100000000),30,IF(G4&lt;(0),40,IF(G4&lt;(50000000),50,IF(G4&lt;(100000000),60,IF(G4&lt;(150000000),70,IF(G4&lt;(200000000),80,IF(G4&lt;(300000000),90,IF(G4&gt;=(300000000),100,"오류"))))))))</f>
        <v>50</v>
      </c>
      <c r="P4" s="100">
        <f>IF(I4&lt;=0%,0,IF(I4&lt;0.2%,30,IF(I4&lt;0.5%,40,IF(I4&lt;1%,50,IF(I4&lt;1.5%,60,IF(I4&lt;2%,70,IF(I4&lt;2.5%,80,IF(I4&lt;3%,90,IF(I4&gt;=3%,100,"오류")))))))))</f>
        <v>70</v>
      </c>
      <c r="Q4" s="100">
        <f>IF(J4&lt;=0%,0,IF(J4&lt;0.2%,30,IF(J4&lt;0.5%,40,IF(J4&lt;1%,50,IF(J4&lt;1.5%,60,IF(J4&lt;2%,70,IF(J4&lt;2.5%,80,IF(J4&lt;3%,90,IF(J4&gt;=3%,100,"오류")))))))))</f>
        <v>0</v>
      </c>
      <c r="R4" s="100">
        <f>IF(K4&lt;=0%,0,IF(K4&lt;60%,30,IF(K4&lt;70%,40,IF(K4&lt;80%,50,IF(K4&lt;90%,60,IF(K4&lt;100%,70,IF(K4&lt;150%,80,IF(K4&lt;200%,90,IF(K4&gt;=200%,100,"에러")))))))))</f>
        <v>50</v>
      </c>
      <c r="S4" s="100">
        <f>IF(L4&lt;=0%,0,IF(L4&lt;60%,30,IF(L4&lt;70%,40,IF(L4&lt;80%,50,IF(L4&lt;90%,60,IF(L4&lt;100%,70,IF(L4&lt;120%,80,IF(L4&lt;150%,90,IF(L4&gt;=150%,100,"에러")))))))))</f>
        <v>30</v>
      </c>
      <c r="T4" s="100">
        <f>IF(M4=0,0,IF(M4&lt;5000000,10,IF(M4&lt;10000000,20,IF(M4&lt;15000000,40,IF(M4&lt;20000000,60,IF(M4&lt;25000000,80,IF(M4&gt;=25000000,100,"에러")))))))</f>
        <v>20</v>
      </c>
      <c r="U4" s="100">
        <f>$N4*$N$2</f>
        <v>15</v>
      </c>
      <c r="V4" s="100">
        <f>IF(OR($A4="설비",$A4="외자"),$O4*(O$2+P$2),IF($A4="인테리어",0,$O4*O$2))</f>
        <v>7.5</v>
      </c>
      <c r="W4" s="100">
        <f>IF(OR(A4="설비",A4="외자"),0,IF(A4="인테리어",$P4*30%,$P4*P$2))</f>
        <v>10.5</v>
      </c>
      <c r="X4" s="100">
        <f>IF($B4="매출X",$Q4*20%,$Q4*Q$2)</f>
        <v>0</v>
      </c>
      <c r="Y4" s="100">
        <f>IF(B4="매출X",($R4*20%),$R4*R$2)</f>
        <v>5</v>
      </c>
      <c r="Z4" s="100">
        <f>IF($B4="매출X",0,$S4*S$2)</f>
        <v>3</v>
      </c>
      <c r="AA4" s="100">
        <f>IF($B4="매출X",0,$T4*T$2)</f>
        <v>2</v>
      </c>
      <c r="AB4" s="101">
        <f>IFERROR(SUM(U4:AA4),0)</f>
        <v>43</v>
      </c>
      <c r="AC4" s="27"/>
      <c r="AD4" s="28"/>
      <c r="AE4" s="21"/>
      <c r="AF4" s="19"/>
      <c r="AG4" s="37" t="s">
        <v>45</v>
      </c>
      <c r="AH4" s="38" t="e">
        <f>SUMIF($C$4:$C$33,$AG4,$E$4:$E$33)+SUMIF(#REF!,$AG4,#REF!)</f>
        <v>#REF!</v>
      </c>
      <c r="AI4" s="38" t="e">
        <f>SUMIF($C$4:$C$33,$AG4,$G$4:$G$33)+SUMIF(#REF!,'포상 분석'!$AG4,#REF!)</f>
        <v>#REF!</v>
      </c>
    </row>
    <row r="5" spans="1:35" hidden="1">
      <c r="A5" s="40"/>
      <c r="B5" s="40" t="s">
        <v>153</v>
      </c>
      <c r="C5" s="41" t="s">
        <v>224</v>
      </c>
      <c r="D5" s="41" t="s">
        <v>30</v>
      </c>
      <c r="E5" s="94">
        <f>SUMIFS(구매실적!$C:$C,구매실적!$B:$B,'포상 분석'!$D5)</f>
        <v>678990131</v>
      </c>
      <c r="F5" s="94">
        <f>SUMIFS(구매실적!$E:$E,구매실적!$B:$B,'포상 분석'!$D5)</f>
        <v>573944314.64751339</v>
      </c>
      <c r="G5" s="94">
        <f>SUMIFS(구매실적!$D:$D,구매실적!$B:$B,'포상 분석'!$D5)</f>
        <v>-57562199.724999994</v>
      </c>
      <c r="H5" s="95">
        <f>IF($F5&lt;0,(G5-F5)/ABS(F5),IFERROR(IF(A5="설비",SUMIFS('설비, 인테리어 실적'!$F:$F,'설비, 인테리어 실적'!B:B,D5,'설비, 인테리어 실적'!C:C,"설비")/7%,IF(A5="외자",SUMIFS('설비, 인테리어 실적'!$F:$F,'설비, 인테리어 실적'!B:B,D5,'설비, 인테리어 실적'!C:C,"외자")/7%,IF(A5="인테리어",SUMIFS('설비, 인테리어 실적'!$F:$F,'설비, 인테리어 실적'!B:B,D5,'설비, 인테리어 실적'!C:C,"인테리어")/4.5%,1+((G5-F5)/ABS(F5))))),0))</f>
        <v>-0.10029230755661667</v>
      </c>
      <c r="I5" s="96">
        <f t="shared" ref="I5:I47" si="0">IFERROR(G5/(G5+E5),0)</f>
        <v>-9.2628922563712454E-2</v>
      </c>
      <c r="J5" s="202">
        <f>IFERROR(SUMIFS('신규 아이디어 제안'!$U:$U,'신규 아이디어 제안'!$F:$F,'포상 분석'!$D5)/SUMIFS(구매실적!$C:$C,구매실적!$B:$B,'포상 분석'!$D5),0)</f>
        <v>0</v>
      </c>
      <c r="K5" s="96">
        <f>IFERROR(SUMIFS('TF 제안 Tracking'!$M:$M,'TF 제안 Tracking'!$F:$F,$D5)/(SUMIFS('TF 제안 Tracking'!$L:$L,'TF 제안 Tracking'!$F:$F,$D5)),0)</f>
        <v>0</v>
      </c>
      <c r="L5" s="97" t="str">
        <f>IFERROR(IF($B5="매출X","미대상",VLOOKUP($D5,'상품개발 요약'!$B:$D,2,0)),0)</f>
        <v>미대상</v>
      </c>
      <c r="M5" s="98" t="str">
        <f>IFERROR(IF($B5="매출X","미대상",VLOOKUP($D5,'상품개발 요약'!$B:$D,3,0)),0)</f>
        <v>미대상</v>
      </c>
      <c r="N5" s="99">
        <f t="shared" ref="N5:N47" si="1">IF(H5&lt;(-50%),30,IF(H5&lt;(0%),40,IF(H5&lt;(50%),50,IF(H5&lt;(80%),60,IF(H5&lt;(100%),70,IF(H5&lt;(150%),80,IF(H5&lt;(200%),90,IF(H5&gt;=(200%),100,"에러"))))))))</f>
        <v>40</v>
      </c>
      <c r="O5" s="100">
        <f t="shared" ref="O5:O47" si="2">IF(G5&lt;(-100000000),30,IF(G5&lt;(0),40,IF(G5&lt;(50000000),50,IF(G5&lt;(100000000),60,IF(G5&lt;(150000000),70,IF(G5&lt;(200000000),80,IF(G5&lt;(300000000),90,IF(G5&gt;=(300000000),100,"오류"))))))))</f>
        <v>40</v>
      </c>
      <c r="P5" s="100">
        <f t="shared" ref="P5:P47" si="3">IF(I5&lt;=0%,0,IF(I5&lt;0.2%,30,IF(I5&lt;0.5%,40,IF(I5&lt;1%,50,IF(I5&lt;1.5%,60,IF(I5&lt;2%,70,IF(I5&lt;2.5%,80,IF(I5&lt;3%,90,IF(I5&gt;=3%,100,"오류")))))))))</f>
        <v>0</v>
      </c>
      <c r="Q5" s="100">
        <f t="shared" ref="Q5:Q47" si="4">IF(J5&lt;=0%,0,IF(J5&lt;0.2%,30,IF(J5&lt;0.5%,40,IF(J5&lt;1%,50,IF(J5&lt;1.5%,60,IF(J5&lt;2%,70,IF(J5&lt;2.5%,80,IF(J5&lt;3%,90,IF(J5&gt;=3%,100,"오류")))))))))</f>
        <v>0</v>
      </c>
      <c r="R5" s="100">
        <f t="shared" ref="R5:R47" si="5">IF(K5&lt;=0%,0,IF(K5&lt;60%,30,IF(K5&lt;70%,40,IF(K5&lt;80%,50,IF(K5&lt;90%,60,IF(K5&lt;100%,70,IF(K5&lt;150%,80,IF(K5&lt;200%,90,IF(K5&gt;=200%,100,"에러")))))))))</f>
        <v>0</v>
      </c>
      <c r="S5" s="100">
        <f t="shared" ref="S5:S47" si="6">IF(L5&lt;=0%,0,IF(L5&lt;60%,30,IF(L5&lt;70%,40,IF(L5&lt;80%,50,IF(L5&lt;90%,60,IF(L5&lt;100%,70,IF(L5&lt;120%,80,IF(L5&lt;150%,90,IF(L5&gt;=150%,100,"에러")))))))))</f>
        <v>100</v>
      </c>
      <c r="T5" s="100">
        <f t="shared" ref="T5:T47" si="7">IF(M5=0,0,IF(M5&lt;5000000,10,IF(M5&lt;10000000,20,IF(M5&lt;15000000,40,IF(M5&lt;20000000,60,IF(M5&lt;25000000,80,IF(M5&gt;=25000000,100,"에러")))))))</f>
        <v>100</v>
      </c>
      <c r="U5" s="100">
        <f t="shared" ref="U5:U47" si="8">$N5*$N$2</f>
        <v>12</v>
      </c>
      <c r="V5" s="100">
        <f t="shared" ref="V5:V47" si="9">IF(OR($A5="설비",$A5="외자"),$O5*(O$2+P$2),IF($A5="인테리어",0,$O5*O$2))</f>
        <v>6</v>
      </c>
      <c r="W5" s="100">
        <f t="shared" ref="W5:W47" si="10">IF(OR(A5="설비",A5="외자"),0,IF(A5="인테리어",$P5*30%,$P5*P$2))</f>
        <v>0</v>
      </c>
      <c r="X5" s="100">
        <f t="shared" ref="X5:X47" si="11">IF($B5="매출X",$Q5*20%,$Q5*Q$2)</f>
        <v>0</v>
      </c>
      <c r="Y5" s="100">
        <f t="shared" ref="Y5:Y47" si="12">IF(B5="매출X",($R5*20%),$R5*R$2)</f>
        <v>0</v>
      </c>
      <c r="Z5" s="100">
        <f t="shared" ref="Z5:Z47" si="13">IF($B5="매출X",0,$S5*S$2)</f>
        <v>0</v>
      </c>
      <c r="AA5" s="100">
        <f t="shared" ref="AA5:AA47" si="14">IF($B5="매출X",0,$T5*T$2)</f>
        <v>0</v>
      </c>
      <c r="AB5" s="101">
        <f t="shared" ref="AB5:AB47" si="15">IFERROR(SUM(U5:AA5),0)</f>
        <v>18</v>
      </c>
      <c r="AC5" s="27"/>
      <c r="AD5" s="28"/>
      <c r="AE5" s="22"/>
      <c r="AF5" s="19"/>
      <c r="AG5" s="37" t="s">
        <v>9</v>
      </c>
      <c r="AH5" s="38" t="e">
        <f>SUMIF($C$4:$C$33,$AG5,$E$4:$E$33)+SUMIF(#REF!,$AG5,#REF!)</f>
        <v>#REF!</v>
      </c>
      <c r="AI5" s="38" t="e">
        <f>SUMIF($C$4:$C$33,$AG5,$G$4:$G$33)+SUMIF(#REF!,'포상 분석'!$AG5,#REF!)</f>
        <v>#REF!</v>
      </c>
    </row>
    <row r="6" spans="1:35" hidden="1">
      <c r="A6" s="40"/>
      <c r="B6" s="40" t="s">
        <v>153</v>
      </c>
      <c r="C6" s="41" t="s">
        <v>13</v>
      </c>
      <c r="D6" s="42" t="s">
        <v>15</v>
      </c>
      <c r="E6" s="94">
        <f>SUMIFS(구매실적!$C:$C,구매실적!$B:$B,'포상 분석'!$D6)</f>
        <v>2212993589</v>
      </c>
      <c r="F6" s="94">
        <f>SUMIFS(구매실적!$E:$E,구매실적!$B:$B,'포상 분석'!$D6)</f>
        <v>146679020.08342007</v>
      </c>
      <c r="G6" s="94">
        <f>SUMIFS(구매실적!$D:$D,구매실적!$B:$B,'포상 분석'!$D6)</f>
        <v>-31496630.475099977</v>
      </c>
      <c r="H6" s="95">
        <f>IF($F6&lt;0,(G6-F6)/ABS(F6),IFERROR(IF(A6="설비",SUMIFS('설비, 인테리어 실적'!$F:$F,'설비, 인테리어 실적'!B:B,D6,'설비, 인테리어 실적'!C:C,"설비")/7%,IF(A6="외자",SUMIFS('설비, 인테리어 실적'!$F:$F,'설비, 인테리어 실적'!B:B,D6,'설비, 인테리어 실적'!C:C,"외자")/7%,IF(A6="인테리어",SUMIFS('설비, 인테리어 실적'!$F:$F,'설비, 인테리어 실적'!B:B,D6,'설비, 인테리어 실적'!C:C,"인테리어")/4.5%,1+((G6-F6)/ABS(F6))))),0))</f>
        <v>-0.21473166685451717</v>
      </c>
      <c r="I6" s="96">
        <f t="shared" si="0"/>
        <v>-1.4438081314767265E-2</v>
      </c>
      <c r="J6" s="202">
        <f>IFERROR(SUMIFS('신규 아이디어 제안'!$U:$U,'신규 아이디어 제안'!$F:$F,'포상 분석'!$D6)/SUMIFS(구매실적!$C:$C,구매실적!$B:$B,'포상 분석'!$D6),0)</f>
        <v>0</v>
      </c>
      <c r="K6" s="96">
        <f>IFERROR(SUMIFS('TF 제안 Tracking'!$M:$M,'TF 제안 Tracking'!$F:$F,$D6)/(SUMIFS('TF 제안 Tracking'!$L:$L,'TF 제안 Tracking'!$F:$F,$D6)),0)</f>
        <v>5.1873448754139323E-2</v>
      </c>
      <c r="L6" s="97" t="str">
        <f>IFERROR(IF($B6="매출X","미대상",VLOOKUP($D6,'상품개발 요약'!$B:$D,2,0)),0)</f>
        <v>미대상</v>
      </c>
      <c r="M6" s="98" t="str">
        <f>IFERROR(IF($B6="매출X","미대상",VLOOKUP($D6,'상품개발 요약'!$B:$D,3,0)),0)</f>
        <v>미대상</v>
      </c>
      <c r="N6" s="99">
        <f t="shared" si="1"/>
        <v>40</v>
      </c>
      <c r="O6" s="100">
        <f t="shared" si="2"/>
        <v>40</v>
      </c>
      <c r="P6" s="100">
        <f t="shared" si="3"/>
        <v>0</v>
      </c>
      <c r="Q6" s="100">
        <f t="shared" si="4"/>
        <v>0</v>
      </c>
      <c r="R6" s="100">
        <f t="shared" si="5"/>
        <v>30</v>
      </c>
      <c r="S6" s="100">
        <f t="shared" si="6"/>
        <v>100</v>
      </c>
      <c r="T6" s="100">
        <f t="shared" si="7"/>
        <v>100</v>
      </c>
      <c r="U6" s="100">
        <f t="shared" si="8"/>
        <v>12</v>
      </c>
      <c r="V6" s="100">
        <f t="shared" si="9"/>
        <v>6</v>
      </c>
      <c r="W6" s="100">
        <f t="shared" si="10"/>
        <v>0</v>
      </c>
      <c r="X6" s="100">
        <f t="shared" si="11"/>
        <v>0</v>
      </c>
      <c r="Y6" s="100">
        <f t="shared" si="12"/>
        <v>6</v>
      </c>
      <c r="Z6" s="100">
        <f t="shared" si="13"/>
        <v>0</v>
      </c>
      <c r="AA6" s="100">
        <f t="shared" si="14"/>
        <v>0</v>
      </c>
      <c r="AB6" s="101">
        <f t="shared" si="15"/>
        <v>24</v>
      </c>
      <c r="AC6" s="27"/>
      <c r="AD6" s="28"/>
      <c r="AE6" s="22"/>
      <c r="AF6" s="19"/>
      <c r="AG6" s="37" t="s">
        <v>13</v>
      </c>
      <c r="AH6" s="38" t="e">
        <f>SUMIF($C$4:$C$33,$AG6,$E$4:$E$33)+SUMIF(#REF!,$AG6,#REF!)</f>
        <v>#REF!</v>
      </c>
      <c r="AI6" s="38" t="e">
        <f>SUMIF($C$4:$C$33,$AG6,$G$4:$G$33)+SUMIF(#REF!,'포상 분석'!$AG6,#REF!)</f>
        <v>#REF!</v>
      </c>
    </row>
    <row r="7" spans="1:35" hidden="1">
      <c r="A7" s="40"/>
      <c r="B7" s="40"/>
      <c r="C7" s="41" t="s">
        <v>224</v>
      </c>
      <c r="D7" s="41" t="s">
        <v>24</v>
      </c>
      <c r="E7" s="94">
        <f>SUMIFS(구매실적!$C:$C,구매실적!$B:$B,'포상 분석'!$D7)</f>
        <v>1617868377.0999999</v>
      </c>
      <c r="F7" s="94">
        <f>SUMIFS(구매실적!$E:$E,구매실적!$B:$B,'포상 분석'!$D7)</f>
        <v>52876130.122402251</v>
      </c>
      <c r="G7" s="94">
        <f>SUMIFS(구매실적!$D:$D,구매실적!$B:$B,'포상 분석'!$D7)</f>
        <v>32761591.253400002</v>
      </c>
      <c r="H7" s="95">
        <f>IF($F7&lt;0,(G7-F7)/ABS(F7),IFERROR(IF(A7="설비",SUMIFS('설비, 인테리어 실적'!$F:$F,'설비, 인테리어 실적'!B:B,D7,'설비, 인테리어 실적'!C:C,"설비")/7%,IF(A7="외자",SUMIFS('설비, 인테리어 실적'!$F:$F,'설비, 인테리어 실적'!B:B,D7,'설비, 인테리어 실적'!C:C,"외자")/7%,IF(A7="인테리어",SUMIFS('설비, 인테리어 실적'!$F:$F,'설비, 인테리어 실적'!B:B,D7,'설비, 인테리어 실적'!C:C,"인테리어")/4.5%,1+((G7-F7)/ABS(F7))))),0))</f>
        <v>0.61959131989350635</v>
      </c>
      <c r="I7" s="96">
        <f t="shared" si="0"/>
        <v>1.9847931929941637E-2</v>
      </c>
      <c r="J7" s="202">
        <f>IFERROR(SUMIFS('신규 아이디어 제안'!$U:$U,'신규 아이디어 제안'!$F:$F,'포상 분석'!$D7)/SUMIFS(구매실적!$C:$C,구매실적!$B:$B,'포상 분석'!$D7),0)</f>
        <v>0</v>
      </c>
      <c r="K7" s="96">
        <f>IFERROR(SUMIFS('TF 제안 Tracking'!$M:$M,'TF 제안 Tracking'!$F:$F,$D7)/(SUMIFS('TF 제안 Tracking'!$L:$L,'TF 제안 Tracking'!$F:$F,$D7)),0)</f>
        <v>1.2180896846005298</v>
      </c>
      <c r="L7" s="97">
        <f>IFERROR(IF($B7="매출X","미대상",VLOOKUP($D7,'상품개발 요약'!$B:$D,2,0)),0)</f>
        <v>0</v>
      </c>
      <c r="M7" s="98">
        <f>IFERROR(IF($B7="매출X","미대상",VLOOKUP($D7,'상품개발 요약'!$B:$D,3,0)),0)</f>
        <v>9050000</v>
      </c>
      <c r="N7" s="99">
        <f t="shared" si="1"/>
        <v>60</v>
      </c>
      <c r="O7" s="100">
        <f t="shared" si="2"/>
        <v>50</v>
      </c>
      <c r="P7" s="100">
        <f t="shared" si="3"/>
        <v>70</v>
      </c>
      <c r="Q7" s="100">
        <f t="shared" si="4"/>
        <v>0</v>
      </c>
      <c r="R7" s="100">
        <f t="shared" si="5"/>
        <v>80</v>
      </c>
      <c r="S7" s="100">
        <f t="shared" si="6"/>
        <v>0</v>
      </c>
      <c r="T7" s="100">
        <f t="shared" si="7"/>
        <v>20</v>
      </c>
      <c r="U7" s="100">
        <f t="shared" si="8"/>
        <v>18</v>
      </c>
      <c r="V7" s="100">
        <f t="shared" si="9"/>
        <v>7.5</v>
      </c>
      <c r="W7" s="100">
        <f t="shared" si="10"/>
        <v>10.5</v>
      </c>
      <c r="X7" s="100">
        <f t="shared" si="11"/>
        <v>0</v>
      </c>
      <c r="Y7" s="100">
        <f t="shared" si="12"/>
        <v>8</v>
      </c>
      <c r="Z7" s="100">
        <f t="shared" si="13"/>
        <v>0</v>
      </c>
      <c r="AA7" s="100">
        <f t="shared" si="14"/>
        <v>2</v>
      </c>
      <c r="AB7" s="101">
        <f t="shared" si="15"/>
        <v>46</v>
      </c>
      <c r="AC7" s="27"/>
      <c r="AD7" s="28"/>
      <c r="AE7" s="22"/>
      <c r="AF7" s="19"/>
      <c r="AG7" s="37" t="s">
        <v>16</v>
      </c>
      <c r="AH7" s="38" t="e">
        <f>SUMIF($C$4:$C$33,$AG7,$E$4:$E$33)+SUMIF(#REF!,$AG7,#REF!)</f>
        <v>#REF!</v>
      </c>
      <c r="AI7" s="38" t="e">
        <f>SUMIF($C$4:$C$33,$AG7,$G$4:$G$33)+SUMIF(#REF!,'포상 분석'!$AG7,#REF!)</f>
        <v>#REF!</v>
      </c>
    </row>
    <row r="8" spans="1:35" hidden="1">
      <c r="A8" s="40"/>
      <c r="B8" s="40" t="s">
        <v>153</v>
      </c>
      <c r="C8" s="42" t="s">
        <v>8</v>
      </c>
      <c r="D8" s="41" t="s">
        <v>223</v>
      </c>
      <c r="E8" s="94">
        <f>SUMIFS(구매실적!$C:$C,구매실적!$B:$B,'포상 분석'!$D8)</f>
        <v>2533149738</v>
      </c>
      <c r="F8" s="94">
        <f>SUMIFS(구매실적!$E:$E,구매실적!$B:$B,'포상 분석'!$D8)</f>
        <v>67001770.321124092</v>
      </c>
      <c r="G8" s="94">
        <f>SUMIFS(구매실적!$D:$D,구매실적!$B:$B,'포상 분석'!$D8)</f>
        <v>7966317.8181999996</v>
      </c>
      <c r="H8" s="95">
        <f>IF($F8&lt;0,(G8-F8)/ABS(F8),IFERROR(IF(A8="설비",SUMIFS('설비, 인테리어 실적'!$F:$F,'설비, 인테리어 실적'!B:B,D8,'설비, 인테리어 실적'!C:C,"설비")/7%,IF(A8="외자",SUMIFS('설비, 인테리어 실적'!$F:$F,'설비, 인테리어 실적'!B:B,D8,'설비, 인테리어 실적'!C:C,"외자")/7%,IF(A8="인테리어",SUMIFS('설비, 인테리어 실적'!$F:$F,'설비, 인테리어 실적'!B:B,D8,'설비, 인테리어 실적'!C:C,"인테리어")/4.5%,1+((G8-F8)/ABS(F8))))),0))</f>
        <v>0.11889712435983812</v>
      </c>
      <c r="I8" s="96">
        <f t="shared" si="0"/>
        <v>3.1349681176348195E-3</v>
      </c>
      <c r="J8" s="202">
        <f>IFERROR(SUMIFS('신규 아이디어 제안'!$U:$U,'신규 아이디어 제안'!$F:$F,'포상 분석'!$D8)/SUMIFS(구매실적!$C:$C,구매실적!$B:$B,'포상 분석'!$D8),0)</f>
        <v>2.2320959746333533E-4</v>
      </c>
      <c r="K8" s="96">
        <f>IFERROR(SUMIFS('TF 제안 Tracking'!$M:$M,'TF 제안 Tracking'!$F:$F,$D8)/(SUMIFS('TF 제안 Tracking'!$L:$L,'TF 제안 Tracking'!$F:$F,$D8)),0)</f>
        <v>0.72688012544082603</v>
      </c>
      <c r="L8" s="97" t="str">
        <f>IFERROR(IF($B8="매출X","미대상",VLOOKUP($D8,'상품개발 요약'!$B:$D,2,0)),0)</f>
        <v>미대상</v>
      </c>
      <c r="M8" s="98" t="str">
        <f>IFERROR(IF($B8="매출X","미대상",VLOOKUP($D8,'상품개발 요약'!$B:$D,3,0)),0)</f>
        <v>미대상</v>
      </c>
      <c r="N8" s="99">
        <f t="shared" si="1"/>
        <v>50</v>
      </c>
      <c r="O8" s="100">
        <f t="shared" si="2"/>
        <v>50</v>
      </c>
      <c r="P8" s="100">
        <f t="shared" si="3"/>
        <v>40</v>
      </c>
      <c r="Q8" s="100">
        <f t="shared" si="4"/>
        <v>30</v>
      </c>
      <c r="R8" s="100">
        <f t="shared" si="5"/>
        <v>50</v>
      </c>
      <c r="S8" s="100">
        <f t="shared" si="6"/>
        <v>100</v>
      </c>
      <c r="T8" s="100">
        <f t="shared" si="7"/>
        <v>100</v>
      </c>
      <c r="U8" s="100">
        <f t="shared" si="8"/>
        <v>15</v>
      </c>
      <c r="V8" s="100">
        <f t="shared" si="9"/>
        <v>7.5</v>
      </c>
      <c r="W8" s="100">
        <f t="shared" si="10"/>
        <v>6</v>
      </c>
      <c r="X8" s="100">
        <f t="shared" si="11"/>
        <v>6</v>
      </c>
      <c r="Y8" s="100">
        <f t="shared" si="12"/>
        <v>10</v>
      </c>
      <c r="Z8" s="100">
        <f t="shared" si="13"/>
        <v>0</v>
      </c>
      <c r="AA8" s="100">
        <f t="shared" si="14"/>
        <v>0</v>
      </c>
      <c r="AB8" s="101">
        <f t="shared" si="15"/>
        <v>44.5</v>
      </c>
      <c r="AC8" s="27"/>
      <c r="AD8" s="28"/>
      <c r="AE8" s="21"/>
      <c r="AF8" s="19"/>
      <c r="AG8" s="37" t="s">
        <v>8</v>
      </c>
      <c r="AH8" s="38" t="e">
        <f>SUMIF($C$4:$C$33,$AG8,$E$4:$E$33)+SUMIF(#REF!,$AG8,#REF!)</f>
        <v>#REF!</v>
      </c>
      <c r="AI8" s="38" t="e">
        <f>SUMIF($C$4:$C$33,$AG8,$G$4:$G$33)+SUMIF(#REF!,'포상 분석'!$AG8,#REF!)</f>
        <v>#REF!</v>
      </c>
    </row>
    <row r="9" spans="1:35" hidden="1">
      <c r="A9" s="40"/>
      <c r="B9" s="40"/>
      <c r="C9" s="43" t="s">
        <v>16</v>
      </c>
      <c r="D9" s="41" t="s">
        <v>17</v>
      </c>
      <c r="E9" s="94">
        <f>SUMIFS(구매실적!$C:$C,구매실적!$B:$B,'포상 분석'!$D9)</f>
        <v>1957875556</v>
      </c>
      <c r="F9" s="94">
        <f>SUMIFS(구매실적!$E:$E,구매실적!$B:$B,'포상 분석'!$D9)</f>
        <v>8455880</v>
      </c>
      <c r="G9" s="94">
        <f>SUMIFS(구매실적!$D:$D,구매실적!$B:$B,'포상 분석'!$D9)</f>
        <v>25142878.616799999</v>
      </c>
      <c r="H9" s="95">
        <f>IF($F9&lt;0,(G9-F9)/ABS(F9),IFERROR(IF(A9="설비",SUMIFS('설비, 인테리어 실적'!$F:$F,'설비, 인테리어 실적'!B:B,D9,'설비, 인테리어 실적'!C:C,"설비")/7%,IF(A9="외자",SUMIFS('설비, 인테리어 실적'!$F:$F,'설비, 인테리어 실적'!B:B,D9,'설비, 인테리어 실적'!C:C,"외자")/7%,IF(A9="인테리어",SUMIFS('설비, 인테리어 실적'!$F:$F,'설비, 인테리어 실적'!B:B,D9,'설비, 인테리어 실적'!C:C,"인테리어")/4.5%,1+((G9-F9)/ABS(F9))))),0))</f>
        <v>2.973419515981778</v>
      </c>
      <c r="I9" s="96">
        <f t="shared" si="0"/>
        <v>1.2679094746619754E-2</v>
      </c>
      <c r="J9" s="202">
        <f>IFERROR(SUMIFS('신규 아이디어 제안'!$U:$U,'신규 아이디어 제안'!$F:$F,'포상 분석'!$D9)/SUMIFS(구매실적!$C:$C,구매실적!$B:$B,'포상 분석'!$D9),0)</f>
        <v>0</v>
      </c>
      <c r="K9" s="96">
        <f>IFERROR(SUMIFS('TF 제안 Tracking'!$M:$M,'TF 제안 Tracking'!$F:$F,$D9)/(SUMIFS('TF 제안 Tracking'!$L:$L,'TF 제안 Tracking'!$F:$F,$D9)),0)</f>
        <v>1.1962795480805934</v>
      </c>
      <c r="L9" s="97">
        <f>IFERROR(IF($B9="매출X","미대상",VLOOKUP($D9,'상품개발 요약'!$B:$D,2,0)),0)</f>
        <v>0.9659570058408159</v>
      </c>
      <c r="M9" s="98">
        <f>IFERROR(IF($B9="매출X","미대상",VLOOKUP($D9,'상품개발 요약'!$B:$D,3,0)),0)</f>
        <v>67144099.333333328</v>
      </c>
      <c r="N9" s="99">
        <f t="shared" si="1"/>
        <v>100</v>
      </c>
      <c r="O9" s="100">
        <f t="shared" si="2"/>
        <v>50</v>
      </c>
      <c r="P9" s="100">
        <f t="shared" si="3"/>
        <v>60</v>
      </c>
      <c r="Q9" s="100">
        <f t="shared" si="4"/>
        <v>0</v>
      </c>
      <c r="R9" s="100">
        <f t="shared" si="5"/>
        <v>80</v>
      </c>
      <c r="S9" s="100">
        <f t="shared" si="6"/>
        <v>70</v>
      </c>
      <c r="T9" s="100">
        <f t="shared" si="7"/>
        <v>100</v>
      </c>
      <c r="U9" s="100">
        <f t="shared" si="8"/>
        <v>30</v>
      </c>
      <c r="V9" s="100">
        <f t="shared" si="9"/>
        <v>7.5</v>
      </c>
      <c r="W9" s="100">
        <f t="shared" si="10"/>
        <v>9</v>
      </c>
      <c r="X9" s="100">
        <f t="shared" si="11"/>
        <v>0</v>
      </c>
      <c r="Y9" s="100">
        <f t="shared" si="12"/>
        <v>8</v>
      </c>
      <c r="Z9" s="100">
        <f t="shared" si="13"/>
        <v>7</v>
      </c>
      <c r="AA9" s="100">
        <f t="shared" si="14"/>
        <v>10</v>
      </c>
      <c r="AB9" s="101">
        <f t="shared" si="15"/>
        <v>71.5</v>
      </c>
      <c r="AC9" s="29"/>
      <c r="AD9" s="28"/>
      <c r="AG9" s="37" t="s">
        <v>32</v>
      </c>
      <c r="AH9" s="38" t="e">
        <f>SUMIF($C$4:$C$33,$AG9,$E$4:$E$33)+SUMIF(#REF!,$AG9,#REF!)</f>
        <v>#REF!</v>
      </c>
      <c r="AI9" s="38" t="e">
        <f>SUMIF($C$4:$C$33,$AG9,$G$4:$G$33)+SUMIF(#REF!,'포상 분석'!$AG9,#REF!)</f>
        <v>#REF!</v>
      </c>
    </row>
    <row r="10" spans="1:35" hidden="1">
      <c r="A10" s="40"/>
      <c r="B10" s="40" t="s">
        <v>153</v>
      </c>
      <c r="C10" s="43" t="s">
        <v>119</v>
      </c>
      <c r="D10" s="41" t="s">
        <v>11</v>
      </c>
      <c r="E10" s="94">
        <f>SUMIFS(구매실적!$C:$C,구매실적!$B:$B,'포상 분석'!$D10)</f>
        <v>1599091800</v>
      </c>
      <c r="F10" s="94">
        <f>SUMIFS(구매실적!$E:$E,구매실적!$B:$B,'포상 분석'!$D10)</f>
        <v>22500000</v>
      </c>
      <c r="G10" s="94">
        <f>SUMIFS(구매실적!$D:$D,구매실적!$B:$B,'포상 분석'!$D10)</f>
        <v>77855805.649350643</v>
      </c>
      <c r="H10" s="95">
        <f>IF($F10&lt;0,(G10-F10)/ABS(F10),IFERROR(IF(A10="설비",SUMIFS('설비, 인테리어 실적'!$F:$F,'설비, 인테리어 실적'!B:B,D10,'설비, 인테리어 실적'!C:C,"설비")/7%,IF(A10="외자",SUMIFS('설비, 인테리어 실적'!$F:$F,'설비, 인테리어 실적'!B:B,D10,'설비, 인테리어 실적'!C:C,"외자")/7%,IF(A10="인테리어",SUMIFS('설비, 인테리어 실적'!$F:$F,'설비, 인테리어 실적'!B:B,D10,'설비, 인테리어 실적'!C:C,"인테리어")/4.5%,1+((G10-F10)/ABS(F10))))),0))</f>
        <v>3.4602580288600286</v>
      </c>
      <c r="I10" s="96">
        <f t="shared" si="0"/>
        <v>4.6427094911652401E-2</v>
      </c>
      <c r="J10" s="202">
        <f>IFERROR(SUMIFS('신규 아이디어 제안'!$U:$U,'신규 아이디어 제안'!$F:$F,'포상 분석'!$D10)/SUMIFS(구매실적!$C:$C,구매실적!$B:$B,'포상 분석'!$D10),0)</f>
        <v>9.6054522948588688E-5</v>
      </c>
      <c r="K10" s="96">
        <f>IFERROR(SUMIFS('TF 제안 Tracking'!$M:$M,'TF 제안 Tracking'!$F:$F,$D10)/(SUMIFS('TF 제안 Tracking'!$L:$L,'TF 제안 Tracking'!$F:$F,$D10)),0)</f>
        <v>1.875</v>
      </c>
      <c r="L10" s="97" t="str">
        <f>IFERROR(IF($B10="매출X","미대상",VLOOKUP($D10,'상품개발 요약'!$B:$D,2,0)),0)</f>
        <v>미대상</v>
      </c>
      <c r="M10" s="98" t="str">
        <f>IFERROR(IF($B10="매출X","미대상",VLOOKUP($D10,'상품개발 요약'!$B:$D,3,0)),0)</f>
        <v>미대상</v>
      </c>
      <c r="N10" s="99">
        <f t="shared" si="1"/>
        <v>100</v>
      </c>
      <c r="O10" s="100">
        <f t="shared" si="2"/>
        <v>60</v>
      </c>
      <c r="P10" s="100">
        <f t="shared" si="3"/>
        <v>100</v>
      </c>
      <c r="Q10" s="100">
        <f t="shared" si="4"/>
        <v>30</v>
      </c>
      <c r="R10" s="100">
        <f t="shared" si="5"/>
        <v>90</v>
      </c>
      <c r="S10" s="100">
        <f t="shared" si="6"/>
        <v>100</v>
      </c>
      <c r="T10" s="100">
        <f t="shared" si="7"/>
        <v>100</v>
      </c>
      <c r="U10" s="100">
        <f t="shared" si="8"/>
        <v>30</v>
      </c>
      <c r="V10" s="100">
        <f t="shared" si="9"/>
        <v>9</v>
      </c>
      <c r="W10" s="100">
        <f t="shared" si="10"/>
        <v>15</v>
      </c>
      <c r="X10" s="100">
        <f t="shared" si="11"/>
        <v>6</v>
      </c>
      <c r="Y10" s="100">
        <f t="shared" si="12"/>
        <v>18</v>
      </c>
      <c r="Z10" s="100">
        <f t="shared" si="13"/>
        <v>0</v>
      </c>
      <c r="AA10" s="100">
        <f t="shared" si="14"/>
        <v>0</v>
      </c>
      <c r="AB10" s="101">
        <f t="shared" si="15"/>
        <v>78</v>
      </c>
      <c r="AG10" s="37" t="s">
        <v>38</v>
      </c>
      <c r="AH10" s="38" t="e">
        <f>SUMIF($C$4:$C$33,$AG10,$E$4:$E$33)+SUMIF(#REF!,$AG10,#REF!)</f>
        <v>#REF!</v>
      </c>
      <c r="AI10" s="38" t="e">
        <f>SUMIF($C$4:$C$33,$AG10,$G$4:$G$33)+SUMIF(#REF!,'포상 분석'!$AG10,#REF!)</f>
        <v>#REF!</v>
      </c>
    </row>
    <row r="11" spans="1:35" hidden="1">
      <c r="A11" s="40"/>
      <c r="B11" s="40"/>
      <c r="C11" s="41" t="s">
        <v>13</v>
      </c>
      <c r="D11" s="41" t="s">
        <v>19</v>
      </c>
      <c r="E11" s="94">
        <f>SUMIFS(구매실적!$C:$C,구매실적!$B:$B,'포상 분석'!$D11)</f>
        <v>2281640531</v>
      </c>
      <c r="F11" s="94">
        <f>SUMIFS(구매실적!$E:$E,구매실적!$B:$B,'포상 분석'!$D11)</f>
        <v>-106574827.96592852</v>
      </c>
      <c r="G11" s="94">
        <f>SUMIFS(구매실적!$D:$D,구매실적!$B:$B,'포상 분석'!$D11)</f>
        <v>-37316658.091400012</v>
      </c>
      <c r="H11" s="95">
        <f>IF($F11&lt;0,(G11-F11)/ABS(F11),IFERROR(IF(A11="설비",SUMIFS('설비, 인테리어 실적'!$F:$F,'설비, 인테리어 실적'!B:B,D11,'설비, 인테리어 실적'!C:C,"설비")/7%,IF(A11="외자",SUMIFS('설비, 인테리어 실적'!$F:$F,'설비, 인테리어 실적'!B:B,D11,'설비, 인테리어 실적'!C:C,"외자")/7%,IF(A11="인테리어",SUMIFS('설비, 인테리어 실적'!$F:$F,'설비, 인테리어 실적'!B:B,D11,'설비, 인테리어 실적'!C:C,"인테리어")/4.5%,1+((G11-F11)/ABS(F11))))),0))</f>
        <v>0.64985485969229084</v>
      </c>
      <c r="I11" s="96">
        <f t="shared" si="0"/>
        <v>-1.6627127012216091E-2</v>
      </c>
      <c r="J11" s="202">
        <f>IFERROR(SUMIFS('신규 아이디어 제안'!$U:$U,'신규 아이디어 제안'!$F:$F,'포상 분석'!$D11)/SUMIFS(구매실적!$C:$C,구매실적!$B:$B,'포상 분석'!$D11),0)</f>
        <v>0</v>
      </c>
      <c r="K11" s="96">
        <f>IFERROR(SUMIFS('TF 제안 Tracking'!$M:$M,'TF 제안 Tracking'!$F:$F,$D11)/(SUMIFS('TF 제안 Tracking'!$L:$L,'TF 제안 Tracking'!$F:$F,$D11)),0)</f>
        <v>-12.789985764513444</v>
      </c>
      <c r="L11" s="97">
        <f>IFERROR(IF($B11="매출X","미대상",VLOOKUP($D11,'상품개발 요약'!$B:$D,2,0)),0)</f>
        <v>5.7293279999999998</v>
      </c>
      <c r="M11" s="98">
        <f>IFERROR(IF($B11="매출X","미대상",VLOOKUP($D11,'상품개발 요약'!$B:$D,3,0)),0)</f>
        <v>303127800</v>
      </c>
      <c r="N11" s="99">
        <f t="shared" si="1"/>
        <v>60</v>
      </c>
      <c r="O11" s="100">
        <f t="shared" si="2"/>
        <v>40</v>
      </c>
      <c r="P11" s="100">
        <f t="shared" si="3"/>
        <v>0</v>
      </c>
      <c r="Q11" s="100">
        <f t="shared" si="4"/>
        <v>0</v>
      </c>
      <c r="R11" s="100">
        <f t="shared" si="5"/>
        <v>0</v>
      </c>
      <c r="S11" s="100">
        <f t="shared" si="6"/>
        <v>100</v>
      </c>
      <c r="T11" s="100">
        <f t="shared" si="7"/>
        <v>100</v>
      </c>
      <c r="U11" s="100">
        <f t="shared" si="8"/>
        <v>18</v>
      </c>
      <c r="V11" s="100">
        <f t="shared" si="9"/>
        <v>6</v>
      </c>
      <c r="W11" s="100">
        <f t="shared" si="10"/>
        <v>0</v>
      </c>
      <c r="X11" s="100">
        <f t="shared" si="11"/>
        <v>0</v>
      </c>
      <c r="Y11" s="100">
        <f t="shared" si="12"/>
        <v>0</v>
      </c>
      <c r="Z11" s="100">
        <f t="shared" si="13"/>
        <v>10</v>
      </c>
      <c r="AA11" s="100">
        <f t="shared" si="14"/>
        <v>10</v>
      </c>
      <c r="AB11" s="101">
        <f t="shared" si="15"/>
        <v>44</v>
      </c>
      <c r="AH11" s="30" t="e">
        <f>SUM(AH4:AH10)</f>
        <v>#REF!</v>
      </c>
      <c r="AI11" s="30" t="e">
        <f>SUM(AI4:AI10)</f>
        <v>#REF!</v>
      </c>
    </row>
    <row r="12" spans="1:35" hidden="1">
      <c r="A12" s="40"/>
      <c r="B12" s="40" t="s">
        <v>153</v>
      </c>
      <c r="C12" s="43" t="s">
        <v>119</v>
      </c>
      <c r="D12" s="41" t="s">
        <v>96</v>
      </c>
      <c r="E12" s="94">
        <f>SUMIFS(구매실적!$C:$C,구매실적!$B:$B,'포상 분석'!$D12)</f>
        <v>2265649445.4637718</v>
      </c>
      <c r="F12" s="94">
        <f>SUMIFS(구매실적!$E:$E,구매실적!$B:$B,'포상 분석'!$D12)</f>
        <v>45836360.114238873</v>
      </c>
      <c r="G12" s="94">
        <f>SUMIFS(구매실적!$D:$D,구매실적!$B:$B,'포상 분석'!$D12)</f>
        <v>156915770.85583332</v>
      </c>
      <c r="H12" s="95">
        <f>IF($F12&lt;0,(G12-F12)/ABS(F12),IFERROR(IF(A12="설비",SUMIFS('설비, 인테리어 실적'!$F:$F,'설비, 인테리어 실적'!B:B,D12,'설비, 인테리어 실적'!C:C,"설비")/7%,IF(A12="외자",SUMIFS('설비, 인테리어 실적'!$F:$F,'설비, 인테리어 실적'!B:B,D12,'설비, 인테리어 실적'!C:C,"외자")/7%,IF(A12="인테리어",SUMIFS('설비, 인테리어 실적'!$F:$F,'설비, 인테리어 실적'!B:B,D12,'설비, 인테리어 실적'!C:C,"인테리어")/4.5%,1+((G12-F12)/ABS(F12))))),0))</f>
        <v>3.4233907418640794</v>
      </c>
      <c r="I12" s="96">
        <f t="shared" si="0"/>
        <v>6.4772568267211367E-2</v>
      </c>
      <c r="J12" s="202">
        <f>IFERROR(SUMIFS('신규 아이디어 제안'!$U:$U,'신규 아이디어 제안'!$F:$F,'포상 분석'!$D12)/SUMIFS(구매실적!$C:$C,구매실적!$B:$B,'포상 분석'!$D12),0)</f>
        <v>8.9966845374708543E-4</v>
      </c>
      <c r="K12" s="96">
        <f>IFERROR(SUMIFS('TF 제안 Tracking'!$M:$M,'TF 제안 Tracking'!$F:$F,$D12)/(SUMIFS('TF 제안 Tracking'!$L:$L,'TF 제안 Tracking'!$F:$F,$D12)),0)</f>
        <v>0.41639176048925031</v>
      </c>
      <c r="L12" s="97" t="str">
        <f>IFERROR(IF($B12="매출X","미대상",VLOOKUP($D12,'상품개발 요약'!$B:$D,2,0)),0)</f>
        <v>미대상</v>
      </c>
      <c r="M12" s="98" t="str">
        <f>IFERROR(IF($B12="매출X","미대상",VLOOKUP($D12,'상품개발 요약'!$B:$D,3,0)),0)</f>
        <v>미대상</v>
      </c>
      <c r="N12" s="99">
        <f t="shared" si="1"/>
        <v>100</v>
      </c>
      <c r="O12" s="100">
        <f t="shared" si="2"/>
        <v>80</v>
      </c>
      <c r="P12" s="100">
        <f t="shared" si="3"/>
        <v>100</v>
      </c>
      <c r="Q12" s="100">
        <f t="shared" si="4"/>
        <v>30</v>
      </c>
      <c r="R12" s="100">
        <f t="shared" si="5"/>
        <v>30</v>
      </c>
      <c r="S12" s="100">
        <f t="shared" si="6"/>
        <v>100</v>
      </c>
      <c r="T12" s="100">
        <f t="shared" si="7"/>
        <v>100</v>
      </c>
      <c r="U12" s="100">
        <f t="shared" si="8"/>
        <v>30</v>
      </c>
      <c r="V12" s="100">
        <f t="shared" si="9"/>
        <v>12</v>
      </c>
      <c r="W12" s="100">
        <f t="shared" si="10"/>
        <v>15</v>
      </c>
      <c r="X12" s="100">
        <f t="shared" si="11"/>
        <v>6</v>
      </c>
      <c r="Y12" s="100">
        <f t="shared" si="12"/>
        <v>6</v>
      </c>
      <c r="Z12" s="100">
        <f t="shared" si="13"/>
        <v>0</v>
      </c>
      <c r="AA12" s="100">
        <f t="shared" si="14"/>
        <v>0</v>
      </c>
      <c r="AB12" s="101">
        <f t="shared" si="15"/>
        <v>69</v>
      </c>
    </row>
    <row r="13" spans="1:35" hidden="1">
      <c r="A13" s="40"/>
      <c r="B13" s="40"/>
      <c r="C13" s="41" t="s">
        <v>224</v>
      </c>
      <c r="D13" s="41" t="s">
        <v>41</v>
      </c>
      <c r="E13" s="94">
        <f>SUMIFS(구매실적!$C:$C,구매실적!$B:$B,'포상 분석'!$D13)</f>
        <v>2963367164</v>
      </c>
      <c r="F13" s="94">
        <f>SUMIFS(구매실적!$E:$E,구매실적!$B:$B,'포상 분석'!$D13)</f>
        <v>32501002.727663964</v>
      </c>
      <c r="G13" s="94">
        <f>SUMIFS(구매실적!$D:$D,구매실적!$B:$B,'포상 분석'!$D13)</f>
        <v>85567322.525200009</v>
      </c>
      <c r="H13" s="95">
        <f>IF($F13&lt;0,(G13-F13)/ABS(F13),IFERROR(IF(A13="설비",SUMIFS('설비, 인테리어 실적'!$F:$F,'설비, 인테리어 실적'!B:B,D13,'설비, 인테리어 실적'!C:C,"설비")/7%,IF(A13="외자",SUMIFS('설비, 인테리어 실적'!$F:$F,'설비, 인테리어 실적'!B:B,D13,'설비, 인테리어 실적'!C:C,"외자")/7%,IF(A13="인테리어",SUMIFS('설비, 인테리어 실적'!$F:$F,'설비, 인테리어 실적'!B:B,D13,'설비, 인테리어 실적'!C:C,"인테리어")/4.5%,1+((G13-F13)/ABS(F13))))),0))</f>
        <v>2.632759464137008</v>
      </c>
      <c r="I13" s="96">
        <f t="shared" si="0"/>
        <v>2.8064664197727355E-2</v>
      </c>
      <c r="J13" s="202">
        <f>IFERROR(SUMIFS('신규 아이디어 제안'!$U:$U,'신규 아이디어 제안'!$F:$F,'포상 분석'!$D13)/SUMIFS(구매실적!$C:$C,구매실적!$B:$B,'포상 분석'!$D13),0)</f>
        <v>0</v>
      </c>
      <c r="K13" s="96">
        <f>IFERROR(SUMIFS('TF 제안 Tracking'!$M:$M,'TF 제안 Tracking'!$F:$F,$D13)/(SUMIFS('TF 제안 Tracking'!$L:$L,'TF 제안 Tracking'!$F:$F,$D13)),0)</f>
        <v>0.28811579823010991</v>
      </c>
      <c r="L13" s="97">
        <f>IFERROR(IF($B13="매출X","미대상",VLOOKUP($D13,'상품개발 요약'!$B:$D,2,0)),0)</f>
        <v>6.216900000000003E-2</v>
      </c>
      <c r="M13" s="98">
        <f>IFERROR(IF($B13="매출X","미대상",VLOOKUP($D13,'상품개발 요약'!$B:$D,3,0)),0)</f>
        <v>19085925</v>
      </c>
      <c r="N13" s="99">
        <f t="shared" si="1"/>
        <v>100</v>
      </c>
      <c r="O13" s="100">
        <f t="shared" si="2"/>
        <v>60</v>
      </c>
      <c r="P13" s="100">
        <f t="shared" si="3"/>
        <v>90</v>
      </c>
      <c r="Q13" s="100">
        <f t="shared" si="4"/>
        <v>0</v>
      </c>
      <c r="R13" s="100">
        <f t="shared" si="5"/>
        <v>30</v>
      </c>
      <c r="S13" s="100">
        <f t="shared" si="6"/>
        <v>30</v>
      </c>
      <c r="T13" s="100">
        <f t="shared" si="7"/>
        <v>60</v>
      </c>
      <c r="U13" s="100">
        <f t="shared" si="8"/>
        <v>30</v>
      </c>
      <c r="V13" s="100">
        <f t="shared" si="9"/>
        <v>9</v>
      </c>
      <c r="W13" s="100">
        <f t="shared" si="10"/>
        <v>13.5</v>
      </c>
      <c r="X13" s="100">
        <f t="shared" si="11"/>
        <v>0</v>
      </c>
      <c r="Y13" s="100">
        <f t="shared" si="12"/>
        <v>3</v>
      </c>
      <c r="Z13" s="100">
        <f t="shared" si="13"/>
        <v>3</v>
      </c>
      <c r="AA13" s="100">
        <f t="shared" si="14"/>
        <v>6</v>
      </c>
      <c r="AB13" s="101">
        <f t="shared" si="15"/>
        <v>64.5</v>
      </c>
    </row>
    <row r="14" spans="1:35" hidden="1">
      <c r="A14" s="40" t="s">
        <v>478</v>
      </c>
      <c r="B14" s="40" t="s">
        <v>153</v>
      </c>
      <c r="C14" s="43" t="s">
        <v>32</v>
      </c>
      <c r="D14" s="42" t="s">
        <v>35</v>
      </c>
      <c r="E14" s="94">
        <f>SUMIFS(구매실적!$C:$C,구매실적!$B:$B,'포상 분석'!$D14)</f>
        <v>1785472248</v>
      </c>
      <c r="F14" s="94">
        <f>SUMIFS(구매실적!$E:$E,구매실적!$B:$B,'포상 분석'!$D14)</f>
        <v>117124766.15646258</v>
      </c>
      <c r="G14" s="94">
        <f>SUMIFS(구매실적!$D:$D,구매실적!$B:$B,'포상 분석'!$D14)</f>
        <v>256354318</v>
      </c>
      <c r="H14" s="95">
        <f>IF($F14&lt;0,(G14-F14)/ABS(F14),IFERROR(IF(A14="설비",SUMIFS('설비, 인테리어 실적'!$F:$F,'설비, 인테리어 실적'!B:B,D14,'설비, 인테리어 실적'!C:C,"설비")/7%,IF(A14="외자",SUMIFS('설비, 인테리어 실적'!$F:$F,'설비, 인테리어 실적'!B:B,D14,'설비, 인테리어 실적'!C:C,"외자")/7%,IF(A14="인테리어",SUMIFS('설비, 인테리어 실적'!$F:$F,'설비, 인테리어 실적'!B:B,D14,'설비, 인테리어 실적'!C:C,"인테리어")/4.5%,1+((G14-F14)/ABS(F14))))),0))</f>
        <v>1.9681558768266814</v>
      </c>
      <c r="I14" s="96">
        <f t="shared" si="0"/>
        <v>0.12555146566743219</v>
      </c>
      <c r="J14" s="202">
        <f>IFERROR(SUMIFS('신규 아이디어 제안'!$U:$U,'신규 아이디어 제안'!$F:$F,'포상 분석'!$D14)/SUMIFS(구매실적!$C:$C,구매실적!$B:$B,'포상 분석'!$D14),0)</f>
        <v>0</v>
      </c>
      <c r="K14" s="96">
        <f>IFERROR(SUMIFS('TF 제안 Tracking'!$M:$M,'TF 제안 Tracking'!$F:$F,$D14)/(SUMIFS('TF 제안 Tracking'!$L:$L,'TF 제안 Tracking'!$F:$F,$D14)),0)</f>
        <v>4.5043996312215985E-2</v>
      </c>
      <c r="L14" s="97" t="str">
        <f>IFERROR(IF($B14="매출X","미대상",VLOOKUP($D14,'상품개발 요약'!$B:$D,2,0)),0)</f>
        <v>미대상</v>
      </c>
      <c r="M14" s="98" t="str">
        <f>IFERROR(IF($B14="매출X","미대상",VLOOKUP($D14,'상품개발 요약'!$B:$D,3,0)),0)</f>
        <v>미대상</v>
      </c>
      <c r="N14" s="99">
        <f t="shared" si="1"/>
        <v>90</v>
      </c>
      <c r="O14" s="100">
        <f t="shared" si="2"/>
        <v>90</v>
      </c>
      <c r="P14" s="100">
        <f t="shared" si="3"/>
        <v>100</v>
      </c>
      <c r="Q14" s="100">
        <f t="shared" si="4"/>
        <v>0</v>
      </c>
      <c r="R14" s="100">
        <f t="shared" si="5"/>
        <v>30</v>
      </c>
      <c r="S14" s="100">
        <f t="shared" si="6"/>
        <v>100</v>
      </c>
      <c r="T14" s="100">
        <f t="shared" si="7"/>
        <v>100</v>
      </c>
      <c r="U14" s="100">
        <f t="shared" si="8"/>
        <v>27</v>
      </c>
      <c r="V14" s="100">
        <f t="shared" si="9"/>
        <v>27</v>
      </c>
      <c r="W14" s="100">
        <f t="shared" si="10"/>
        <v>0</v>
      </c>
      <c r="X14" s="100">
        <f t="shared" si="11"/>
        <v>0</v>
      </c>
      <c r="Y14" s="100">
        <f t="shared" si="12"/>
        <v>6</v>
      </c>
      <c r="Z14" s="100">
        <f t="shared" si="13"/>
        <v>0</v>
      </c>
      <c r="AA14" s="100">
        <f t="shared" si="14"/>
        <v>0</v>
      </c>
      <c r="AB14" s="101">
        <f t="shared" si="15"/>
        <v>60</v>
      </c>
      <c r="AC14" s="19"/>
      <c r="AD14" s="19"/>
      <c r="AE14" s="19"/>
      <c r="AF14" s="19"/>
      <c r="AG14" s="19"/>
      <c r="AH14" s="38"/>
      <c r="AI14" s="38"/>
    </row>
    <row r="15" spans="1:35" hidden="1">
      <c r="A15" s="40" t="s">
        <v>478</v>
      </c>
      <c r="B15" s="40" t="s">
        <v>153</v>
      </c>
      <c r="C15" s="43" t="s">
        <v>32</v>
      </c>
      <c r="D15" s="41" t="s">
        <v>34</v>
      </c>
      <c r="E15" s="94">
        <f>SUMIFS(구매실적!$C:$C,구매실적!$B:$B,'포상 분석'!$D15)</f>
        <v>848250000</v>
      </c>
      <c r="F15" s="94">
        <f>SUMIFS(구매실적!$E:$E,구매실적!$B:$B,'포상 분석'!$D15)</f>
        <v>71074666.666666672</v>
      </c>
      <c r="G15" s="94">
        <f>SUMIFS(구매실적!$D:$D,구매실적!$B:$B,'포상 분석'!$D15)</f>
        <v>231500000</v>
      </c>
      <c r="H15" s="95">
        <f>IF($F15&lt;0,(G15-F15)/ABS(F15),IFERROR(IF(A15="설비",SUMIFS('설비, 인테리어 실적'!$F:$F,'설비, 인테리어 실적'!B:B,D15,'설비, 인테리어 실적'!C:C,"설비")/7%,IF(A15="외자",SUMIFS('설비, 인테리어 실적'!$F:$F,'설비, 인테리어 실적'!B:B,D15,'설비, 인테리어 실적'!C:C,"외자")/7%,IF(A15="인테리어",SUMIFS('설비, 인테리어 실적'!$F:$F,'설비, 인테리어 실적'!B:B,D15,'설비, 인테리어 실적'!C:C,"인테리어")/4.5%,1+((G15-F15)/ABS(F15))))),0))</f>
        <v>3.0628783117785199</v>
      </c>
      <c r="I15" s="96">
        <f t="shared" si="0"/>
        <v>0.21440148182449642</v>
      </c>
      <c r="J15" s="202">
        <f>IFERROR(SUMIFS('신규 아이디어 제안'!$U:$U,'신규 아이디어 제안'!$F:$F,'포상 분석'!$D15)/SUMIFS(구매실적!$C:$C,구매실적!$B:$B,'포상 분석'!$D15),0)</f>
        <v>0</v>
      </c>
      <c r="K15" s="96">
        <f>IFERROR(SUMIFS('TF 제안 Tracking'!$M:$M,'TF 제안 Tracking'!$F:$F,$D15)/(SUMIFS('TF 제안 Tracking'!$L:$L,'TF 제안 Tracking'!$F:$F,$D15)),0)</f>
        <v>3.3477295802363884</v>
      </c>
      <c r="L15" s="97" t="str">
        <f>IFERROR(IF($B15="매출X","미대상",VLOOKUP($D15,'상품개발 요약'!$B:$D,2,0)),0)</f>
        <v>미대상</v>
      </c>
      <c r="M15" s="98" t="str">
        <f>IFERROR(IF($B15="매출X","미대상",VLOOKUP($D15,'상품개발 요약'!$B:$D,3,0)),0)</f>
        <v>미대상</v>
      </c>
      <c r="N15" s="99">
        <f t="shared" si="1"/>
        <v>100</v>
      </c>
      <c r="O15" s="100">
        <f t="shared" si="2"/>
        <v>90</v>
      </c>
      <c r="P15" s="100">
        <f t="shared" si="3"/>
        <v>100</v>
      </c>
      <c r="Q15" s="100">
        <f t="shared" si="4"/>
        <v>0</v>
      </c>
      <c r="R15" s="100">
        <f t="shared" si="5"/>
        <v>100</v>
      </c>
      <c r="S15" s="100">
        <f t="shared" si="6"/>
        <v>100</v>
      </c>
      <c r="T15" s="100">
        <f t="shared" si="7"/>
        <v>100</v>
      </c>
      <c r="U15" s="100">
        <f t="shared" si="8"/>
        <v>30</v>
      </c>
      <c r="V15" s="100">
        <f t="shared" si="9"/>
        <v>27</v>
      </c>
      <c r="W15" s="100">
        <f t="shared" si="10"/>
        <v>0</v>
      </c>
      <c r="X15" s="100">
        <f t="shared" si="11"/>
        <v>0</v>
      </c>
      <c r="Y15" s="100">
        <f t="shared" si="12"/>
        <v>20</v>
      </c>
      <c r="Z15" s="100">
        <f t="shared" si="13"/>
        <v>0</v>
      </c>
      <c r="AA15" s="100">
        <f t="shared" si="14"/>
        <v>0</v>
      </c>
      <c r="AB15" s="101">
        <f t="shared" si="15"/>
        <v>77</v>
      </c>
      <c r="AC15" s="5"/>
      <c r="AE15" s="20"/>
      <c r="AF15" s="21"/>
      <c r="AG15" s="21"/>
      <c r="AH15" s="31"/>
      <c r="AI15" s="31"/>
    </row>
    <row r="16" spans="1:35" hidden="1">
      <c r="A16" s="40"/>
      <c r="B16" s="40"/>
      <c r="C16" s="41" t="s">
        <v>8</v>
      </c>
      <c r="D16" s="42" t="s">
        <v>95</v>
      </c>
      <c r="E16" s="94">
        <f>SUMIFS(구매실적!$C:$C,구매실적!$B:$B,'포상 분석'!$D16)</f>
        <v>4503707113</v>
      </c>
      <c r="F16" s="94">
        <f>SUMIFS(구매실적!$E:$E,구매실적!$B:$B,'포상 분석'!$D16)</f>
        <v>223989547.82407993</v>
      </c>
      <c r="G16" s="94">
        <f>SUMIFS(구매실적!$D:$D,구매실적!$B:$B,'포상 분석'!$D16)</f>
        <v>294934607.81209993</v>
      </c>
      <c r="H16" s="95">
        <f>IF($F16&lt;0,(G16-F16)/ABS(F16),IFERROR(IF(A16="설비",SUMIFS('설비, 인테리어 실적'!$F:$F,'설비, 인테리어 실적'!B:B,D16,'설비, 인테리어 실적'!C:C,"설비")/7%,IF(A16="외자",SUMIFS('설비, 인테리어 실적'!$F:$F,'설비, 인테리어 실적'!B:B,D16,'설비, 인테리어 실적'!C:C,"외자")/7%,IF(A16="인테리어",SUMIFS('설비, 인테리어 실적'!$F:$F,'설비, 인테리어 실적'!B:B,D16,'설비, 인테리어 실적'!C:C,"인테리어")/4.5%,1+((G16-F16)/ABS(F16))))),0))</f>
        <v>1.3167337970776201</v>
      </c>
      <c r="I16" s="96">
        <f t="shared" si="0"/>
        <v>6.1462102188822421E-2</v>
      </c>
      <c r="J16" s="202">
        <f>IFERROR(SUMIFS('신규 아이디어 제안'!$U:$U,'신규 아이디어 제안'!$F:$F,'포상 분석'!$D16)/SUMIFS(구매실적!$C:$C,구매실적!$B:$B,'포상 분석'!$D16),0)</f>
        <v>6.7978998704483473E-4</v>
      </c>
      <c r="K16" s="96">
        <f>IFERROR(SUMIFS('TF 제안 Tracking'!$M:$M,'TF 제안 Tracking'!$F:$F,$D16)/(SUMIFS('TF 제안 Tracking'!$L:$L,'TF 제안 Tracking'!$F:$F,$D16)),0)</f>
        <v>1.3885080225842974</v>
      </c>
      <c r="L16" s="97">
        <f>IFERROR(IF($B16="매출X","미대상",VLOOKUP($D16,'상품개발 요약'!$B:$D,2,0)),0)</f>
        <v>1.471575238095238</v>
      </c>
      <c r="M16" s="98">
        <f>IFERROR(IF($B16="매출X","미대상",VLOOKUP($D16,'상품개발 요약'!$B:$D,3,0)),0)</f>
        <v>292726331</v>
      </c>
      <c r="N16" s="99">
        <f t="shared" si="1"/>
        <v>80</v>
      </c>
      <c r="O16" s="100">
        <f t="shared" si="2"/>
        <v>90</v>
      </c>
      <c r="P16" s="100">
        <f t="shared" si="3"/>
        <v>100</v>
      </c>
      <c r="Q16" s="100">
        <f t="shared" si="4"/>
        <v>30</v>
      </c>
      <c r="R16" s="100">
        <f t="shared" si="5"/>
        <v>80</v>
      </c>
      <c r="S16" s="100">
        <f t="shared" si="6"/>
        <v>90</v>
      </c>
      <c r="T16" s="100">
        <f t="shared" si="7"/>
        <v>100</v>
      </c>
      <c r="U16" s="100">
        <f t="shared" si="8"/>
        <v>24</v>
      </c>
      <c r="V16" s="100">
        <f t="shared" si="9"/>
        <v>13.5</v>
      </c>
      <c r="W16" s="100">
        <f t="shared" si="10"/>
        <v>15</v>
      </c>
      <c r="X16" s="100">
        <f t="shared" si="11"/>
        <v>3</v>
      </c>
      <c r="Y16" s="100">
        <f t="shared" si="12"/>
        <v>8</v>
      </c>
      <c r="Z16" s="100">
        <f t="shared" si="13"/>
        <v>9</v>
      </c>
      <c r="AA16" s="100">
        <f t="shared" si="14"/>
        <v>10</v>
      </c>
      <c r="AB16" s="101">
        <f t="shared" si="15"/>
        <v>82.5</v>
      </c>
      <c r="AE16" s="20"/>
      <c r="AF16" s="21"/>
      <c r="AG16" s="21"/>
      <c r="AH16" s="31"/>
      <c r="AI16" s="31"/>
    </row>
    <row r="17" spans="1:35" hidden="1">
      <c r="A17" s="40"/>
      <c r="B17" s="40" t="s">
        <v>153</v>
      </c>
      <c r="C17" s="41" t="s">
        <v>8</v>
      </c>
      <c r="D17" s="41" t="s">
        <v>165</v>
      </c>
      <c r="E17" s="94">
        <f>SUMIFS(구매실적!$C:$C,구매실적!$B:$B,'포상 분석'!$D17)</f>
        <v>1188132607</v>
      </c>
      <c r="F17" s="94">
        <f>SUMIFS(구매실적!$E:$E,구매실적!$B:$B,'포상 분석'!$D17)</f>
        <v>53333729.501709409</v>
      </c>
      <c r="G17" s="94">
        <f>SUMIFS(구매실적!$D:$D,구매실적!$B:$B,'포상 분석'!$D17)</f>
        <v>59554777.842699997</v>
      </c>
      <c r="H17" s="95">
        <f>IF($F17&lt;0,(G17-F17)/ABS(F17),IFERROR(IF(A17="설비",SUMIFS('설비, 인테리어 실적'!$F:$F,'설비, 인테리어 실적'!B:B,D17,'설비, 인테리어 실적'!C:C,"설비")/7%,IF(A17="외자",SUMIFS('설비, 인테리어 실적'!$F:$F,'설비, 인테리어 실적'!B:B,D17,'설비, 인테리어 실적'!C:C,"외자")/7%,IF(A17="인테리어",SUMIFS('설비, 인테리어 실적'!$F:$F,'설비, 인테리어 실적'!B:B,D17,'설비, 인테리어 실적'!C:C,"인테리어")/4.5%,1+((G17-F17)/ABS(F17))))),0))</f>
        <v>1.1166437899451827</v>
      </c>
      <c r="I17" s="96">
        <f t="shared" si="0"/>
        <v>4.7732131114083726E-2</v>
      </c>
      <c r="J17" s="202">
        <f>IFERROR(SUMIFS('신규 아이디어 제안'!$U:$U,'신규 아이디어 제안'!$F:$F,'포상 분석'!$D17)/SUMIFS(구매실적!$C:$C,구매실적!$B:$B,'포상 분석'!$D17),0)</f>
        <v>1.2463225832501708E-3</v>
      </c>
      <c r="K17" s="96">
        <f>IFERROR(SUMIFS('TF 제안 Tracking'!$M:$M,'TF 제안 Tracking'!$F:$F,$D17)/(SUMIFS('TF 제안 Tracking'!$L:$L,'TF 제안 Tracking'!$F:$F,$D17)),0)</f>
        <v>1.4375116669907877</v>
      </c>
      <c r="L17" s="97" t="str">
        <f>IFERROR(IF($B17="매출X","미대상",VLOOKUP($D17,'상품개발 요약'!$B:$D,2,0)),0)</f>
        <v>미대상</v>
      </c>
      <c r="M17" s="98" t="str">
        <f>IFERROR(IF($B17="매출X","미대상",VLOOKUP($D17,'상품개발 요약'!$B:$D,3,0)),0)</f>
        <v>미대상</v>
      </c>
      <c r="N17" s="99">
        <f t="shared" si="1"/>
        <v>80</v>
      </c>
      <c r="O17" s="100">
        <f t="shared" si="2"/>
        <v>60</v>
      </c>
      <c r="P17" s="100">
        <f t="shared" si="3"/>
        <v>100</v>
      </c>
      <c r="Q17" s="100">
        <f t="shared" si="4"/>
        <v>30</v>
      </c>
      <c r="R17" s="100">
        <f t="shared" si="5"/>
        <v>80</v>
      </c>
      <c r="S17" s="100">
        <f t="shared" si="6"/>
        <v>100</v>
      </c>
      <c r="T17" s="100">
        <f t="shared" si="7"/>
        <v>100</v>
      </c>
      <c r="U17" s="100">
        <f t="shared" si="8"/>
        <v>24</v>
      </c>
      <c r="V17" s="100">
        <f t="shared" si="9"/>
        <v>9</v>
      </c>
      <c r="W17" s="100">
        <f t="shared" si="10"/>
        <v>15</v>
      </c>
      <c r="X17" s="100">
        <f t="shared" si="11"/>
        <v>6</v>
      </c>
      <c r="Y17" s="100">
        <f t="shared" si="12"/>
        <v>16</v>
      </c>
      <c r="Z17" s="100">
        <f t="shared" si="13"/>
        <v>0</v>
      </c>
      <c r="AA17" s="100">
        <f t="shared" si="14"/>
        <v>0</v>
      </c>
      <c r="AB17" s="101">
        <f t="shared" si="15"/>
        <v>70</v>
      </c>
      <c r="AE17" s="23"/>
      <c r="AF17" s="21"/>
      <c r="AG17" s="21"/>
      <c r="AH17" s="31"/>
      <c r="AI17" s="31"/>
    </row>
    <row r="18" spans="1:35" hidden="1">
      <c r="A18" s="40" t="s">
        <v>478</v>
      </c>
      <c r="B18" s="40" t="s">
        <v>153</v>
      </c>
      <c r="C18" s="41" t="s">
        <v>32</v>
      </c>
      <c r="D18" s="41" t="s">
        <v>341</v>
      </c>
      <c r="E18" s="94">
        <f>SUMIFS(구매실적!$C:$C,구매실적!$B:$B,'포상 분석'!$D18)</f>
        <v>724532916.25</v>
      </c>
      <c r="F18" s="94">
        <f>SUMIFS(구매실적!$E:$E,구매실적!$B:$B,'포상 분석'!$D18)</f>
        <v>23058217.687074833</v>
      </c>
      <c r="G18" s="94">
        <f>SUMIFS(구매실적!$D:$D,구매실적!$B:$B,'포상 분석'!$D18)</f>
        <v>22562810</v>
      </c>
      <c r="H18" s="95">
        <f>IF($F18&lt;0,(G18-F18)/ABS(F18),IFERROR(IF(A18="설비",SUMIFS('설비, 인테리어 실적'!$F:$F,'설비, 인테리어 실적'!B:B,D18,'설비, 인테리어 실적'!C:C,"설비")/7%,IF(A18="외자",SUMIFS('설비, 인테리어 실적'!$F:$F,'설비, 인테리어 실적'!B:B,D18,'설비, 인테리어 실적'!C:C,"외자")/7%,IF(A18="인테리어",SUMIFS('설비, 인테리어 실적'!$F:$F,'설비, 인테리어 실적'!B:B,D18,'설비, 인테리어 실적'!C:C,"인테리어")/4.5%,1+((G18-F18)/ABS(F18))))),0))</f>
        <v>0.68653895713426671</v>
      </c>
      <c r="I18" s="96">
        <f t="shared" si="0"/>
        <v>3.0200694780108842E-2</v>
      </c>
      <c r="J18" s="202">
        <f>IFERROR(SUMIFS('신규 아이디어 제안'!$U:$U,'신규 아이디어 제안'!$F:$F,'포상 분석'!$D18)/SUMIFS(구매실적!$C:$C,구매실적!$B:$B,'포상 분석'!$D18),0)</f>
        <v>0</v>
      </c>
      <c r="K18" s="96">
        <f>IFERROR(SUMIFS('TF 제안 Tracking'!$M:$M,'TF 제안 Tracking'!$F:$F,$D18)/(SUMIFS('TF 제안 Tracking'!$L:$L,'TF 제안 Tracking'!$F:$F,$D18)),0)</f>
        <v>0.24040534233188013</v>
      </c>
      <c r="L18" s="97" t="str">
        <f>IFERROR(IF($B18="매출X","미대상",VLOOKUP($D18,'상품개발 요약'!$B:$D,2,0)),0)</f>
        <v>미대상</v>
      </c>
      <c r="M18" s="98" t="str">
        <f>IFERROR(IF($B18="매출X","미대상",VLOOKUP($D18,'상품개발 요약'!$B:$D,3,0)),0)</f>
        <v>미대상</v>
      </c>
      <c r="N18" s="99">
        <f t="shared" si="1"/>
        <v>60</v>
      </c>
      <c r="O18" s="100">
        <f t="shared" si="2"/>
        <v>50</v>
      </c>
      <c r="P18" s="100">
        <f t="shared" si="3"/>
        <v>100</v>
      </c>
      <c r="Q18" s="100">
        <f t="shared" si="4"/>
        <v>0</v>
      </c>
      <c r="R18" s="100">
        <f t="shared" si="5"/>
        <v>30</v>
      </c>
      <c r="S18" s="100">
        <f t="shared" si="6"/>
        <v>100</v>
      </c>
      <c r="T18" s="100">
        <f t="shared" si="7"/>
        <v>100</v>
      </c>
      <c r="U18" s="100">
        <f t="shared" si="8"/>
        <v>18</v>
      </c>
      <c r="V18" s="100">
        <f t="shared" si="9"/>
        <v>15</v>
      </c>
      <c r="W18" s="100">
        <f t="shared" si="10"/>
        <v>0</v>
      </c>
      <c r="X18" s="100">
        <f t="shared" si="11"/>
        <v>0</v>
      </c>
      <c r="Y18" s="100">
        <f t="shared" si="12"/>
        <v>6</v>
      </c>
      <c r="Z18" s="100">
        <f t="shared" si="13"/>
        <v>0</v>
      </c>
      <c r="AA18" s="100">
        <f t="shared" si="14"/>
        <v>0</v>
      </c>
      <c r="AB18" s="101">
        <f t="shared" si="15"/>
        <v>39</v>
      </c>
      <c r="AE18" s="20"/>
      <c r="AF18" s="21"/>
      <c r="AG18" s="21"/>
      <c r="AH18" s="31"/>
      <c r="AI18" s="31"/>
    </row>
    <row r="19" spans="1:35" hidden="1">
      <c r="A19" s="40"/>
      <c r="B19" s="40"/>
      <c r="C19" s="43" t="s">
        <v>222</v>
      </c>
      <c r="D19" s="43" t="s">
        <v>26</v>
      </c>
      <c r="E19" s="94">
        <f>SUMIFS(구매실적!$C:$C,구매실적!$B:$B,'포상 분석'!$D19)</f>
        <v>3480270388</v>
      </c>
      <c r="F19" s="94">
        <f>SUMIFS(구매실적!$E:$E,구매실적!$B:$B,'포상 분석'!$D19)</f>
        <v>95051104.687089652</v>
      </c>
      <c r="G19" s="94">
        <f>SUMIFS(구매실적!$D:$D,구매실적!$B:$B,'포상 분석'!$D19)</f>
        <v>71837890.58600001</v>
      </c>
      <c r="H19" s="95">
        <f>IF($F19&lt;0,(G19-F19)/ABS(F19),IFERROR(IF(A19="설비",SUMIFS('설비, 인테리어 실적'!$F:$F,'설비, 인테리어 실적'!B:B,D19,'설비, 인테리어 실적'!C:C,"설비")/7%,IF(A19="외자",SUMIFS('설비, 인테리어 실적'!$F:$F,'설비, 인테리어 실적'!B:B,D19,'설비, 인테리어 실적'!C:C,"외자")/7%,IF(A19="인테리어",SUMIFS('설비, 인테리어 실적'!$F:$F,'설비, 인테리어 실적'!B:B,D19,'설비, 인테리어 실적'!C:C,"인테리어")/4.5%,1+((G19-F19)/ABS(F19))))),0))</f>
        <v>0.75578175364181133</v>
      </c>
      <c r="I19" s="96">
        <f t="shared" si="0"/>
        <v>2.0224014853116125E-2</v>
      </c>
      <c r="J19" s="202">
        <f>IFERROR(SUMIFS('신규 아이디어 제안'!$U:$U,'신규 아이디어 제안'!$F:$F,'포상 분석'!$D19)/SUMIFS(구매실적!$C:$C,구매실적!$B:$B,'포상 분석'!$D19),0)</f>
        <v>3.8742200548049291E-4</v>
      </c>
      <c r="K19" s="96">
        <f>IFERROR(SUMIFS('TF 제안 Tracking'!$M:$M,'TF 제안 Tracking'!$F:$F,$D19)/(SUMIFS('TF 제안 Tracking'!$L:$L,'TF 제안 Tracking'!$F:$F,$D19)),0)</f>
        <v>0.23538807425061942</v>
      </c>
      <c r="L19" s="97">
        <f>IFERROR(IF($B19="매출X","미대상",VLOOKUP($D19,'상품개발 요약'!$B:$D,2,0)),0)</f>
        <v>0</v>
      </c>
      <c r="M19" s="98">
        <f>IFERROR(IF($B19="매출X","미대상",VLOOKUP($D19,'상품개발 요약'!$B:$D,3,0)),0)</f>
        <v>7270000</v>
      </c>
      <c r="N19" s="99">
        <f t="shared" si="1"/>
        <v>60</v>
      </c>
      <c r="O19" s="100">
        <f t="shared" si="2"/>
        <v>60</v>
      </c>
      <c r="P19" s="100">
        <f t="shared" si="3"/>
        <v>80</v>
      </c>
      <c r="Q19" s="100">
        <f t="shared" si="4"/>
        <v>30</v>
      </c>
      <c r="R19" s="100">
        <f t="shared" si="5"/>
        <v>30</v>
      </c>
      <c r="S19" s="100">
        <f t="shared" si="6"/>
        <v>0</v>
      </c>
      <c r="T19" s="100">
        <f t="shared" si="7"/>
        <v>20</v>
      </c>
      <c r="U19" s="100">
        <f t="shared" si="8"/>
        <v>18</v>
      </c>
      <c r="V19" s="100">
        <f t="shared" si="9"/>
        <v>9</v>
      </c>
      <c r="W19" s="100">
        <f t="shared" si="10"/>
        <v>12</v>
      </c>
      <c r="X19" s="100">
        <f t="shared" si="11"/>
        <v>3</v>
      </c>
      <c r="Y19" s="100">
        <f t="shared" si="12"/>
        <v>3</v>
      </c>
      <c r="Z19" s="100">
        <f t="shared" si="13"/>
        <v>0</v>
      </c>
      <c r="AA19" s="100">
        <f t="shared" si="14"/>
        <v>2</v>
      </c>
      <c r="AB19" s="101">
        <f t="shared" si="15"/>
        <v>47</v>
      </c>
      <c r="AE19" s="20"/>
      <c r="AF19" s="21"/>
      <c r="AG19" s="21"/>
      <c r="AH19" s="31"/>
      <c r="AI19" s="31"/>
    </row>
    <row r="20" spans="1:35" hidden="1">
      <c r="A20" s="40" t="s">
        <v>102</v>
      </c>
      <c r="B20" s="40" t="s">
        <v>153</v>
      </c>
      <c r="C20" s="41" t="s">
        <v>32</v>
      </c>
      <c r="D20" s="42" t="s">
        <v>94</v>
      </c>
      <c r="E20" s="94">
        <f>SUMIFS(구매실적!$C:$C,구매실적!$B:$B,'포상 분석'!$D20)</f>
        <v>1222626131.7383599</v>
      </c>
      <c r="F20" s="94">
        <f>SUMIFS(구매실적!$E:$E,구매실적!$B:$B,'포상 분석'!$D20)</f>
        <v>83044571.428571433</v>
      </c>
      <c r="G20" s="94">
        <f>SUMIFS(구매실적!$D:$D,구매실적!$B:$B,'포상 분석'!$D20)</f>
        <v>39494437.904599994</v>
      </c>
      <c r="H20" s="95">
        <f>IF($F20&lt;0,(G20-F20)/ABS(F20),IFERROR(IF(A20="설비",SUMIFS('설비, 인테리어 실적'!$F:$F,'설비, 인테리어 실적'!B:B,D20,'설비, 인테리어 실적'!C:C,"설비")/7%,IF(A20="외자",SUMIFS('설비, 인테리어 실적'!$F:$F,'설비, 인테리어 실적'!B:B,D20,'설비, 인테리어 실적'!C:C,"외자")/7%,IF(A20="인테리어",SUMIFS('설비, 인테리어 실적'!$F:$F,'설비, 인테리어 실적'!B:B,D20,'설비, 인테리어 실적'!C:C,"인테리어")/4.5%,1+((G20-F20)/ABS(F20))))),0))</f>
        <v>1.485891800161584</v>
      </c>
      <c r="I20" s="96">
        <f t="shared" si="0"/>
        <v>3.1292127594253961E-2</v>
      </c>
      <c r="J20" s="202">
        <f>IFERROR(SUMIFS('신규 아이디어 제안'!$U:$U,'신규 아이디어 제안'!$F:$F,'포상 분석'!$D20)/SUMIFS(구매실적!$C:$C,구매실적!$B:$B,'포상 분석'!$D20),0)</f>
        <v>7.940107157858008E-4</v>
      </c>
      <c r="K20" s="96">
        <f>IFERROR(SUMIFS('TF 제안 Tracking'!$M:$M,'TF 제안 Tracking'!$F:$F,$D20)/(SUMIFS('TF 제안 Tracking'!$L:$L,'TF 제안 Tracking'!$F:$F,$D20)),0)</f>
        <v>0.13626910157866545</v>
      </c>
      <c r="L20" s="97" t="str">
        <f>IFERROR(IF($B20="매출X","미대상",VLOOKUP($D20,'상품개발 요약'!$B:$D,2,0)),0)</f>
        <v>미대상</v>
      </c>
      <c r="M20" s="98" t="str">
        <f>IFERROR(IF($B20="매출X","미대상",VLOOKUP($D20,'상품개발 요약'!$B:$D,3,0)),0)</f>
        <v>미대상</v>
      </c>
      <c r="N20" s="99">
        <f t="shared" si="1"/>
        <v>80</v>
      </c>
      <c r="O20" s="100">
        <f t="shared" si="2"/>
        <v>50</v>
      </c>
      <c r="P20" s="100">
        <f t="shared" si="3"/>
        <v>100</v>
      </c>
      <c r="Q20" s="100">
        <f t="shared" si="4"/>
        <v>30</v>
      </c>
      <c r="R20" s="100">
        <f t="shared" si="5"/>
        <v>30</v>
      </c>
      <c r="S20" s="100">
        <f t="shared" si="6"/>
        <v>100</v>
      </c>
      <c r="T20" s="100">
        <f t="shared" si="7"/>
        <v>100</v>
      </c>
      <c r="U20" s="100">
        <f t="shared" si="8"/>
        <v>24</v>
      </c>
      <c r="V20" s="100">
        <f t="shared" si="9"/>
        <v>15</v>
      </c>
      <c r="W20" s="100">
        <f t="shared" si="10"/>
        <v>0</v>
      </c>
      <c r="X20" s="100">
        <f t="shared" si="11"/>
        <v>6</v>
      </c>
      <c r="Y20" s="100">
        <f t="shared" si="12"/>
        <v>6</v>
      </c>
      <c r="Z20" s="100">
        <f t="shared" si="13"/>
        <v>0</v>
      </c>
      <c r="AA20" s="100">
        <f t="shared" si="14"/>
        <v>0</v>
      </c>
      <c r="AB20" s="101">
        <f t="shared" si="15"/>
        <v>51</v>
      </c>
      <c r="AE20" s="20"/>
      <c r="AF20" s="21"/>
      <c r="AG20" s="21"/>
      <c r="AH20" s="31"/>
      <c r="AI20" s="31"/>
    </row>
    <row r="21" spans="1:35" hidden="1">
      <c r="A21" s="40" t="s">
        <v>479</v>
      </c>
      <c r="B21" s="40" t="s">
        <v>153</v>
      </c>
      <c r="C21" s="42" t="s">
        <v>38</v>
      </c>
      <c r="D21" s="42" t="s">
        <v>84</v>
      </c>
      <c r="E21" s="94">
        <f>SUMIFS(구매실적!$C:$C,구매실적!$B:$B,'포상 분석'!$D21)</f>
        <v>2814890000</v>
      </c>
      <c r="F21" s="94">
        <f>SUMIFS(구매실적!$E:$E,구매실적!$B:$B,'포상 분석'!$D21)</f>
        <v>15084653.249166667</v>
      </c>
      <c r="G21" s="94">
        <f>SUMIFS(구매실적!$D:$D,구매실적!$B:$B,'포상 분석'!$D21)</f>
        <v>44474000</v>
      </c>
      <c r="H21" s="95">
        <f>IF($F21&lt;0,(G21-F21)/ABS(F21),IFERROR(IF(A21="설비",SUMIFS('설비, 인테리어 실적'!$F:$F,'설비, 인테리어 실적'!B:B,D21,'설비, 인테리어 실적'!C:C,"설비")/7%,IF(A21="외자",SUMIFS('설비, 인테리어 실적'!$F:$F,'설비, 인테리어 실적'!B:B,D21,'설비, 인테리어 실적'!C:C,"외자")/7%,IF(A21="인테리어",SUMIFS('설비, 인테리어 실적'!$F:$F,'설비, 인테리어 실적'!B:B,D21,'설비, 인테리어 실적'!C:C,"인테리어")/4.5%,1+((G21-F21)/ABS(F21))))),0))</f>
        <v>0</v>
      </c>
      <c r="I21" s="96">
        <f t="shared" si="0"/>
        <v>1.5553808469295969E-2</v>
      </c>
      <c r="J21" s="202">
        <f>IFERROR(SUMIFS('신규 아이디어 제안'!$U:$U,'신규 아이디어 제안'!$F:$F,'포상 분석'!$D21)/SUMIFS(구매실적!$C:$C,구매실적!$B:$B,'포상 분석'!$D21),0)</f>
        <v>0</v>
      </c>
      <c r="K21" s="96">
        <f>IFERROR(SUMIFS('TF 제안 Tracking'!$M:$M,'TF 제안 Tracking'!$F:$F,$D21)/(SUMIFS('TF 제안 Tracking'!$L:$L,'TF 제안 Tracking'!$F:$F,$D21)),0)</f>
        <v>0.30834562159709622</v>
      </c>
      <c r="L21" s="97" t="str">
        <f>IFERROR(IF($B21="매출X","미대상",VLOOKUP($D21,'상품개발 요약'!$B:$D,2,0)),0)</f>
        <v>미대상</v>
      </c>
      <c r="M21" s="98" t="str">
        <f>IFERROR(IF($B21="매출X","미대상",VLOOKUP($D21,'상품개발 요약'!$B:$D,3,0)),0)</f>
        <v>미대상</v>
      </c>
      <c r="N21" s="99">
        <f t="shared" si="1"/>
        <v>50</v>
      </c>
      <c r="O21" s="100">
        <f t="shared" si="2"/>
        <v>50</v>
      </c>
      <c r="P21" s="100">
        <f t="shared" si="3"/>
        <v>70</v>
      </c>
      <c r="Q21" s="100">
        <f t="shared" si="4"/>
        <v>0</v>
      </c>
      <c r="R21" s="100">
        <f t="shared" si="5"/>
        <v>30</v>
      </c>
      <c r="S21" s="100">
        <f t="shared" si="6"/>
        <v>100</v>
      </c>
      <c r="T21" s="100">
        <f t="shared" si="7"/>
        <v>100</v>
      </c>
      <c r="U21" s="100">
        <f t="shared" si="8"/>
        <v>15</v>
      </c>
      <c r="V21" s="100">
        <f t="shared" si="9"/>
        <v>0</v>
      </c>
      <c r="W21" s="100">
        <f t="shared" si="10"/>
        <v>21</v>
      </c>
      <c r="X21" s="100">
        <f t="shared" si="11"/>
        <v>0</v>
      </c>
      <c r="Y21" s="100">
        <f t="shared" si="12"/>
        <v>6</v>
      </c>
      <c r="Z21" s="100">
        <f t="shared" si="13"/>
        <v>0</v>
      </c>
      <c r="AA21" s="100">
        <f t="shared" si="14"/>
        <v>0</v>
      </c>
      <c r="AB21" s="101">
        <f t="shared" si="15"/>
        <v>42</v>
      </c>
      <c r="AE21" s="20"/>
      <c r="AF21" s="21"/>
      <c r="AG21" s="21"/>
      <c r="AH21" s="31"/>
      <c r="AI21" s="31"/>
    </row>
    <row r="22" spans="1:35" hidden="1">
      <c r="A22" s="40"/>
      <c r="B22" s="40" t="s">
        <v>153</v>
      </c>
      <c r="C22" s="41" t="s">
        <v>13</v>
      </c>
      <c r="D22" s="42" t="s">
        <v>23</v>
      </c>
      <c r="E22" s="94">
        <f>SUMIFS(구매실적!$C:$C,구매실적!$B:$B,'포상 분석'!$D22)</f>
        <v>1362323374</v>
      </c>
      <c r="F22" s="94">
        <f>SUMIFS(구매실적!$E:$E,구매실적!$B:$B,'포상 분석'!$D22)</f>
        <v>49621447.099763997</v>
      </c>
      <c r="G22" s="94">
        <f>SUMIFS(구매실적!$D:$D,구매실적!$B:$B,'포상 분석'!$D22)</f>
        <v>-11046402.246400006</v>
      </c>
      <c r="H22" s="95">
        <f>IF($F22&lt;0,(G22-F22)/ABS(F22),IFERROR(IF(A22="설비",SUMIFS('설비, 인테리어 실적'!$F:$F,'설비, 인테리어 실적'!B:B,D22,'설비, 인테리어 실적'!C:C,"설비")/7%,IF(A22="외자",SUMIFS('설비, 인테리어 실적'!$F:$F,'설비, 인테리어 실적'!B:B,D22,'설비, 인테리어 실적'!C:C,"외자")/7%,IF(A22="인테리어",SUMIFS('설비, 인테리어 실적'!$F:$F,'설비, 인테리어 실적'!B:B,D22,'설비, 인테리어 실적'!C:C,"인테리어")/4.5%,1+((G22-F22)/ABS(F22))))),0))</f>
        <v>-0.22261346437944862</v>
      </c>
      <c r="I22" s="96">
        <f t="shared" si="0"/>
        <v>-8.1747876100224659E-3</v>
      </c>
      <c r="J22" s="202">
        <f>IFERROR(SUMIFS('신규 아이디어 제안'!$U:$U,'신규 아이디어 제안'!$F:$F,'포상 분석'!$D22)/SUMIFS(구매실적!$C:$C,구매실적!$B:$B,'포상 분석'!$D22),0)</f>
        <v>2.0483911063933144E-2</v>
      </c>
      <c r="K22" s="96">
        <f>IFERROR(SUMIFS('TF 제안 Tracking'!$M:$M,'TF 제안 Tracking'!$F:$F,$D22)/(SUMIFS('TF 제안 Tracking'!$L:$L,'TF 제안 Tracking'!$F:$F,$D22)),0)</f>
        <v>0.99540847927638176</v>
      </c>
      <c r="L22" s="97" t="str">
        <f>IFERROR(IF($B22="매출X","미대상",VLOOKUP($D22,'상품개발 요약'!$B:$D,2,0)),0)</f>
        <v>미대상</v>
      </c>
      <c r="M22" s="98" t="str">
        <f>IFERROR(IF($B22="매출X","미대상",VLOOKUP($D22,'상품개발 요약'!$B:$D,3,0)),0)</f>
        <v>미대상</v>
      </c>
      <c r="N22" s="99">
        <f t="shared" si="1"/>
        <v>40</v>
      </c>
      <c r="O22" s="100">
        <f t="shared" si="2"/>
        <v>40</v>
      </c>
      <c r="P22" s="100">
        <f t="shared" si="3"/>
        <v>0</v>
      </c>
      <c r="Q22" s="100">
        <f t="shared" si="4"/>
        <v>80</v>
      </c>
      <c r="R22" s="100">
        <f t="shared" si="5"/>
        <v>70</v>
      </c>
      <c r="S22" s="100">
        <f t="shared" si="6"/>
        <v>100</v>
      </c>
      <c r="T22" s="100">
        <f t="shared" si="7"/>
        <v>100</v>
      </c>
      <c r="U22" s="100">
        <f t="shared" si="8"/>
        <v>12</v>
      </c>
      <c r="V22" s="100">
        <f t="shared" si="9"/>
        <v>6</v>
      </c>
      <c r="W22" s="100">
        <f t="shared" si="10"/>
        <v>0</v>
      </c>
      <c r="X22" s="100">
        <f t="shared" si="11"/>
        <v>16</v>
      </c>
      <c r="Y22" s="100">
        <f t="shared" si="12"/>
        <v>14</v>
      </c>
      <c r="Z22" s="100">
        <f t="shared" si="13"/>
        <v>0</v>
      </c>
      <c r="AA22" s="100">
        <f t="shared" si="14"/>
        <v>0</v>
      </c>
      <c r="AB22" s="101">
        <f t="shared" si="15"/>
        <v>48</v>
      </c>
      <c r="AE22" s="20"/>
      <c r="AF22" s="21"/>
      <c r="AG22" s="21"/>
      <c r="AH22" s="31"/>
      <c r="AI22" s="31"/>
    </row>
    <row r="23" spans="1:35" hidden="1">
      <c r="A23" s="40"/>
      <c r="B23" s="40" t="s">
        <v>153</v>
      </c>
      <c r="C23" s="43" t="s">
        <v>119</v>
      </c>
      <c r="D23" s="61" t="s">
        <v>37</v>
      </c>
      <c r="E23" s="94">
        <f>SUMIFS(구매실적!$C:$C,구매실적!$B:$B,'포상 분석'!$D23)</f>
        <v>471020889</v>
      </c>
      <c r="F23" s="94">
        <f>SUMIFS(구매실적!$E:$E,구매실적!$B:$B,'포상 분석'!$D23)</f>
        <v>37493460.464199096</v>
      </c>
      <c r="G23" s="94">
        <f>SUMIFS(구매실적!$D:$D,구매실적!$B:$B,'포상 분석'!$D23)</f>
        <v>-21356662.686121531</v>
      </c>
      <c r="H23" s="95">
        <f>IF($F23&lt;0,(G23-F23)/ABS(F23),IFERROR(IF(A23="설비",SUMIFS('설비, 인테리어 실적'!$F:$F,'설비, 인테리어 실적'!B:B,D23,'설비, 인테리어 실적'!C:C,"설비")/7%,IF(A23="외자",SUMIFS('설비, 인테리어 실적'!$F:$F,'설비, 인테리어 실적'!B:B,D23,'설비, 인테리어 실적'!C:C,"외자")/7%,IF(A23="인테리어",SUMIFS('설비, 인테리어 실적'!$F:$F,'설비, 인테리어 실적'!B:B,D23,'설비, 인테리어 실적'!C:C,"인테리어")/4.5%,1+((G23-F23)/ABS(F23))))),0))</f>
        <v>-0.56961033795517735</v>
      </c>
      <c r="I23" s="96">
        <f t="shared" si="0"/>
        <v>-4.7494689228878013E-2</v>
      </c>
      <c r="J23" s="202">
        <f>IFERROR(SUMIFS('신규 아이디어 제안'!$U:$U,'신규 아이디어 제안'!$F:$F,'포상 분석'!$D23)/SUMIFS(구매실적!$C:$C,구매실적!$B:$B,'포상 분석'!$D23),0)</f>
        <v>2.2192929395395316E-3</v>
      </c>
      <c r="K23" s="96">
        <f>IFERROR(SUMIFS('TF 제안 Tracking'!$M:$M,'TF 제안 Tracking'!$F:$F,$D23)/(SUMIFS('TF 제안 Tracking'!$L:$L,'TF 제안 Tracking'!$F:$F,$D23)),0)</f>
        <v>0.36094180518103114</v>
      </c>
      <c r="L23" s="97" t="str">
        <f>IFERROR(IF($B23="매출X","미대상",VLOOKUP($D23,'상품개발 요약'!$B:$D,2,0)),0)</f>
        <v>미대상</v>
      </c>
      <c r="M23" s="98" t="str">
        <f>IFERROR(IF($B23="매출X","미대상",VLOOKUP($D23,'상품개발 요약'!$B:$D,3,0)),0)</f>
        <v>미대상</v>
      </c>
      <c r="N23" s="99">
        <f t="shared" si="1"/>
        <v>30</v>
      </c>
      <c r="O23" s="100">
        <f t="shared" si="2"/>
        <v>40</v>
      </c>
      <c r="P23" s="100">
        <f t="shared" si="3"/>
        <v>0</v>
      </c>
      <c r="Q23" s="100">
        <f t="shared" si="4"/>
        <v>40</v>
      </c>
      <c r="R23" s="100">
        <f t="shared" si="5"/>
        <v>30</v>
      </c>
      <c r="S23" s="100">
        <f t="shared" si="6"/>
        <v>100</v>
      </c>
      <c r="T23" s="100">
        <f t="shared" si="7"/>
        <v>100</v>
      </c>
      <c r="U23" s="100">
        <f t="shared" si="8"/>
        <v>9</v>
      </c>
      <c r="V23" s="100">
        <f t="shared" si="9"/>
        <v>6</v>
      </c>
      <c r="W23" s="100">
        <f t="shared" si="10"/>
        <v>0</v>
      </c>
      <c r="X23" s="100">
        <f t="shared" si="11"/>
        <v>8</v>
      </c>
      <c r="Y23" s="100">
        <f t="shared" si="12"/>
        <v>6</v>
      </c>
      <c r="Z23" s="100">
        <f t="shared" si="13"/>
        <v>0</v>
      </c>
      <c r="AA23" s="100">
        <f t="shared" si="14"/>
        <v>0</v>
      </c>
      <c r="AB23" s="101">
        <f t="shared" si="15"/>
        <v>29</v>
      </c>
    </row>
    <row r="24" spans="1:35" hidden="1">
      <c r="A24" s="40"/>
      <c r="B24" s="40"/>
      <c r="C24" s="42" t="s">
        <v>13</v>
      </c>
      <c r="D24" s="42" t="s">
        <v>123</v>
      </c>
      <c r="E24" s="94">
        <f>SUMIFS(구매실적!$C:$C,구매실적!$B:$B,'포상 분석'!$D24)</f>
        <v>5365184020</v>
      </c>
      <c r="F24" s="94">
        <f>SUMIFS(구매실적!$E:$E,구매실적!$B:$B,'포상 분석'!$D24)</f>
        <v>-466614098.38117278</v>
      </c>
      <c r="G24" s="94">
        <f>SUMIFS(구매실적!$D:$D,구매실적!$B:$B,'포상 분석'!$D24)</f>
        <v>143651387.42160007</v>
      </c>
      <c r="H24" s="95">
        <f>IF($F24&lt;0,(G24-F24)/ABS(F24),IFERROR(IF(A24="설비",SUMIFS('설비, 인테리어 실적'!$F:$F,'설비, 인테리어 실적'!B:B,D24,'설비, 인테리어 실적'!C:C,"설비")/7%,IF(A24="외자",SUMIFS('설비, 인테리어 실적'!$F:$F,'설비, 인테리어 실적'!B:B,D24,'설비, 인테리어 실적'!C:C,"외자")/7%,IF(A24="인테리어",SUMIFS('설비, 인테리어 실적'!$F:$F,'설비, 인테리어 실적'!B:B,D24,'설비, 인테리어 실적'!C:C,"인테리어")/4.5%,1+((G24-F24)/ABS(F24))))),0))</f>
        <v>1.3078590808121118</v>
      </c>
      <c r="I24" s="96">
        <f t="shared" si="0"/>
        <v>2.6076543733376093E-2</v>
      </c>
      <c r="J24" s="202">
        <f>IFERROR(SUMIFS('신규 아이디어 제안'!$U:$U,'신규 아이디어 제안'!$F:$F,'포상 분석'!$D24)/SUMIFS(구매실적!$C:$C,구매실적!$B:$B,'포상 분석'!$D24),0)</f>
        <v>0</v>
      </c>
      <c r="K24" s="96">
        <f>IFERROR(SUMIFS('TF 제안 Tracking'!$M:$M,'TF 제안 Tracking'!$F:$F,$D24)/(SUMIFS('TF 제안 Tracking'!$L:$L,'TF 제안 Tracking'!$F:$F,$D24)),0)</f>
        <v>2.943546515502018</v>
      </c>
      <c r="L24" s="97">
        <f>IFERROR(IF($B24="매출X","미대상",VLOOKUP($D24,'상품개발 요약'!$B:$D,2,0)),0)</f>
        <v>0.56291899999999995</v>
      </c>
      <c r="M24" s="98">
        <f>IFERROR(IF($B24="매출X","미대상",VLOOKUP($D24,'상품개발 요약'!$B:$D,3,0)),0)</f>
        <v>28145950</v>
      </c>
      <c r="N24" s="99">
        <f t="shared" si="1"/>
        <v>80</v>
      </c>
      <c r="O24" s="100">
        <f t="shared" si="2"/>
        <v>70</v>
      </c>
      <c r="P24" s="100">
        <f t="shared" si="3"/>
        <v>90</v>
      </c>
      <c r="Q24" s="100">
        <f t="shared" si="4"/>
        <v>0</v>
      </c>
      <c r="R24" s="100">
        <f t="shared" si="5"/>
        <v>100</v>
      </c>
      <c r="S24" s="100">
        <f t="shared" si="6"/>
        <v>30</v>
      </c>
      <c r="T24" s="100">
        <f t="shared" si="7"/>
        <v>100</v>
      </c>
      <c r="U24" s="100">
        <f t="shared" si="8"/>
        <v>24</v>
      </c>
      <c r="V24" s="100">
        <f t="shared" si="9"/>
        <v>10.5</v>
      </c>
      <c r="W24" s="100">
        <f t="shared" si="10"/>
        <v>13.5</v>
      </c>
      <c r="X24" s="100">
        <f t="shared" si="11"/>
        <v>0</v>
      </c>
      <c r="Y24" s="100">
        <f t="shared" si="12"/>
        <v>10</v>
      </c>
      <c r="Z24" s="100">
        <f t="shared" si="13"/>
        <v>3</v>
      </c>
      <c r="AA24" s="100">
        <f t="shared" si="14"/>
        <v>10</v>
      </c>
      <c r="AB24" s="101">
        <f t="shared" si="15"/>
        <v>71</v>
      </c>
      <c r="AC24" s="21"/>
      <c r="AD24" s="24"/>
      <c r="AE24" s="21"/>
      <c r="AF24" s="21"/>
      <c r="AG24" s="21"/>
      <c r="AH24" s="31"/>
      <c r="AI24" s="31"/>
    </row>
    <row r="25" spans="1:35">
      <c r="A25" s="40" t="s">
        <v>479</v>
      </c>
      <c r="B25" s="40" t="s">
        <v>153</v>
      </c>
      <c r="C25" s="42" t="s">
        <v>38</v>
      </c>
      <c r="D25" s="42" t="s">
        <v>82</v>
      </c>
      <c r="E25" s="94">
        <f>SUMIFS(구매실적!$C:$C,구매실적!$B:$B,'포상 분석'!$D25)</f>
        <v>686725000</v>
      </c>
      <c r="F25" s="94">
        <f>SUMIFS(구매실적!$E:$E,구매실적!$B:$B,'포상 분석'!$D25)</f>
        <v>67342145.159166664</v>
      </c>
      <c r="G25" s="94">
        <f>SUMIFS(구매실적!$D:$D,구매실적!$B:$B,'포상 분석'!$D25)</f>
        <v>26170000</v>
      </c>
      <c r="H25" s="95">
        <f>IF($F25&lt;0,(G25-F25)/ABS(F25),IFERROR(IF(A25="설비",SUMIFS('설비, 인테리어 실적'!$F:$F,'설비, 인테리어 실적'!B:B,D25,'설비, 인테리어 실적'!C:C,"설비")/7%,IF(A25="외자",SUMIFS('설비, 인테리어 실적'!$F:$F,'설비, 인테리어 실적'!B:B,D25,'설비, 인테리어 실적'!C:C,"외자")/7%,IF(A25="인테리어",SUMIFS('설비, 인테리어 실적'!$F:$F,'설비, 인테리어 실적'!B:B,D25,'설비, 인테리어 실적'!C:C,"인테리어")/4.5%,1+((G25-F25)/ABS(F25))))),0))</f>
        <v>2.1830247991617187</v>
      </c>
      <c r="I25" s="96">
        <f t="shared" si="0"/>
        <v>3.6709473344601937E-2</v>
      </c>
      <c r="J25" s="202">
        <f>IFERROR(SUMIFS('신규 아이디어 제안'!$U:$U,'신규 아이디어 제안'!$F:$F,'포상 분석'!$D25)/SUMIFS(구매실적!$C:$C,구매실적!$B:$B,'포상 분석'!$D25),0)</f>
        <v>6.9641656655381225E-3</v>
      </c>
      <c r="K25" s="96">
        <f>IFERROR(SUMIFS('TF 제안 Tracking'!$M:$M,'TF 제안 Tracking'!$F:$F,$D25)/(SUMIFS('TF 제안 Tracking'!$L:$L,'TF 제안 Tracking'!$F:$F,$D25)),0)</f>
        <v>0.41435552147072513</v>
      </c>
      <c r="L25" s="97" t="str">
        <f>IFERROR(IF($B25="매출X","미대상",VLOOKUP($D25,'상품개발 요약'!$B:$D,2,0)),0)</f>
        <v>미대상</v>
      </c>
      <c r="M25" s="98" t="str">
        <f>IFERROR(IF($B25="매출X","미대상",VLOOKUP($D25,'상품개발 요약'!$B:$D,3,0)),0)</f>
        <v>미대상</v>
      </c>
      <c r="N25" s="99">
        <f t="shared" si="1"/>
        <v>100</v>
      </c>
      <c r="O25" s="100">
        <f t="shared" si="2"/>
        <v>50</v>
      </c>
      <c r="P25" s="100">
        <f t="shared" si="3"/>
        <v>100</v>
      </c>
      <c r="Q25" s="100">
        <f t="shared" si="4"/>
        <v>50</v>
      </c>
      <c r="R25" s="100">
        <f t="shared" si="5"/>
        <v>30</v>
      </c>
      <c r="S25" s="100">
        <f t="shared" si="6"/>
        <v>100</v>
      </c>
      <c r="T25" s="100">
        <f t="shared" si="7"/>
        <v>100</v>
      </c>
      <c r="U25" s="100">
        <f t="shared" si="8"/>
        <v>30</v>
      </c>
      <c r="V25" s="100">
        <f t="shared" si="9"/>
        <v>0</v>
      </c>
      <c r="W25" s="100">
        <f t="shared" si="10"/>
        <v>30</v>
      </c>
      <c r="X25" s="100">
        <f t="shared" si="11"/>
        <v>10</v>
      </c>
      <c r="Y25" s="100">
        <f t="shared" si="12"/>
        <v>6</v>
      </c>
      <c r="Z25" s="100">
        <f t="shared" si="13"/>
        <v>0</v>
      </c>
      <c r="AA25" s="100">
        <f t="shared" si="14"/>
        <v>0</v>
      </c>
      <c r="AB25" s="101">
        <f t="shared" si="15"/>
        <v>76</v>
      </c>
      <c r="AD25" s="24"/>
      <c r="AE25" s="20"/>
      <c r="AF25" s="21"/>
      <c r="AG25" s="21"/>
      <c r="AH25" s="31"/>
      <c r="AI25" s="31"/>
    </row>
    <row r="26" spans="1:35" hidden="1">
      <c r="A26" s="40"/>
      <c r="B26" s="40" t="s">
        <v>153</v>
      </c>
      <c r="C26" s="41" t="s">
        <v>224</v>
      </c>
      <c r="D26" s="41" t="s">
        <v>169</v>
      </c>
      <c r="E26" s="94">
        <f>SUMIFS(구매실적!$C:$C,구매실적!$B:$B,'포상 분석'!$D26)</f>
        <v>2183149226</v>
      </c>
      <c r="F26" s="94">
        <f>SUMIFS(구매실적!$E:$E,구매실적!$B:$B,'포상 분석'!$D26)</f>
        <v>25034605.62732527</v>
      </c>
      <c r="G26" s="94">
        <f>SUMIFS(구매실적!$D:$D,구매실적!$B:$B,'포상 분석'!$D26)</f>
        <v>10932130.897699967</v>
      </c>
      <c r="H26" s="95">
        <f>IF($F26&lt;0,(G26-F26)/ABS(F26),IFERROR(IF(A26="설비",SUMIFS('설비, 인테리어 실적'!$F:$F,'설비, 인테리어 실적'!B:B,D26,'설비, 인테리어 실적'!C:C,"설비")/7%,IF(A26="외자",SUMIFS('설비, 인테리어 실적'!$F:$F,'설비, 인테리어 실적'!B:B,D26,'설비, 인테리어 실적'!C:C,"외자")/7%,IF(A26="인테리어",SUMIFS('설비, 인테리어 실적'!$F:$F,'설비, 인테리어 실적'!B:B,D26,'설비, 인테리어 실적'!C:C,"인테리어")/4.5%,1+((G26-F26)/ABS(F26))))),0))</f>
        <v>0.4366807714265547</v>
      </c>
      <c r="I26" s="96">
        <f t="shared" si="0"/>
        <v>4.982554937323449E-3</v>
      </c>
      <c r="J26" s="202">
        <f>IFERROR(SUMIFS('신규 아이디어 제안'!$U:$U,'신규 아이디어 제안'!$F:$F,'포상 분석'!$D26)/SUMIFS(구매실적!$C:$C,구매실적!$B:$B,'포상 분석'!$D26),0)</f>
        <v>0</v>
      </c>
      <c r="K26" s="96">
        <f>IFERROR(SUMIFS('TF 제안 Tracking'!$M:$M,'TF 제안 Tracking'!$F:$F,$D26)/(SUMIFS('TF 제안 Tracking'!$L:$L,'TF 제안 Tracking'!$F:$F,$D26)),0)</f>
        <v>0.31</v>
      </c>
      <c r="L26" s="97" t="str">
        <f>IFERROR(IF($B26="매출X","미대상",VLOOKUP($D26,'상품개발 요약'!$B:$D,2,0)),0)</f>
        <v>미대상</v>
      </c>
      <c r="M26" s="98" t="str">
        <f>IFERROR(IF($B26="매출X","미대상",VLOOKUP($D26,'상품개발 요약'!$B:$D,3,0)),0)</f>
        <v>미대상</v>
      </c>
      <c r="N26" s="99">
        <f t="shared" si="1"/>
        <v>50</v>
      </c>
      <c r="O26" s="100">
        <f t="shared" si="2"/>
        <v>50</v>
      </c>
      <c r="P26" s="100">
        <f t="shared" si="3"/>
        <v>40</v>
      </c>
      <c r="Q26" s="100">
        <f t="shared" si="4"/>
        <v>0</v>
      </c>
      <c r="R26" s="100">
        <f t="shared" si="5"/>
        <v>30</v>
      </c>
      <c r="S26" s="100">
        <f t="shared" si="6"/>
        <v>100</v>
      </c>
      <c r="T26" s="100">
        <f t="shared" si="7"/>
        <v>100</v>
      </c>
      <c r="U26" s="100">
        <f t="shared" si="8"/>
        <v>15</v>
      </c>
      <c r="V26" s="100">
        <f t="shared" si="9"/>
        <v>7.5</v>
      </c>
      <c r="W26" s="100">
        <f t="shared" si="10"/>
        <v>6</v>
      </c>
      <c r="X26" s="100">
        <f t="shared" si="11"/>
        <v>0</v>
      </c>
      <c r="Y26" s="100">
        <f t="shared" si="12"/>
        <v>6</v>
      </c>
      <c r="Z26" s="100">
        <f t="shared" si="13"/>
        <v>0</v>
      </c>
      <c r="AA26" s="100">
        <f t="shared" si="14"/>
        <v>0</v>
      </c>
      <c r="AB26" s="101">
        <f t="shared" si="15"/>
        <v>34.5</v>
      </c>
      <c r="AC26" s="5"/>
      <c r="AE26" s="20"/>
      <c r="AF26" s="21"/>
      <c r="AG26" s="21"/>
      <c r="AH26" s="31"/>
      <c r="AI26" s="31"/>
    </row>
    <row r="27" spans="1:35" hidden="1">
      <c r="A27" s="40"/>
      <c r="B27" s="40" t="s">
        <v>153</v>
      </c>
      <c r="C27" s="43" t="s">
        <v>16</v>
      </c>
      <c r="D27" s="41" t="s">
        <v>100</v>
      </c>
      <c r="E27" s="94">
        <f>SUMIFS(구매실적!$C:$C,구매실적!$B:$B,'포상 분석'!$D27)</f>
        <v>990389997</v>
      </c>
      <c r="F27" s="94">
        <f>SUMIFS(구매실적!$E:$E,구매실적!$B:$B,'포상 분석'!$D27)</f>
        <v>19327797.52499716</v>
      </c>
      <c r="G27" s="94">
        <f>SUMIFS(구매실적!$D:$D,구매실적!$B:$B,'포상 분석'!$D27)</f>
        <v>-1142433.4234000035</v>
      </c>
      <c r="H27" s="95">
        <f>IF($F27&lt;0,(G27-F27)/ABS(F27),IFERROR(IF(A27="설비",SUMIFS('설비, 인테리어 실적'!$F:$F,'설비, 인테리어 실적'!B:B,D27,'설비, 인테리어 실적'!C:C,"설비")/7%,IF(A27="외자",SUMIFS('설비, 인테리어 실적'!$F:$F,'설비, 인테리어 실적'!B:B,D27,'설비, 인테리어 실적'!C:C,"외자")/7%,IF(A27="인테리어",SUMIFS('설비, 인테리어 실적'!$F:$F,'설비, 인테리어 실적'!B:B,D27,'설비, 인테리어 실적'!C:C,"인테리어")/4.5%,1+((G27-F27)/ABS(F27))))),0))</f>
        <v>-5.9108308741462334E-2</v>
      </c>
      <c r="I27" s="96">
        <f t="shared" si="0"/>
        <v>-1.1548508841099025E-3</v>
      </c>
      <c r="J27" s="202">
        <f>IFERROR(SUMIFS('신규 아이디어 제안'!$U:$U,'신규 아이디어 제안'!$F:$F,'포상 분석'!$D27)/SUMIFS(구매실적!$C:$C,구매실적!$B:$B,'포상 분석'!$D27),0)</f>
        <v>0</v>
      </c>
      <c r="K27" s="96">
        <f>IFERROR(SUMIFS('TF 제안 Tracking'!$M:$M,'TF 제안 Tracking'!$F:$F,$D27)/(SUMIFS('TF 제안 Tracking'!$L:$L,'TF 제안 Tracking'!$F:$F,$D27)),0)</f>
        <v>0</v>
      </c>
      <c r="L27" s="97" t="str">
        <f>IFERROR(IF($B27="매출X","미대상",VLOOKUP($D27,'상품개발 요약'!$B:$D,2,0)),0)</f>
        <v>미대상</v>
      </c>
      <c r="M27" s="98" t="str">
        <f>IFERROR(IF($B27="매출X","미대상",VLOOKUP($D27,'상품개발 요약'!$B:$D,3,0)),0)</f>
        <v>미대상</v>
      </c>
      <c r="N27" s="99">
        <f t="shared" si="1"/>
        <v>40</v>
      </c>
      <c r="O27" s="100">
        <f t="shared" si="2"/>
        <v>40</v>
      </c>
      <c r="P27" s="100">
        <f t="shared" si="3"/>
        <v>0</v>
      </c>
      <c r="Q27" s="100">
        <f t="shared" si="4"/>
        <v>0</v>
      </c>
      <c r="R27" s="100">
        <f t="shared" si="5"/>
        <v>0</v>
      </c>
      <c r="S27" s="100">
        <f t="shared" si="6"/>
        <v>100</v>
      </c>
      <c r="T27" s="100">
        <f t="shared" si="7"/>
        <v>100</v>
      </c>
      <c r="U27" s="100">
        <f t="shared" si="8"/>
        <v>12</v>
      </c>
      <c r="V27" s="100">
        <f t="shared" si="9"/>
        <v>6</v>
      </c>
      <c r="W27" s="100">
        <f t="shared" si="10"/>
        <v>0</v>
      </c>
      <c r="X27" s="100">
        <f t="shared" si="11"/>
        <v>0</v>
      </c>
      <c r="Y27" s="100">
        <f t="shared" si="12"/>
        <v>0</v>
      </c>
      <c r="Z27" s="100">
        <f t="shared" si="13"/>
        <v>0</v>
      </c>
      <c r="AA27" s="100">
        <f t="shared" si="14"/>
        <v>0</v>
      </c>
      <c r="AB27" s="101">
        <f t="shared" si="15"/>
        <v>18</v>
      </c>
      <c r="AH27" s="2"/>
      <c r="AI27" s="2"/>
    </row>
    <row r="28" spans="1:35" hidden="1">
      <c r="A28" s="40"/>
      <c r="B28" s="40" t="s">
        <v>153</v>
      </c>
      <c r="C28" s="42" t="s">
        <v>38</v>
      </c>
      <c r="D28" s="41" t="s">
        <v>40</v>
      </c>
      <c r="E28" s="94">
        <f>SUMIFS(구매실적!$C:$C,구매실적!$B:$B,'포상 분석'!$D28)</f>
        <v>404243000</v>
      </c>
      <c r="F28" s="94">
        <f>SUMIFS(구매실적!$E:$E,구매실적!$B:$B,'포상 분석'!$D28)</f>
        <v>9928216.1033333316</v>
      </c>
      <c r="G28" s="94">
        <f>SUMIFS(구매실적!$D:$D,구매실적!$B:$B,'포상 분석'!$D28)</f>
        <v>5259000</v>
      </c>
      <c r="H28" s="95">
        <f>IF($F28&lt;0,(G28-F28)/ABS(F28),IFERROR(IF(A28="설비",SUMIFS('설비, 인테리어 실적'!$F:$F,'설비, 인테리어 실적'!B:B,D28,'설비, 인테리어 실적'!C:C,"설비")/7%,IF(A28="외자",SUMIFS('설비, 인테리어 실적'!$F:$F,'설비, 인테리어 실적'!B:B,D28,'설비, 인테리어 실적'!C:C,"외자")/7%,IF(A28="인테리어",SUMIFS('설비, 인테리어 실적'!$F:$F,'설비, 인테리어 실적'!B:B,D28,'설비, 인테리어 실적'!C:C,"인테리어")/4.5%,1+((G28-F28)/ABS(F28))))),0))</f>
        <v>0.52970241030856746</v>
      </c>
      <c r="I28" s="96">
        <f t="shared" si="0"/>
        <v>1.2842428120009183E-2</v>
      </c>
      <c r="J28" s="202">
        <f>IFERROR(SUMIFS('신규 아이디어 제안'!$U:$U,'신규 아이디어 제안'!$F:$F,'포상 분석'!$D28)/SUMIFS(구매실적!$C:$C,구매실적!$B:$B,'포상 분석'!$D28),0)</f>
        <v>2.9932491100649855E-4</v>
      </c>
      <c r="K28" s="96">
        <f>IFERROR(SUMIFS('TF 제안 Tracking'!$M:$M,'TF 제안 Tracking'!$F:$F,$D28)/(SUMIFS('TF 제안 Tracking'!$L:$L,'TF 제안 Tracking'!$F:$F,$D28)),0)</f>
        <v>0.98599921034447968</v>
      </c>
      <c r="L28" s="97" t="str">
        <f>IFERROR(IF($B28="매출X","미대상",VLOOKUP($D28,'상품개발 요약'!$B:$D,2,0)),0)</f>
        <v>미대상</v>
      </c>
      <c r="M28" s="98" t="str">
        <f>IFERROR(IF($B28="매출X","미대상",VLOOKUP($D28,'상품개발 요약'!$B:$D,3,0)),0)</f>
        <v>미대상</v>
      </c>
      <c r="N28" s="99">
        <f t="shared" si="1"/>
        <v>60</v>
      </c>
      <c r="O28" s="100">
        <f t="shared" si="2"/>
        <v>50</v>
      </c>
      <c r="P28" s="100">
        <f t="shared" si="3"/>
        <v>60</v>
      </c>
      <c r="Q28" s="100">
        <f t="shared" si="4"/>
        <v>30</v>
      </c>
      <c r="R28" s="100">
        <f t="shared" si="5"/>
        <v>70</v>
      </c>
      <c r="S28" s="100">
        <f t="shared" si="6"/>
        <v>100</v>
      </c>
      <c r="T28" s="100">
        <f t="shared" si="7"/>
        <v>100</v>
      </c>
      <c r="U28" s="100">
        <f t="shared" si="8"/>
        <v>18</v>
      </c>
      <c r="V28" s="100">
        <f t="shared" si="9"/>
        <v>7.5</v>
      </c>
      <c r="W28" s="100">
        <f t="shared" si="10"/>
        <v>9</v>
      </c>
      <c r="X28" s="100">
        <f t="shared" si="11"/>
        <v>6</v>
      </c>
      <c r="Y28" s="100">
        <f t="shared" si="12"/>
        <v>14</v>
      </c>
      <c r="Z28" s="100">
        <f t="shared" si="13"/>
        <v>0</v>
      </c>
      <c r="AA28" s="100">
        <f t="shared" si="14"/>
        <v>0</v>
      </c>
      <c r="AB28" s="101">
        <f t="shared" si="15"/>
        <v>54.5</v>
      </c>
      <c r="AE28" s="20"/>
      <c r="AF28" s="21"/>
      <c r="AG28" s="21"/>
      <c r="AH28" s="31"/>
      <c r="AI28" s="31"/>
    </row>
    <row r="29" spans="1:35" hidden="1">
      <c r="A29" s="40"/>
      <c r="B29" s="40"/>
      <c r="C29" s="43" t="s">
        <v>222</v>
      </c>
      <c r="D29" s="41" t="s">
        <v>25</v>
      </c>
      <c r="E29" s="94">
        <f>SUMIFS(구매실적!$C:$C,구매실적!$B:$B,'포상 분석'!$D29)</f>
        <v>2696804345</v>
      </c>
      <c r="F29" s="94">
        <f>SUMIFS(구매실적!$E:$E,구매실적!$B:$B,'포상 분석'!$D29)</f>
        <v>68974107.057768419</v>
      </c>
      <c r="G29" s="94">
        <f>SUMIFS(구매실적!$D:$D,구매실적!$B:$B,'포상 분석'!$D29)</f>
        <v>82520235.343600005</v>
      </c>
      <c r="H29" s="95">
        <f>IF($F29&lt;0,(G29-F29)/ABS(F29),IFERROR(IF(A29="설비",SUMIFS('설비, 인테리어 실적'!$F:$F,'설비, 인테리어 실적'!B:B,D29,'설비, 인테리어 실적'!C:C,"설비")/7%,IF(A29="외자",SUMIFS('설비, 인테리어 실적'!$F:$F,'설비, 인테리어 실적'!B:B,D29,'설비, 인테리어 실적'!C:C,"외자")/7%,IF(A29="인테리어",SUMIFS('설비, 인테리어 실적'!$F:$F,'설비, 인테리어 실적'!B:B,D29,'설비, 인테리어 실적'!C:C,"인테리어")/4.5%,1+((G29-F29)/ABS(F29))))),0))</f>
        <v>1.1963943987630923</v>
      </c>
      <c r="I29" s="96">
        <f t="shared" si="0"/>
        <v>2.9690751460701388E-2</v>
      </c>
      <c r="J29" s="202">
        <f>IFERROR(SUMIFS('신규 아이디어 제안'!$U:$U,'신규 아이디어 제안'!$F:$F,'포상 분석'!$D29)/SUMIFS(구매실적!$C:$C,구매실적!$B:$B,'포상 분석'!$D29),0)</f>
        <v>7.9391527629219449E-4</v>
      </c>
      <c r="K29" s="96">
        <f>IFERROR(SUMIFS('TF 제안 Tracking'!$M:$M,'TF 제안 Tracking'!$F:$F,$D29)/(SUMIFS('TF 제안 Tracking'!$L:$L,'TF 제안 Tracking'!$F:$F,$D29)),0)</f>
        <v>0.46308258540268515</v>
      </c>
      <c r="L29" s="97">
        <f>IFERROR(IF($B29="매출X","미대상",VLOOKUP($D29,'상품개발 요약'!$B:$D,2,0)),0)</f>
        <v>0.87091200000000002</v>
      </c>
      <c r="M29" s="98">
        <f>IFERROR(IF($B29="매출X","미대상",VLOOKUP($D29,'상품개발 요약'!$B:$D,3,0)),0)</f>
        <v>26624400</v>
      </c>
      <c r="N29" s="99">
        <f t="shared" si="1"/>
        <v>80</v>
      </c>
      <c r="O29" s="100">
        <f t="shared" si="2"/>
        <v>60</v>
      </c>
      <c r="P29" s="100">
        <f t="shared" si="3"/>
        <v>90</v>
      </c>
      <c r="Q29" s="100">
        <f t="shared" si="4"/>
        <v>30</v>
      </c>
      <c r="R29" s="100">
        <f t="shared" si="5"/>
        <v>30</v>
      </c>
      <c r="S29" s="100">
        <f t="shared" si="6"/>
        <v>60</v>
      </c>
      <c r="T29" s="100">
        <f t="shared" si="7"/>
        <v>100</v>
      </c>
      <c r="U29" s="100">
        <f t="shared" si="8"/>
        <v>24</v>
      </c>
      <c r="V29" s="100">
        <f t="shared" si="9"/>
        <v>9</v>
      </c>
      <c r="W29" s="100">
        <f t="shared" si="10"/>
        <v>13.5</v>
      </c>
      <c r="X29" s="100">
        <f t="shared" si="11"/>
        <v>3</v>
      </c>
      <c r="Y29" s="100">
        <f t="shared" si="12"/>
        <v>3</v>
      </c>
      <c r="Z29" s="100">
        <f t="shared" si="13"/>
        <v>6</v>
      </c>
      <c r="AA29" s="100">
        <f t="shared" si="14"/>
        <v>10</v>
      </c>
      <c r="AB29" s="101">
        <f t="shared" si="15"/>
        <v>68.5</v>
      </c>
      <c r="AD29" s="25"/>
      <c r="AE29" s="20"/>
      <c r="AF29" s="21"/>
      <c r="AG29" s="21"/>
      <c r="AH29" s="31"/>
      <c r="AI29" s="31"/>
    </row>
    <row r="30" spans="1:35" hidden="1">
      <c r="A30" s="40"/>
      <c r="B30" s="40"/>
      <c r="C30" s="43" t="s">
        <v>222</v>
      </c>
      <c r="D30" s="43" t="s">
        <v>91</v>
      </c>
      <c r="E30" s="94">
        <f>SUMIFS(구매실적!$C:$C,구매실적!$B:$B,'포상 분석'!$D30)</f>
        <v>1972609466</v>
      </c>
      <c r="F30" s="94">
        <f>SUMIFS(구매실적!$E:$E,구매실적!$B:$B,'포상 분석'!$D30)</f>
        <v>26843701.099959623</v>
      </c>
      <c r="G30" s="94">
        <f>SUMIFS(구매실적!$D:$D,구매실적!$B:$B,'포상 분석'!$D30)</f>
        <v>6885082.4660000084</v>
      </c>
      <c r="H30" s="95">
        <f>IF($F30&lt;0,(G30-F30)/ABS(F30),IFERROR(IF(A30="설비",SUMIFS('설비, 인테리어 실적'!$F:$F,'설비, 인테리어 실적'!B:B,D30,'설비, 인테리어 실적'!C:C,"설비")/7%,IF(A30="외자",SUMIFS('설비, 인테리어 실적'!$F:$F,'설비, 인테리어 실적'!B:B,D30,'설비, 인테리어 실적'!C:C,"외자")/7%,IF(A30="인테리어",SUMIFS('설비, 인테리어 실적'!$F:$F,'설비, 인테리어 실적'!B:B,D30,'설비, 인테리어 실적'!C:C,"인테리어")/4.5%,1+((G30-F30)/ABS(F30))))),0))</f>
        <v>0.2564878233579484</v>
      </c>
      <c r="I30" s="96">
        <f t="shared" si="0"/>
        <v>3.4782022872129506E-3</v>
      </c>
      <c r="J30" s="202">
        <f>IFERROR(SUMIFS('신규 아이디어 제안'!$U:$U,'신규 아이디어 제안'!$F:$F,'포상 분석'!$D30)/SUMIFS(구매실적!$C:$C,구매실적!$B:$B,'포상 분석'!$D30),0)</f>
        <v>0</v>
      </c>
      <c r="K30" s="96">
        <f>IFERROR(SUMIFS('TF 제안 Tracking'!$M:$M,'TF 제안 Tracking'!$F:$F,$D30)/(SUMIFS('TF 제안 Tracking'!$L:$L,'TF 제안 Tracking'!$F:$F,$D30)),0)</f>
        <v>0.23673555457515005</v>
      </c>
      <c r="L30" s="97">
        <f>IFERROR(IF($B30="매출X","미대상",VLOOKUP($D30,'상품개발 요약'!$B:$D,2,0)),0)</f>
        <v>0.41792666666666667</v>
      </c>
      <c r="M30" s="98">
        <f>IFERROR(IF($B30="매출X","미대상",VLOOKUP($D30,'상품개발 요약'!$B:$D,3,0)),0)</f>
        <v>4455766.666666667</v>
      </c>
      <c r="N30" s="99">
        <f t="shared" si="1"/>
        <v>50</v>
      </c>
      <c r="O30" s="100">
        <f t="shared" si="2"/>
        <v>50</v>
      </c>
      <c r="P30" s="100">
        <f t="shared" si="3"/>
        <v>40</v>
      </c>
      <c r="Q30" s="100">
        <f t="shared" si="4"/>
        <v>0</v>
      </c>
      <c r="R30" s="100">
        <f t="shared" si="5"/>
        <v>30</v>
      </c>
      <c r="S30" s="100">
        <f t="shared" si="6"/>
        <v>30</v>
      </c>
      <c r="T30" s="100">
        <f t="shared" si="7"/>
        <v>10</v>
      </c>
      <c r="U30" s="100">
        <f t="shared" si="8"/>
        <v>15</v>
      </c>
      <c r="V30" s="100">
        <f t="shared" si="9"/>
        <v>7.5</v>
      </c>
      <c r="W30" s="100">
        <f t="shared" si="10"/>
        <v>6</v>
      </c>
      <c r="X30" s="100">
        <f t="shared" si="11"/>
        <v>0</v>
      </c>
      <c r="Y30" s="100">
        <f t="shared" si="12"/>
        <v>3</v>
      </c>
      <c r="Z30" s="100">
        <f t="shared" si="13"/>
        <v>3</v>
      </c>
      <c r="AA30" s="100">
        <f t="shared" si="14"/>
        <v>1</v>
      </c>
      <c r="AB30" s="101">
        <f t="shared" si="15"/>
        <v>35.5</v>
      </c>
      <c r="AD30" s="26"/>
      <c r="AE30" s="20"/>
      <c r="AF30" s="21"/>
      <c r="AG30" s="21"/>
      <c r="AH30" s="31"/>
      <c r="AI30" s="31"/>
    </row>
    <row r="31" spans="1:35" hidden="1">
      <c r="A31" s="40"/>
      <c r="B31" s="40"/>
      <c r="C31" s="41" t="s">
        <v>8</v>
      </c>
      <c r="D31" s="41" t="s">
        <v>83</v>
      </c>
      <c r="E31" s="94">
        <f>SUMIFS(구매실적!$C:$C,구매실적!$B:$B,'포상 분석'!$D31)</f>
        <v>2915796521</v>
      </c>
      <c r="F31" s="94">
        <f>SUMIFS(구매실적!$E:$E,구매실적!$B:$B,'포상 분석'!$D31)</f>
        <v>39592760.878090568</v>
      </c>
      <c r="G31" s="94">
        <f>SUMIFS(구매실적!$D:$D,구매실적!$B:$B,'포상 분석'!$D31)</f>
        <v>56173128.766599998</v>
      </c>
      <c r="H31" s="95">
        <f>IF($F31&lt;0,(G31-F31)/ABS(F31),IFERROR(IF(A31="설비",SUMIFS('설비, 인테리어 실적'!$F:$F,'설비, 인테리어 실적'!B:B,D31,'설비, 인테리어 실적'!C:C,"설비")/7%,IF(A31="외자",SUMIFS('설비, 인테리어 실적'!$F:$F,'설비, 인테리어 실적'!B:B,D31,'설비, 인테리어 실적'!C:C,"외자")/7%,IF(A31="인테리어",SUMIFS('설비, 인테리어 실적'!$F:$F,'설비, 인테리어 실적'!B:B,D31,'설비, 인테리어 실적'!C:C,"인테리어")/4.5%,1+((G31-F31)/ABS(F31))))),0))</f>
        <v>1.4187727130108905</v>
      </c>
      <c r="I31" s="96">
        <f t="shared" si="0"/>
        <v>1.8900976586692764E-2</v>
      </c>
      <c r="J31" s="202">
        <f>IFERROR(SUMIFS('신규 아이디어 제안'!$U:$U,'신규 아이디어 제안'!$F:$F,'포상 분석'!$D31)/SUMIFS(구매실적!$C:$C,구매실적!$B:$B,'포상 분석'!$D31),0)</f>
        <v>6.9082374592763975E-3</v>
      </c>
      <c r="K31" s="96">
        <f>IFERROR(SUMIFS('TF 제안 Tracking'!$M:$M,'TF 제안 Tracking'!$F:$F,$D31)/(SUMIFS('TF 제안 Tracking'!$L:$L,'TF 제안 Tracking'!$F:$F,$D31)),0)</f>
        <v>0.53902622788154819</v>
      </c>
      <c r="L31" s="97">
        <f>IFERROR(IF($B31="매출X","미대상",VLOOKUP($D31,'상품개발 요약'!$B:$D,2,0)),0)</f>
        <v>0</v>
      </c>
      <c r="M31" s="98">
        <f>IFERROR(IF($B31="매출X","미대상",VLOOKUP($D31,'상품개발 요약'!$B:$D,3,0)),0)</f>
        <v>30000</v>
      </c>
      <c r="N31" s="99">
        <f t="shared" si="1"/>
        <v>80</v>
      </c>
      <c r="O31" s="100">
        <f t="shared" si="2"/>
        <v>60</v>
      </c>
      <c r="P31" s="100">
        <f t="shared" si="3"/>
        <v>70</v>
      </c>
      <c r="Q31" s="100">
        <f t="shared" si="4"/>
        <v>50</v>
      </c>
      <c r="R31" s="100">
        <f t="shared" si="5"/>
        <v>30</v>
      </c>
      <c r="S31" s="100">
        <f t="shared" si="6"/>
        <v>0</v>
      </c>
      <c r="T31" s="100">
        <f t="shared" si="7"/>
        <v>10</v>
      </c>
      <c r="U31" s="100">
        <f t="shared" si="8"/>
        <v>24</v>
      </c>
      <c r="V31" s="100">
        <f t="shared" si="9"/>
        <v>9</v>
      </c>
      <c r="W31" s="100">
        <f t="shared" si="10"/>
        <v>10.5</v>
      </c>
      <c r="X31" s="100">
        <f t="shared" si="11"/>
        <v>5</v>
      </c>
      <c r="Y31" s="100">
        <f t="shared" si="12"/>
        <v>3</v>
      </c>
      <c r="Z31" s="100">
        <f t="shared" si="13"/>
        <v>0</v>
      </c>
      <c r="AA31" s="100">
        <f t="shared" si="14"/>
        <v>1</v>
      </c>
      <c r="AB31" s="101">
        <f t="shared" si="15"/>
        <v>52.5</v>
      </c>
      <c r="AC31" s="21"/>
      <c r="AD31" s="22"/>
      <c r="AE31" s="20"/>
    </row>
    <row r="32" spans="1:35" hidden="1">
      <c r="A32" s="40" t="s">
        <v>479</v>
      </c>
      <c r="B32" s="40" t="s">
        <v>153</v>
      </c>
      <c r="C32" s="42" t="s">
        <v>38</v>
      </c>
      <c r="D32" s="41" t="s">
        <v>36</v>
      </c>
      <c r="E32" s="94">
        <f>SUMIFS(구매실적!$C:$C,구매실적!$B:$B,'포상 분석'!$D32)</f>
        <v>2776764000</v>
      </c>
      <c r="F32" s="94">
        <f>SUMIFS(구매실적!$E:$E,구매실적!$B:$B,'포상 분석'!$D32)</f>
        <v>34294778.659166664</v>
      </c>
      <c r="G32" s="94">
        <f>SUMIFS(구매실적!$D:$D,구매실적!$B:$B,'포상 분석'!$D32)</f>
        <v>21614000</v>
      </c>
      <c r="H32" s="95">
        <f>IF($F32&lt;0,(G32-F32)/ABS(F32),IFERROR(IF(A32="설비",SUMIFS('설비, 인테리어 실적'!$F:$F,'설비, 인테리어 실적'!B:B,D32,'설비, 인테리어 실적'!C:C,"설비")/7%,IF(A32="외자",SUMIFS('설비, 인테리어 실적'!$F:$F,'설비, 인테리어 실적'!B:B,D32,'설비, 인테리어 실적'!C:C,"외자")/7%,IF(A32="인테리어",SUMIFS('설비, 인테리어 실적'!$F:$F,'설비, 인테리어 실적'!B:B,D32,'설비, 인테리어 실적'!C:C,"인테리어")/4.5%,1+((G32-F32)/ABS(F32))))),0))</f>
        <v>2.3290161326971144</v>
      </c>
      <c r="I32" s="96">
        <f t="shared" si="0"/>
        <v>7.7237599781015999E-3</v>
      </c>
      <c r="J32" s="202">
        <f>IFERROR(SUMIFS('신규 아이디어 제안'!$U:$U,'신규 아이디어 제안'!$F:$F,'포상 분석'!$D32)/SUMIFS(구매실적!$C:$C,구매실적!$B:$B,'포상 분석'!$D32),0)</f>
        <v>5.0118291171545972E-4</v>
      </c>
      <c r="K32" s="96">
        <f>IFERROR(SUMIFS('TF 제안 Tracking'!$M:$M,'TF 제안 Tracking'!$F:$F,$D32)/(SUMIFS('TF 제안 Tracking'!$L:$L,'TF 제안 Tracking'!$F:$F,$D32)),0)</f>
        <v>5.9086239559213265E-2</v>
      </c>
      <c r="L32" s="97" t="str">
        <f>IFERROR(IF($B32="매출X","미대상",VLOOKUP($D32,'상품개발 요약'!$B:$D,2,0)),0)</f>
        <v>미대상</v>
      </c>
      <c r="M32" s="98" t="str">
        <f>IFERROR(IF($B32="매출X","미대상",VLOOKUP($D32,'상품개발 요약'!$B:$D,3,0)),0)</f>
        <v>미대상</v>
      </c>
      <c r="N32" s="99">
        <f t="shared" si="1"/>
        <v>100</v>
      </c>
      <c r="O32" s="100">
        <f t="shared" si="2"/>
        <v>50</v>
      </c>
      <c r="P32" s="100">
        <f t="shared" si="3"/>
        <v>50</v>
      </c>
      <c r="Q32" s="100">
        <f t="shared" si="4"/>
        <v>30</v>
      </c>
      <c r="R32" s="100">
        <f t="shared" si="5"/>
        <v>30</v>
      </c>
      <c r="S32" s="100">
        <f t="shared" si="6"/>
        <v>100</v>
      </c>
      <c r="T32" s="100">
        <f t="shared" si="7"/>
        <v>100</v>
      </c>
      <c r="U32" s="100">
        <f t="shared" si="8"/>
        <v>30</v>
      </c>
      <c r="V32" s="100">
        <f t="shared" si="9"/>
        <v>0</v>
      </c>
      <c r="W32" s="100">
        <f t="shared" si="10"/>
        <v>15</v>
      </c>
      <c r="X32" s="100">
        <f t="shared" si="11"/>
        <v>6</v>
      </c>
      <c r="Y32" s="100">
        <f t="shared" si="12"/>
        <v>6</v>
      </c>
      <c r="Z32" s="100">
        <f t="shared" si="13"/>
        <v>0</v>
      </c>
      <c r="AA32" s="100">
        <f t="shared" si="14"/>
        <v>0</v>
      </c>
      <c r="AB32" s="101">
        <f t="shared" si="15"/>
        <v>57</v>
      </c>
    </row>
    <row r="33" spans="1:35" hidden="1">
      <c r="A33" s="40" t="s">
        <v>478</v>
      </c>
      <c r="B33" s="40"/>
      <c r="C33" s="41" t="s">
        <v>32</v>
      </c>
      <c r="D33" s="42" t="s">
        <v>21</v>
      </c>
      <c r="E33" s="94">
        <f>SUMIFS(구매실적!$C:$C,구매실적!$B:$B,'포상 분석'!$D33)</f>
        <v>533947252</v>
      </c>
      <c r="F33" s="94">
        <f>SUMIFS(구매실적!$E:$E,구매실적!$B:$B,'포상 분석'!$D33)</f>
        <v>338238540.64625853</v>
      </c>
      <c r="G33" s="94">
        <f>SUMIFS(구매실적!$D:$D,구매실적!$B:$B,'포상 분석'!$D33)</f>
        <v>13526938</v>
      </c>
      <c r="H33" s="95">
        <f>IF($F33&lt;0,(G33-F33)/ABS(F33),IFERROR(IF(A33="설비",SUMIFS('설비, 인테리어 실적'!$F:$F,'설비, 인테리어 실적'!B:B,D33,'설비, 인테리어 실적'!C:C,"설비")/7%,IF(A33="외자",SUMIFS('설비, 인테리어 실적'!$F:$F,'설비, 인테리어 실적'!B:B,D33,'설비, 인테리어 실적'!C:C,"외자")/7%,IF(A33="인테리어",SUMIFS('설비, 인테리어 실적'!$F:$F,'설비, 인테리어 실적'!B:B,D33,'설비, 인테리어 실적'!C:C,"인테리어")/4.5%,1+((G33-F33)/ABS(F33))))),0))</f>
        <v>0.21843333949825933</v>
      </c>
      <c r="I33" s="96">
        <f t="shared" si="0"/>
        <v>2.4707900841864344E-2</v>
      </c>
      <c r="J33" s="202">
        <f>IFERROR(SUMIFS('신규 아이디어 제안'!$U:$U,'신규 아이디어 제안'!$F:$F,'포상 분석'!$D33)/SUMIFS(구매실적!$C:$C,구매실적!$B:$B,'포상 분석'!$D33),0)</f>
        <v>1.0596552335098449E-2</v>
      </c>
      <c r="K33" s="96">
        <f>IFERROR(SUMIFS('TF 제안 Tracking'!$M:$M,'TF 제안 Tracking'!$F:$F,$D33)/(SUMIFS('TF 제안 Tracking'!$L:$L,'TF 제안 Tracking'!$F:$F,$D33)),0)</f>
        <v>0.2346865785122709</v>
      </c>
      <c r="L33" s="97">
        <f>IFERROR(IF($B33="매출X","미대상",VLOOKUP($D33,'상품개발 요약'!$B:$D,2,0)),0)</f>
        <v>0.4915899473684211</v>
      </c>
      <c r="M33" s="98">
        <f>IFERROR(IF($B33="매출X","미대상",VLOOKUP($D33,'상품개발 요약'!$B:$D,3,0)),0)</f>
        <v>212592583.33333334</v>
      </c>
      <c r="N33" s="99">
        <f t="shared" si="1"/>
        <v>50</v>
      </c>
      <c r="O33" s="100">
        <f t="shared" si="2"/>
        <v>50</v>
      </c>
      <c r="P33" s="100">
        <f t="shared" si="3"/>
        <v>80</v>
      </c>
      <c r="Q33" s="100">
        <f t="shared" si="4"/>
        <v>60</v>
      </c>
      <c r="R33" s="100">
        <f t="shared" si="5"/>
        <v>30</v>
      </c>
      <c r="S33" s="100">
        <f t="shared" si="6"/>
        <v>30</v>
      </c>
      <c r="T33" s="100">
        <f t="shared" si="7"/>
        <v>100</v>
      </c>
      <c r="U33" s="100">
        <f t="shared" si="8"/>
        <v>15</v>
      </c>
      <c r="V33" s="100">
        <f t="shared" si="9"/>
        <v>15</v>
      </c>
      <c r="W33" s="100">
        <f t="shared" si="10"/>
        <v>0</v>
      </c>
      <c r="X33" s="100">
        <f t="shared" si="11"/>
        <v>6</v>
      </c>
      <c r="Y33" s="100">
        <f t="shared" si="12"/>
        <v>3</v>
      </c>
      <c r="Z33" s="100">
        <f t="shared" si="13"/>
        <v>3</v>
      </c>
      <c r="AA33" s="100">
        <f t="shared" si="14"/>
        <v>10</v>
      </c>
      <c r="AB33" s="101">
        <f t="shared" si="15"/>
        <v>52</v>
      </c>
      <c r="AH33" s="2"/>
      <c r="AI33" s="2"/>
    </row>
    <row r="34" spans="1:35" hidden="1">
      <c r="A34" s="40"/>
      <c r="B34" s="40"/>
      <c r="C34" s="43" t="s">
        <v>222</v>
      </c>
      <c r="D34" s="41" t="s">
        <v>28</v>
      </c>
      <c r="E34" s="94">
        <f>SUMIFS(구매실적!$C:$C,구매실적!$B:$B,'포상 분석'!$D34)</f>
        <v>4161941021</v>
      </c>
      <c r="F34" s="94">
        <f>SUMIFS(구매실적!$E:$E,구매실적!$B:$B,'포상 분석'!$D34)</f>
        <v>69748122.53013052</v>
      </c>
      <c r="G34" s="94">
        <f>SUMIFS(구매실적!$D:$D,구매실적!$B:$B,'포상 분석'!$D34)</f>
        <v>26893630.852299996</v>
      </c>
      <c r="H34" s="95">
        <f>IF($F34&lt;0,(G34-F34)/ABS(F34),IFERROR(IF(A34="설비",SUMIFS('설비, 인테리어 실적'!$F:$F,'설비, 인테리어 실적'!B:B,D34,'설비, 인테리어 실적'!C:C,"설비")/7%,IF(A34="외자",SUMIFS('설비, 인테리어 실적'!$F:$F,'설비, 인테리어 실적'!B:B,D34,'설비, 인테리어 실적'!C:C,"외자")/7%,IF(A34="인테리어",SUMIFS('설비, 인테리어 실적'!$F:$F,'설비, 인테리어 실적'!B:B,D34,'설비, 인테리어 실적'!C:C,"인테리어")/4.5%,1+((G34-F34)/ABS(F34))))),0))</f>
        <v>0.38558214725682693</v>
      </c>
      <c r="I34" s="96">
        <f t="shared" si="0"/>
        <v>6.4203133060904295E-3</v>
      </c>
      <c r="J34" s="202">
        <f>IFERROR(SUMIFS('신규 아이디어 제안'!$U:$U,'신규 아이디어 제안'!$F:$F,'포상 분석'!$D34)/SUMIFS(구매실적!$C:$C,구매실적!$B:$B,'포상 분석'!$D34),0)</f>
        <v>9.7458533078685523E-3</v>
      </c>
      <c r="K34" s="96">
        <f>IFERROR(SUMIFS('TF 제안 Tracking'!$M:$M,'TF 제안 Tracking'!$F:$F,$D34)/(SUMIFS('TF 제안 Tracking'!$L:$L,'TF 제안 Tracking'!$F:$F,$D34)),0)</f>
        <v>0.12411000935633917</v>
      </c>
      <c r="L34" s="97">
        <f>IFERROR(IF($B34="매출X","미대상",VLOOKUP($D34,'상품개발 요약'!$B:$D,2,0)),0)</f>
        <v>1.4084821428571428</v>
      </c>
      <c r="M34" s="98">
        <f>IFERROR(IF($B34="매출X","미대상",VLOOKUP($D34,'상품개발 요약'!$B:$D,3,0)),0)</f>
        <v>37243833.333333336</v>
      </c>
      <c r="N34" s="99">
        <f t="shared" si="1"/>
        <v>50</v>
      </c>
      <c r="O34" s="100">
        <f t="shared" si="2"/>
        <v>50</v>
      </c>
      <c r="P34" s="100">
        <f t="shared" si="3"/>
        <v>50</v>
      </c>
      <c r="Q34" s="100">
        <f t="shared" si="4"/>
        <v>50</v>
      </c>
      <c r="R34" s="100">
        <f t="shared" si="5"/>
        <v>30</v>
      </c>
      <c r="S34" s="100">
        <f t="shared" si="6"/>
        <v>90</v>
      </c>
      <c r="T34" s="100">
        <f t="shared" si="7"/>
        <v>100</v>
      </c>
      <c r="U34" s="100">
        <f t="shared" si="8"/>
        <v>15</v>
      </c>
      <c r="V34" s="100">
        <f t="shared" si="9"/>
        <v>7.5</v>
      </c>
      <c r="W34" s="100">
        <f t="shared" si="10"/>
        <v>7.5</v>
      </c>
      <c r="X34" s="100">
        <f t="shared" si="11"/>
        <v>5</v>
      </c>
      <c r="Y34" s="100">
        <f t="shared" si="12"/>
        <v>3</v>
      </c>
      <c r="Z34" s="100">
        <f t="shared" si="13"/>
        <v>9</v>
      </c>
      <c r="AA34" s="100">
        <f t="shared" si="14"/>
        <v>10</v>
      </c>
      <c r="AB34" s="101">
        <f t="shared" si="15"/>
        <v>57</v>
      </c>
      <c r="AC34" s="21"/>
      <c r="AD34" s="21"/>
      <c r="AE34" s="20"/>
    </row>
    <row r="35" spans="1:35" hidden="1">
      <c r="A35" s="40" t="s">
        <v>99</v>
      </c>
      <c r="B35" s="40" t="s">
        <v>153</v>
      </c>
      <c r="C35" s="41" t="s">
        <v>32</v>
      </c>
      <c r="D35" s="41" t="s">
        <v>81</v>
      </c>
      <c r="E35" s="94">
        <f>SUMIFS(구매실적!$C:$C,구매실적!$B:$B,'포상 분석'!$D35)</f>
        <v>712096474.60000002</v>
      </c>
      <c r="F35" s="94">
        <f>SUMIFS(구매실적!$E:$E,구매실적!$B:$B,'포상 분석'!$D35)</f>
        <v>107238986.39455783</v>
      </c>
      <c r="G35" s="94">
        <f>SUMIFS(구매실적!$D:$D,구매실적!$B:$B,'포상 분석'!$D35)</f>
        <v>51429290</v>
      </c>
      <c r="H35" s="95">
        <f>IF($F35&lt;0,(G35-F35)/ABS(F35),IFERROR(IF(A35="설비",SUMIFS('설비, 인테리어 실적'!$F:$F,'설비, 인테리어 실적'!B:B,D35,'설비, 인테리어 실적'!C:C,"설비")/7%,IF(A35="외자",SUMIFS('설비, 인테리어 실적'!$F:$F,'설비, 인테리어 실적'!B:B,D35,'설비, 인테리어 실적'!C:C,"외자")/7%,IF(A35="인테리어",SUMIFS('설비, 인테리어 실적'!$F:$F,'설비, 인테리어 실적'!B:B,D35,'설비, 인테리어 실적'!C:C,"인테리어")/4.5%,1+((G35-F35)/ABS(F35))))),0))</f>
        <v>0.44319603491214904</v>
      </c>
      <c r="I35" s="96">
        <f t="shared" si="0"/>
        <v>6.7357635307752906E-2</v>
      </c>
      <c r="J35" s="202">
        <f>IFERROR(SUMIFS('신규 아이디어 제안'!$U:$U,'신규 아이디어 제안'!$F:$F,'포상 분석'!$D35)/SUMIFS(구매실적!$C:$C,구매실적!$B:$B,'포상 분석'!$D35),0)</f>
        <v>0</v>
      </c>
      <c r="K35" s="96">
        <f>IFERROR(SUMIFS('TF 제안 Tracking'!$M:$M,'TF 제안 Tracking'!$F:$F,$D35)/(SUMIFS('TF 제안 Tracking'!$L:$L,'TF 제안 Tracking'!$F:$F,$D35)),0)</f>
        <v>0.34257861039206788</v>
      </c>
      <c r="L35" s="97" t="str">
        <f>IFERROR(IF($B35="매출X","미대상",VLOOKUP($D35,'상품개발 요약'!$B:$D,2,0)),0)</f>
        <v>미대상</v>
      </c>
      <c r="M35" s="98" t="str">
        <f>IFERROR(IF($B35="매출X","미대상",VLOOKUP($D35,'상품개발 요약'!$B:$D,3,0)),0)</f>
        <v>미대상</v>
      </c>
      <c r="N35" s="99">
        <f t="shared" si="1"/>
        <v>50</v>
      </c>
      <c r="O35" s="100">
        <f t="shared" si="2"/>
        <v>60</v>
      </c>
      <c r="P35" s="100">
        <f t="shared" si="3"/>
        <v>100</v>
      </c>
      <c r="Q35" s="100">
        <f t="shared" si="4"/>
        <v>0</v>
      </c>
      <c r="R35" s="100">
        <f t="shared" si="5"/>
        <v>30</v>
      </c>
      <c r="S35" s="100">
        <f t="shared" si="6"/>
        <v>100</v>
      </c>
      <c r="T35" s="100">
        <f t="shared" si="7"/>
        <v>100</v>
      </c>
      <c r="U35" s="100">
        <f t="shared" si="8"/>
        <v>15</v>
      </c>
      <c r="V35" s="100">
        <f t="shared" si="9"/>
        <v>18</v>
      </c>
      <c r="W35" s="100">
        <f t="shared" si="10"/>
        <v>0</v>
      </c>
      <c r="X35" s="100">
        <f t="shared" si="11"/>
        <v>0</v>
      </c>
      <c r="Y35" s="100">
        <f t="shared" si="12"/>
        <v>6</v>
      </c>
      <c r="Z35" s="100">
        <f t="shared" si="13"/>
        <v>0</v>
      </c>
      <c r="AA35" s="100">
        <f t="shared" si="14"/>
        <v>0</v>
      </c>
      <c r="AB35" s="101">
        <f t="shared" si="15"/>
        <v>39</v>
      </c>
      <c r="AC35" s="21"/>
      <c r="AD35" s="21"/>
      <c r="AE35" s="20"/>
    </row>
    <row r="36" spans="1:35" hidden="1">
      <c r="A36" s="40"/>
      <c r="B36" s="40"/>
      <c r="C36" s="43" t="s">
        <v>222</v>
      </c>
      <c r="D36" s="41" t="s">
        <v>27</v>
      </c>
      <c r="E36" s="94">
        <f>SUMIFS(구매실적!$C:$C,구매실적!$B:$B,'포상 분석'!$D36)</f>
        <v>1434976195</v>
      </c>
      <c r="F36" s="94">
        <f>SUMIFS(구매실적!$E:$E,구매실적!$B:$B,'포상 분석'!$D36)</f>
        <v>35812384.932312846</v>
      </c>
      <c r="G36" s="94">
        <f>SUMIFS(구매실적!$D:$D,구매실적!$B:$B,'포상 분석'!$D36)</f>
        <v>28219862.000799995</v>
      </c>
      <c r="H36" s="95">
        <f>IF($F36&lt;0,(G36-F36)/ABS(F36),IFERROR(IF(A36="설비",SUMIFS('설비, 인테리어 실적'!$F:$F,'설비, 인테리어 실적'!B:B,D36,'설비, 인테리어 실적'!C:C,"설비")/7%,IF(A36="외자",SUMIFS('설비, 인테리어 실적'!$F:$F,'설비, 인테리어 실적'!B:B,D36,'설비, 인테리어 실적'!C:C,"외자")/7%,IF(A36="인테리어",SUMIFS('설비, 인테리어 실적'!$F:$F,'설비, 인테리어 실적'!B:B,D36,'설비, 인테리어 실적'!C:C,"인테리어")/4.5%,1+((G36-F36)/ABS(F36))))),0))</f>
        <v>0.78799169768047872</v>
      </c>
      <c r="I36" s="96">
        <f t="shared" si="0"/>
        <v>1.9286453012075447E-2</v>
      </c>
      <c r="J36" s="202">
        <f>IFERROR(SUMIFS('신규 아이디어 제안'!$U:$U,'신규 아이디어 제안'!$F:$F,'포상 분석'!$D36)/SUMIFS(구매실적!$C:$C,구매실적!$B:$B,'포상 분석'!$D36),0)</f>
        <v>5.6491215869960828E-3</v>
      </c>
      <c r="K36" s="96">
        <f>IFERROR(SUMIFS('TF 제안 Tracking'!$M:$M,'TF 제안 Tracking'!$F:$F,$D36)/(SUMIFS('TF 제안 Tracking'!$L:$L,'TF 제안 Tracking'!$F:$F,$D36)),0)</f>
        <v>0.86633255067895198</v>
      </c>
      <c r="L36" s="97">
        <f>IFERROR(IF($B36="매출X","미대상",VLOOKUP($D36,'상품개발 요약'!$B:$D,2,0)),0)</f>
        <v>0.67613967213114756</v>
      </c>
      <c r="M36" s="98">
        <f>IFERROR(IF($B36="매출X","미대상",VLOOKUP($D36,'상품개발 요약'!$B:$D,3,0)),0)</f>
        <v>35835386.666666664</v>
      </c>
      <c r="N36" s="99">
        <f t="shared" si="1"/>
        <v>60</v>
      </c>
      <c r="O36" s="100">
        <f t="shared" si="2"/>
        <v>50</v>
      </c>
      <c r="P36" s="100">
        <f t="shared" si="3"/>
        <v>70</v>
      </c>
      <c r="Q36" s="100">
        <f t="shared" si="4"/>
        <v>50</v>
      </c>
      <c r="R36" s="100">
        <f t="shared" si="5"/>
        <v>60</v>
      </c>
      <c r="S36" s="100">
        <f t="shared" si="6"/>
        <v>40</v>
      </c>
      <c r="T36" s="100">
        <f t="shared" si="7"/>
        <v>100</v>
      </c>
      <c r="U36" s="100">
        <f t="shared" si="8"/>
        <v>18</v>
      </c>
      <c r="V36" s="100">
        <f t="shared" si="9"/>
        <v>7.5</v>
      </c>
      <c r="W36" s="100">
        <f t="shared" si="10"/>
        <v>10.5</v>
      </c>
      <c r="X36" s="100">
        <f t="shared" si="11"/>
        <v>5</v>
      </c>
      <c r="Y36" s="100">
        <f t="shared" si="12"/>
        <v>6</v>
      </c>
      <c r="Z36" s="100">
        <f t="shared" si="13"/>
        <v>4</v>
      </c>
      <c r="AA36" s="100">
        <f t="shared" si="14"/>
        <v>10</v>
      </c>
      <c r="AB36" s="101">
        <f t="shared" si="15"/>
        <v>61</v>
      </c>
      <c r="AC36" s="21"/>
      <c r="AD36" s="21"/>
      <c r="AE36" s="20"/>
    </row>
    <row r="37" spans="1:35" hidden="1">
      <c r="A37" s="40"/>
      <c r="B37" s="40"/>
      <c r="C37" s="41" t="s">
        <v>8</v>
      </c>
      <c r="D37" s="41" t="s">
        <v>29</v>
      </c>
      <c r="E37" s="94">
        <f>SUMIFS(구매실적!$C:$C,구매실적!$B:$B,'포상 분석'!$D37)</f>
        <v>4850021851</v>
      </c>
      <c r="F37" s="94">
        <f>SUMIFS(구매실적!$E:$E,구매실적!$B:$B,'포상 분석'!$D37)</f>
        <v>74420448.963581264</v>
      </c>
      <c r="G37" s="94">
        <f>SUMIFS(구매실적!$D:$D,구매실적!$B:$B,'포상 분석'!$D37)</f>
        <v>64150457.920500003</v>
      </c>
      <c r="H37" s="95">
        <f>IF($F37&lt;0,(G37-F37)/ABS(F37),IFERROR(IF(A37="설비",SUMIFS('설비, 인테리어 실적'!$F:$F,'설비, 인테리어 실적'!B:B,D37,'설비, 인테리어 실적'!C:C,"설비")/7%,IF(A37="외자",SUMIFS('설비, 인테리어 실적'!$F:$F,'설비, 인테리어 실적'!B:B,D37,'설비, 인테리어 실적'!C:C,"외자")/7%,IF(A37="인테리어",SUMIFS('설비, 인테리어 실적'!$F:$F,'설비, 인테리어 실적'!B:B,D37,'설비, 인테리어 실적'!C:C,"인테리어")/4.5%,1+((G37-F37)/ABS(F37))))),0))</f>
        <v>0.86200041539514183</v>
      </c>
      <c r="I37" s="96">
        <f t="shared" si="0"/>
        <v>1.3054173498159649E-2</v>
      </c>
      <c r="J37" s="202">
        <f>IFERROR(SUMIFS('신규 아이디어 제안'!$U:$U,'신규 아이디어 제안'!$F:$F,'포상 분석'!$D37)/SUMIFS(구매실적!$C:$C,구매실적!$B:$B,'포상 분석'!$D37),0)</f>
        <v>3.9350063263594702E-4</v>
      </c>
      <c r="K37" s="96">
        <f>IFERROR(SUMIFS('TF 제안 Tracking'!$M:$M,'TF 제안 Tracking'!$F:$F,$D37)/(SUMIFS('TF 제안 Tracking'!$L:$L,'TF 제안 Tracking'!$F:$F,$D37)),0)</f>
        <v>0.60840838541243769</v>
      </c>
      <c r="L37" s="97">
        <f>IFERROR(IF($B37="매출X","미대상",VLOOKUP($D37,'상품개발 요약'!$B:$D,2,0)),0)</f>
        <v>3.0695925000000002</v>
      </c>
      <c r="M37" s="98">
        <f>IFERROR(IF($B37="매출X","미대상",VLOOKUP($D37,'상품개발 요약'!$B:$D,3,0)),0)</f>
        <v>56501766.666666664</v>
      </c>
      <c r="N37" s="99">
        <f t="shared" si="1"/>
        <v>70</v>
      </c>
      <c r="O37" s="100">
        <f t="shared" si="2"/>
        <v>60</v>
      </c>
      <c r="P37" s="100">
        <f t="shared" si="3"/>
        <v>60</v>
      </c>
      <c r="Q37" s="100">
        <f t="shared" si="4"/>
        <v>30</v>
      </c>
      <c r="R37" s="100">
        <f t="shared" si="5"/>
        <v>40</v>
      </c>
      <c r="S37" s="100">
        <f t="shared" si="6"/>
        <v>100</v>
      </c>
      <c r="T37" s="100">
        <f t="shared" si="7"/>
        <v>100</v>
      </c>
      <c r="U37" s="100">
        <f t="shared" si="8"/>
        <v>21</v>
      </c>
      <c r="V37" s="100">
        <f t="shared" si="9"/>
        <v>9</v>
      </c>
      <c r="W37" s="100">
        <f t="shared" si="10"/>
        <v>9</v>
      </c>
      <c r="X37" s="100">
        <f t="shared" si="11"/>
        <v>3</v>
      </c>
      <c r="Y37" s="100">
        <f t="shared" si="12"/>
        <v>4</v>
      </c>
      <c r="Z37" s="100">
        <f t="shared" si="13"/>
        <v>10</v>
      </c>
      <c r="AA37" s="100">
        <f t="shared" si="14"/>
        <v>10</v>
      </c>
      <c r="AB37" s="101">
        <f t="shared" si="15"/>
        <v>66</v>
      </c>
      <c r="AH37" s="2"/>
      <c r="AI37" s="2"/>
    </row>
    <row r="38" spans="1:35" hidden="1">
      <c r="A38" s="40"/>
      <c r="B38" s="40"/>
      <c r="C38" s="43" t="s">
        <v>222</v>
      </c>
      <c r="D38" s="41" t="s">
        <v>330</v>
      </c>
      <c r="E38" s="94">
        <f>SUMIFS(구매실적!$C:$C,구매실적!$B:$B,'포상 분석'!$D38)</f>
        <v>2405889158</v>
      </c>
      <c r="F38" s="94">
        <f>SUMIFS(구매실적!$E:$E,구매실적!$B:$B,'포상 분석'!$D38)</f>
        <v>41316274.404708296</v>
      </c>
      <c r="G38" s="94">
        <f>SUMIFS(구매실적!$D:$D,구매실적!$B:$B,'포상 분석'!$D38)</f>
        <v>47066538.297300003</v>
      </c>
      <c r="H38" s="95">
        <f>IF($F38&lt;0,(G38-F38)/ABS(F38),IFERROR(IF(A38="설비",SUMIFS('설비, 인테리어 실적'!$F:$F,'설비, 인테리어 실적'!B:B,D38,'설비, 인테리어 실적'!C:C,"설비")/7%,IF(A38="외자",SUMIFS('설비, 인테리어 실적'!$F:$F,'설비, 인테리어 실적'!B:B,D38,'설비, 인테리어 실적'!C:C,"외자")/7%,IF(A38="인테리어",SUMIFS('설비, 인테리어 실적'!$F:$F,'설비, 인테리어 실적'!B:B,D38,'설비, 인테리어 실적'!C:C,"인테리어")/4.5%,1+((G38-F38)/ABS(F38))))),0))</f>
        <v>1.1391767281886487</v>
      </c>
      <c r="I38" s="96">
        <f t="shared" si="0"/>
        <v>1.9187683808699132E-2</v>
      </c>
      <c r="J38" s="202">
        <f>IFERROR(SUMIFS('신규 아이디어 제안'!$U:$U,'신규 아이디어 제안'!$F:$F,'포상 분석'!$D38)/SUMIFS(구매실적!$C:$C,구매실적!$B:$B,'포상 분석'!$D38),0)</f>
        <v>6.2347011915001949E-4</v>
      </c>
      <c r="K38" s="96">
        <f>IFERROR(SUMIFS('TF 제안 Tracking'!$M:$M,'TF 제안 Tracking'!$F:$F,$D38)/(SUMIFS('TF 제안 Tracking'!$L:$L,'TF 제안 Tracking'!$F:$F,$D38)),0)</f>
        <v>0.84073197182025727</v>
      </c>
      <c r="L38" s="97">
        <f>IFERROR(IF($B38="매출X","미대상",VLOOKUP($D38,'상품개발 요약'!$B:$D,2,0)),0)</f>
        <v>0</v>
      </c>
      <c r="M38" s="98">
        <f>IFERROR(IF($B38="매출X","미대상",VLOOKUP($D38,'상품개발 요약'!$B:$D,3,0)),0)</f>
        <v>5483866.666666667</v>
      </c>
      <c r="N38" s="99">
        <f t="shared" si="1"/>
        <v>80</v>
      </c>
      <c r="O38" s="100">
        <f t="shared" si="2"/>
        <v>50</v>
      </c>
      <c r="P38" s="100">
        <f t="shared" si="3"/>
        <v>70</v>
      </c>
      <c r="Q38" s="100">
        <f t="shared" si="4"/>
        <v>30</v>
      </c>
      <c r="R38" s="100">
        <f t="shared" si="5"/>
        <v>60</v>
      </c>
      <c r="S38" s="100">
        <f t="shared" si="6"/>
        <v>0</v>
      </c>
      <c r="T38" s="100">
        <f t="shared" si="7"/>
        <v>20</v>
      </c>
      <c r="U38" s="100">
        <f t="shared" si="8"/>
        <v>24</v>
      </c>
      <c r="V38" s="100">
        <f t="shared" si="9"/>
        <v>7.5</v>
      </c>
      <c r="W38" s="100">
        <f t="shared" si="10"/>
        <v>10.5</v>
      </c>
      <c r="X38" s="100">
        <f t="shared" si="11"/>
        <v>3</v>
      </c>
      <c r="Y38" s="100">
        <f t="shared" si="12"/>
        <v>6</v>
      </c>
      <c r="Z38" s="100">
        <f t="shared" si="13"/>
        <v>0</v>
      </c>
      <c r="AA38" s="100">
        <f t="shared" si="14"/>
        <v>2</v>
      </c>
      <c r="AB38" s="101">
        <f t="shared" si="15"/>
        <v>53</v>
      </c>
      <c r="AC38" s="21"/>
      <c r="AD38" s="21"/>
      <c r="AE38" s="20"/>
    </row>
    <row r="39" spans="1:35" hidden="1">
      <c r="A39" s="40"/>
      <c r="B39" s="40"/>
      <c r="C39" s="41" t="s">
        <v>224</v>
      </c>
      <c r="D39" s="41" t="s">
        <v>14</v>
      </c>
      <c r="E39" s="94">
        <f>SUMIFS(구매실적!$C:$C,구매실적!$B:$B,'포상 분석'!$D39)</f>
        <v>4645353280</v>
      </c>
      <c r="F39" s="94">
        <f>SUMIFS(구매실적!$E:$E,구매실적!$B:$B,'포상 분석'!$D39)</f>
        <v>61125411.650564678</v>
      </c>
      <c r="G39" s="94">
        <f>SUMIFS(구매실적!$D:$D,구매실적!$B:$B,'포상 분석'!$D39)</f>
        <v>61947225.674700022</v>
      </c>
      <c r="H39" s="95">
        <f>IF($F39&lt;0,(G39-F39)/ABS(F39),IFERROR(IF(A39="설비",SUMIFS('설비, 인테리어 실적'!$F:$F,'설비, 인테리어 실적'!B:B,D39,'설비, 인테리어 실적'!C:C,"설비")/7%,IF(A39="외자",SUMIFS('설비, 인테리어 실적'!$F:$F,'설비, 인테리어 실적'!B:B,D39,'설비, 인테리어 실적'!C:C,"외자")/7%,IF(A39="인테리어",SUMIFS('설비, 인테리어 실적'!$F:$F,'설비, 인테리어 실적'!B:B,D39,'설비, 인테리어 실적'!C:C,"인테리어")/4.5%,1+((G39-F39)/ABS(F39))))),0))</f>
        <v>1.0134447196664034</v>
      </c>
      <c r="I39" s="96">
        <f t="shared" si="0"/>
        <v>1.3159819646105448E-2</v>
      </c>
      <c r="J39" s="202">
        <f>IFERROR(SUMIFS('신규 아이디어 제안'!$U:$U,'신규 아이디어 제안'!$F:$F,'포상 분석'!$D39)/SUMIFS(구매실적!$C:$C,구매실적!$B:$B,'포상 분석'!$D39),0)</f>
        <v>1.067074709116634E-2</v>
      </c>
      <c r="K39" s="96">
        <f>IFERROR(SUMIFS('TF 제안 Tracking'!$M:$M,'TF 제안 Tracking'!$F:$F,$D39)/(SUMIFS('TF 제안 Tracking'!$L:$L,'TF 제안 Tracking'!$F:$F,$D39)),0)</f>
        <v>0.70163077588107814</v>
      </c>
      <c r="L39" s="97">
        <f>IFERROR(IF($B39="매출X","미대상",VLOOKUP($D39,'상품개발 요약'!$B:$D,2,0)),0)</f>
        <v>3.5478853773913044</v>
      </c>
      <c r="M39" s="98">
        <f>IFERROR(IF($B39="매출X","미대상",VLOOKUP($D39,'상품개발 요약'!$B:$D,3,0)),0)</f>
        <v>449184783.66666669</v>
      </c>
      <c r="N39" s="99">
        <f t="shared" si="1"/>
        <v>80</v>
      </c>
      <c r="O39" s="100">
        <f t="shared" si="2"/>
        <v>60</v>
      </c>
      <c r="P39" s="100">
        <f t="shared" si="3"/>
        <v>60</v>
      </c>
      <c r="Q39" s="100">
        <f t="shared" si="4"/>
        <v>60</v>
      </c>
      <c r="R39" s="100">
        <f t="shared" si="5"/>
        <v>50</v>
      </c>
      <c r="S39" s="100">
        <f t="shared" si="6"/>
        <v>100</v>
      </c>
      <c r="T39" s="100">
        <f t="shared" si="7"/>
        <v>100</v>
      </c>
      <c r="U39" s="100">
        <f t="shared" si="8"/>
        <v>24</v>
      </c>
      <c r="V39" s="100">
        <f t="shared" si="9"/>
        <v>9</v>
      </c>
      <c r="W39" s="100">
        <f t="shared" si="10"/>
        <v>9</v>
      </c>
      <c r="X39" s="100">
        <f t="shared" si="11"/>
        <v>6</v>
      </c>
      <c r="Y39" s="100">
        <f t="shared" si="12"/>
        <v>5</v>
      </c>
      <c r="Z39" s="100">
        <f t="shared" si="13"/>
        <v>10</v>
      </c>
      <c r="AA39" s="100">
        <f t="shared" si="14"/>
        <v>10</v>
      </c>
      <c r="AB39" s="101">
        <f t="shared" si="15"/>
        <v>73</v>
      </c>
      <c r="AC39" s="21"/>
      <c r="AD39" s="21"/>
      <c r="AE39" s="20"/>
    </row>
    <row r="40" spans="1:35" hidden="1">
      <c r="A40" s="40"/>
      <c r="B40" s="40"/>
      <c r="C40" s="41" t="s">
        <v>224</v>
      </c>
      <c r="D40" s="41" t="s">
        <v>22</v>
      </c>
      <c r="E40" s="94">
        <f>SUMIFS(구매실적!$C:$C,구매실적!$B:$B,'포상 분석'!$D40)</f>
        <v>1417440593</v>
      </c>
      <c r="F40" s="94">
        <f>SUMIFS(구매실적!$E:$E,구매실적!$B:$B,'포상 분석'!$D40)</f>
        <v>-10610853.145456031</v>
      </c>
      <c r="G40" s="94">
        <f>SUMIFS(구매실적!$D:$D,구매실적!$B:$B,'포상 분석'!$D40)</f>
        <v>136082547.11300001</v>
      </c>
      <c r="H40" s="95">
        <f>IF($F40&lt;0,(G40-F40)/ABS(F40),IFERROR(IF(A40="설비",SUMIFS('설비, 인테리어 실적'!$F:$F,'설비, 인테리어 실적'!B:B,D40,'설비, 인테리어 실적'!C:C,"설비")/7%,IF(A40="외자",SUMIFS('설비, 인테리어 실적'!$F:$F,'설비, 인테리어 실적'!B:B,D40,'설비, 인테리어 실적'!C:C,"외자")/7%,IF(A40="인테리어",SUMIFS('설비, 인테리어 실적'!$F:$F,'설비, 인테리어 실적'!B:B,D40,'설비, 인테리어 실적'!C:C,"인테리어")/4.5%,1+((G40-F40)/ABS(F40))))),0))</f>
        <v>13.824845019297596</v>
      </c>
      <c r="I40" s="96">
        <f t="shared" si="0"/>
        <v>8.7596086340304954E-2</v>
      </c>
      <c r="J40" s="202">
        <f>IFERROR(SUMIFS('신규 아이디어 제안'!$U:$U,'신규 아이디어 제안'!$F:$F,'포상 분석'!$D40)/SUMIFS(구매실적!$C:$C,구매실적!$B:$B,'포상 분석'!$D40),0)</f>
        <v>1.0115767864142156E-3</v>
      </c>
      <c r="K40" s="96">
        <f>IFERROR(SUMIFS('TF 제안 Tracking'!$M:$M,'TF 제안 Tracking'!$F:$F,$D40)/(SUMIFS('TF 제안 Tracking'!$L:$L,'TF 제안 Tracking'!$F:$F,$D40)),0)</f>
        <v>0.94216918058947274</v>
      </c>
      <c r="L40" s="97">
        <f>IFERROR(IF($B40="매출X","미대상",VLOOKUP($D40,'상품개발 요약'!$B:$D,2,0)),0)</f>
        <v>0</v>
      </c>
      <c r="M40" s="98">
        <f>IFERROR(IF($B40="매출X","미대상",VLOOKUP($D40,'상품개발 요약'!$B:$D,3,0)),0)</f>
        <v>93639000</v>
      </c>
      <c r="N40" s="99">
        <f t="shared" si="1"/>
        <v>100</v>
      </c>
      <c r="O40" s="100">
        <f t="shared" si="2"/>
        <v>70</v>
      </c>
      <c r="P40" s="100">
        <f t="shared" si="3"/>
        <v>100</v>
      </c>
      <c r="Q40" s="100">
        <f t="shared" si="4"/>
        <v>30</v>
      </c>
      <c r="R40" s="100">
        <f t="shared" si="5"/>
        <v>70</v>
      </c>
      <c r="S40" s="100">
        <f t="shared" si="6"/>
        <v>0</v>
      </c>
      <c r="T40" s="100">
        <f t="shared" si="7"/>
        <v>100</v>
      </c>
      <c r="U40" s="100">
        <f t="shared" si="8"/>
        <v>30</v>
      </c>
      <c r="V40" s="100">
        <f t="shared" si="9"/>
        <v>10.5</v>
      </c>
      <c r="W40" s="100">
        <f t="shared" si="10"/>
        <v>15</v>
      </c>
      <c r="X40" s="100">
        <f t="shared" si="11"/>
        <v>3</v>
      </c>
      <c r="Y40" s="100">
        <f t="shared" si="12"/>
        <v>7</v>
      </c>
      <c r="Z40" s="100">
        <f t="shared" si="13"/>
        <v>0</v>
      </c>
      <c r="AA40" s="100">
        <f t="shared" si="14"/>
        <v>10</v>
      </c>
      <c r="AB40" s="101">
        <f t="shared" si="15"/>
        <v>75.5</v>
      </c>
      <c r="AC40" s="21"/>
      <c r="AD40" s="21"/>
      <c r="AE40" s="20"/>
    </row>
    <row r="41" spans="1:35" hidden="1">
      <c r="A41" s="40"/>
      <c r="B41" s="40"/>
      <c r="C41" s="41" t="s">
        <v>8</v>
      </c>
      <c r="D41" s="41" t="s">
        <v>12</v>
      </c>
      <c r="E41" s="94">
        <f>SUMIFS(구매실적!$C:$C,구매실적!$B:$B,'포상 분석'!$D41)</f>
        <v>3350833271</v>
      </c>
      <c r="F41" s="94">
        <f>SUMIFS(구매실적!$E:$E,구매실적!$B:$B,'포상 분석'!$D41)</f>
        <v>80105767.201018035</v>
      </c>
      <c r="G41" s="94">
        <f>SUMIFS(구매실적!$D:$D,구매실적!$B:$B,'포상 분석'!$D41)</f>
        <v>131472525.7242</v>
      </c>
      <c r="H41" s="95">
        <f>IF($F41&lt;0,(G41-F41)/ABS(F41),IFERROR(IF(A41="설비",SUMIFS('설비, 인테리어 실적'!$F:$F,'설비, 인테리어 실적'!B:B,D41,'설비, 인테리어 실적'!C:C,"설비")/7%,IF(A41="외자",SUMIFS('설비, 인테리어 실적'!$F:$F,'설비, 인테리어 실적'!B:B,D41,'설비, 인테리어 실적'!C:C,"외자")/7%,IF(A41="인테리어",SUMIFS('설비, 인테리어 실적'!$F:$F,'설비, 인테리어 실적'!B:B,D41,'설비, 인테리어 실적'!C:C,"인테리어")/4.5%,1+((G41-F41)/ABS(F41))))),0))</f>
        <v>1.6412367088911566</v>
      </c>
      <c r="I41" s="96">
        <f t="shared" si="0"/>
        <v>3.7754445875452985E-2</v>
      </c>
      <c r="J41" s="202">
        <f>IFERROR(SUMIFS('신규 아이디어 제안'!$U:$U,'신규 아이디어 제안'!$F:$F,'포상 분석'!$D41)/SUMIFS(구매실적!$C:$C,구매실적!$B:$B,'포상 분석'!$D41),0)</f>
        <v>3.1504104042901512E-4</v>
      </c>
      <c r="K41" s="96">
        <f>IFERROR(SUMIFS('TF 제안 Tracking'!$M:$M,'TF 제안 Tracking'!$F:$F,$D41)/(SUMIFS('TF 제안 Tracking'!$L:$L,'TF 제안 Tracking'!$F:$F,$D41)),0)</f>
        <v>1.3424067196817482</v>
      </c>
      <c r="L41" s="97">
        <f>IFERROR(IF($B41="매출X","미대상",VLOOKUP($D41,'상품개발 요약'!$B:$D,2,0)),0)</f>
        <v>2.0753998</v>
      </c>
      <c r="M41" s="98">
        <f>IFERROR(IF($B41="매출X","미대상",VLOOKUP($D41,'상품개발 요약'!$B:$D,3,0)),0)</f>
        <v>47606190</v>
      </c>
      <c r="N41" s="99">
        <f t="shared" si="1"/>
        <v>90</v>
      </c>
      <c r="O41" s="100">
        <f t="shared" si="2"/>
        <v>70</v>
      </c>
      <c r="P41" s="100">
        <f t="shared" si="3"/>
        <v>100</v>
      </c>
      <c r="Q41" s="100">
        <f t="shared" si="4"/>
        <v>30</v>
      </c>
      <c r="R41" s="100">
        <f t="shared" si="5"/>
        <v>80</v>
      </c>
      <c r="S41" s="100">
        <f t="shared" si="6"/>
        <v>100</v>
      </c>
      <c r="T41" s="100">
        <f t="shared" si="7"/>
        <v>100</v>
      </c>
      <c r="U41" s="100">
        <f t="shared" si="8"/>
        <v>27</v>
      </c>
      <c r="V41" s="100">
        <f t="shared" si="9"/>
        <v>10.5</v>
      </c>
      <c r="W41" s="100">
        <f t="shared" si="10"/>
        <v>15</v>
      </c>
      <c r="X41" s="100">
        <f t="shared" si="11"/>
        <v>3</v>
      </c>
      <c r="Y41" s="100">
        <f t="shared" si="12"/>
        <v>8</v>
      </c>
      <c r="Z41" s="100">
        <f t="shared" si="13"/>
        <v>10</v>
      </c>
      <c r="AA41" s="100">
        <f t="shared" si="14"/>
        <v>10</v>
      </c>
      <c r="AB41" s="101">
        <f t="shared" si="15"/>
        <v>83.5</v>
      </c>
      <c r="AC41" s="21"/>
      <c r="AD41" s="21"/>
      <c r="AE41" s="20"/>
      <c r="AH41" s="2"/>
      <c r="AI41" s="2"/>
    </row>
    <row r="42" spans="1:35" hidden="1">
      <c r="A42" s="40"/>
      <c r="B42" s="40"/>
      <c r="C42" s="42" t="s">
        <v>13</v>
      </c>
      <c r="D42" s="41" t="s">
        <v>122</v>
      </c>
      <c r="E42" s="94">
        <f>SUMIFS(구매실적!$C:$C,구매실적!$B:$B,'포상 분석'!$D42)</f>
        <v>1788061706</v>
      </c>
      <c r="F42" s="94">
        <f>SUMIFS(구매실적!$E:$E,구매실적!$B:$B,'포상 분석'!$D42)</f>
        <v>39476633.777908176</v>
      </c>
      <c r="G42" s="94">
        <f>SUMIFS(구매실적!$D:$D,구매실적!$B:$B,'포상 분석'!$D42)</f>
        <v>-4182383.8213999905</v>
      </c>
      <c r="H42" s="95">
        <f>IF($F42&lt;0,(G42-F42)/ABS(F42),IFERROR(IF(A42="설비",SUMIFS('설비, 인테리어 실적'!$F:$F,'설비, 인테리어 실적'!B:B,D42,'설비, 인테리어 실적'!C:C,"설비")/7%,IF(A42="외자",SUMIFS('설비, 인테리어 실적'!$F:$F,'설비, 인테리어 실적'!B:B,D42,'설비, 인테리어 실적'!C:C,"외자")/7%,IF(A42="인테리어",SUMIFS('설비, 인테리어 실적'!$F:$F,'설비, 인테리어 실적'!B:B,D42,'설비, 인테리어 실적'!C:C,"인테리어")/4.5%,1+((G42-F42)/ABS(F42))))),0))</f>
        <v>-0.10594580695328992</v>
      </c>
      <c r="I42" s="96">
        <f t="shared" si="0"/>
        <v>-2.3445441456724585E-3</v>
      </c>
      <c r="J42" s="202">
        <f>IFERROR(SUMIFS('신규 아이디어 제안'!$U:$U,'신규 아이디어 제안'!$F:$F,'포상 분석'!$D42)/SUMIFS(구매실적!$C:$C,구매실적!$B:$B,'포상 분석'!$D42),0)</f>
        <v>0</v>
      </c>
      <c r="K42" s="96">
        <f>IFERROR(SUMIFS('TF 제안 Tracking'!$M:$M,'TF 제안 Tracking'!$F:$F,$D42)/(SUMIFS('TF 제안 Tracking'!$L:$L,'TF 제안 Tracking'!$F:$F,$D42)),0)</f>
        <v>-0.36212459254054902</v>
      </c>
      <c r="L42" s="97">
        <f>IFERROR(IF($B42="매출X","미대상",VLOOKUP($D42,'상품개발 요약'!$B:$D,2,0)),0)</f>
        <v>1.2975916999999999</v>
      </c>
      <c r="M42" s="98">
        <f>IFERROR(IF($B42="매출X","미대상",VLOOKUP($D42,'상품개발 요약'!$B:$D,3,0)),0)</f>
        <v>129759170</v>
      </c>
      <c r="N42" s="99">
        <f t="shared" si="1"/>
        <v>40</v>
      </c>
      <c r="O42" s="100">
        <f t="shared" si="2"/>
        <v>40</v>
      </c>
      <c r="P42" s="100">
        <f t="shared" si="3"/>
        <v>0</v>
      </c>
      <c r="Q42" s="100">
        <f t="shared" si="4"/>
        <v>0</v>
      </c>
      <c r="R42" s="100">
        <f t="shared" si="5"/>
        <v>0</v>
      </c>
      <c r="S42" s="100">
        <f t="shared" si="6"/>
        <v>90</v>
      </c>
      <c r="T42" s="100">
        <f t="shared" si="7"/>
        <v>100</v>
      </c>
      <c r="U42" s="100">
        <f t="shared" si="8"/>
        <v>12</v>
      </c>
      <c r="V42" s="100">
        <f t="shared" si="9"/>
        <v>6</v>
      </c>
      <c r="W42" s="100">
        <f t="shared" si="10"/>
        <v>0</v>
      </c>
      <c r="X42" s="100">
        <f t="shared" si="11"/>
        <v>0</v>
      </c>
      <c r="Y42" s="100">
        <f t="shared" si="12"/>
        <v>0</v>
      </c>
      <c r="Z42" s="100">
        <f t="shared" si="13"/>
        <v>9</v>
      </c>
      <c r="AA42" s="100">
        <f t="shared" si="14"/>
        <v>10</v>
      </c>
      <c r="AB42" s="101">
        <f t="shared" si="15"/>
        <v>37</v>
      </c>
      <c r="AC42" s="21"/>
      <c r="AD42" s="21"/>
      <c r="AE42" s="20"/>
      <c r="AH42" s="2"/>
      <c r="AI42" s="2"/>
    </row>
    <row r="43" spans="1:35" hidden="1">
      <c r="A43" s="40" t="s">
        <v>478</v>
      </c>
      <c r="B43" s="40" t="s">
        <v>153</v>
      </c>
      <c r="C43" s="41" t="s">
        <v>32</v>
      </c>
      <c r="D43" s="42" t="s">
        <v>39</v>
      </c>
      <c r="E43" s="94">
        <f>SUMIFS(구매실적!$C:$C,구매실적!$B:$B,'포상 분석'!$D43)</f>
        <v>871831680</v>
      </c>
      <c r="F43" s="94">
        <f>SUMIFS(구매실적!$E:$E,구매실적!$B:$B,'포상 분석'!$D43)</f>
        <v>175006920.91836736</v>
      </c>
      <c r="G43" s="94">
        <f>SUMIFS(구매실적!$D:$D,구매실적!$B:$B,'포상 분석'!$D43)</f>
        <v>161570000</v>
      </c>
      <c r="H43" s="95">
        <f>IF($F43&lt;0,(G43-F43)/ABS(F43),IFERROR(IF(A43="설비",SUMIFS('설비, 인테리어 실적'!$F:$F,'설비, 인테리어 실적'!B:B,D43,'설비, 인테리어 실적'!C:C,"설비")/7%,IF(A43="외자",SUMIFS('설비, 인테리어 실적'!$F:$F,'설비, 인테리어 실적'!B:B,D43,'설비, 인테리어 실적'!C:C,"외자")/7%,IF(A43="인테리어",SUMIFS('설비, 인테리어 실적'!$F:$F,'설비, 인테리어 실적'!B:B,D43,'설비, 인테리어 실적'!C:C,"인테리어")/4.5%,1+((G43-F43)/ABS(F43))))),0))</f>
        <v>2.672279352274193</v>
      </c>
      <c r="I43" s="96">
        <f t="shared" si="0"/>
        <v>0.1563477233750965</v>
      </c>
      <c r="J43" s="202">
        <f>IFERROR(SUMIFS('신규 아이디어 제안'!$U:$U,'신규 아이디어 제안'!$F:$F,'포상 분석'!$D43)/SUMIFS(구매실적!$C:$C,구매실적!$B:$B,'포상 분석'!$D43),0)</f>
        <v>0</v>
      </c>
      <c r="K43" s="96">
        <f>IFERROR(SUMIFS('TF 제안 Tracking'!$M:$M,'TF 제안 Tracking'!$F:$F,$D43)/(SUMIFS('TF 제안 Tracking'!$L:$L,'TF 제안 Tracking'!$F:$F,$D43)),0)</f>
        <v>0.18895257290420103</v>
      </c>
      <c r="L43" s="97" t="str">
        <f>IFERROR(IF($B43="매출X","미대상",VLOOKUP($D43,'상품개발 요약'!$B:$D,2,0)),0)</f>
        <v>미대상</v>
      </c>
      <c r="M43" s="98" t="str">
        <f>IFERROR(IF($B43="매출X","미대상",VLOOKUP($D43,'상품개발 요약'!$B:$D,3,0)),0)</f>
        <v>미대상</v>
      </c>
      <c r="N43" s="99">
        <f t="shared" si="1"/>
        <v>100</v>
      </c>
      <c r="O43" s="100">
        <f t="shared" si="2"/>
        <v>80</v>
      </c>
      <c r="P43" s="100">
        <f t="shared" si="3"/>
        <v>100</v>
      </c>
      <c r="Q43" s="100">
        <f t="shared" si="4"/>
        <v>0</v>
      </c>
      <c r="R43" s="100">
        <f t="shared" si="5"/>
        <v>30</v>
      </c>
      <c r="S43" s="100">
        <f t="shared" si="6"/>
        <v>100</v>
      </c>
      <c r="T43" s="100">
        <f t="shared" si="7"/>
        <v>100</v>
      </c>
      <c r="U43" s="100">
        <f t="shared" si="8"/>
        <v>30</v>
      </c>
      <c r="V43" s="100">
        <f t="shared" si="9"/>
        <v>24</v>
      </c>
      <c r="W43" s="100">
        <f t="shared" si="10"/>
        <v>0</v>
      </c>
      <c r="X43" s="100">
        <f t="shared" si="11"/>
        <v>0</v>
      </c>
      <c r="Y43" s="100">
        <f t="shared" si="12"/>
        <v>6</v>
      </c>
      <c r="Z43" s="100">
        <f t="shared" si="13"/>
        <v>0</v>
      </c>
      <c r="AA43" s="100">
        <f t="shared" si="14"/>
        <v>0</v>
      </c>
      <c r="AB43" s="101">
        <f t="shared" si="15"/>
        <v>60</v>
      </c>
      <c r="AC43" s="21"/>
      <c r="AD43" s="21"/>
      <c r="AE43" s="20"/>
      <c r="AH43" s="2"/>
      <c r="AI43" s="2"/>
    </row>
    <row r="44" spans="1:35" hidden="1">
      <c r="A44" s="40" t="s">
        <v>479</v>
      </c>
      <c r="B44" s="40" t="s">
        <v>153</v>
      </c>
      <c r="C44" s="42" t="s">
        <v>38</v>
      </c>
      <c r="D44" s="41" t="s">
        <v>101</v>
      </c>
      <c r="E44" s="94">
        <f>SUMIFS(구매실적!$C:$C,구매실적!$B:$B,'포상 분석'!$D44)</f>
        <v>962606000</v>
      </c>
      <c r="F44" s="94">
        <f>SUMIFS(구매실적!$E:$E,구매실적!$B:$B,'포상 분석'!$D44)</f>
        <v>22083540.162500001</v>
      </c>
      <c r="G44" s="94">
        <f>SUMIFS(구매실적!$D:$D,구매실적!$B:$B,'포상 분석'!$D44)</f>
        <v>28126000</v>
      </c>
      <c r="H44" s="95">
        <f>IF($F44&lt;0,(G44-F44)/ABS(F44),IFERROR(IF(A44="설비",SUMIFS('설비, 인테리어 실적'!$F:$F,'설비, 인테리어 실적'!B:B,D44,'설비, 인테리어 실적'!C:C,"설비")/7%,IF(A44="외자",SUMIFS('설비, 인테리어 실적'!$F:$F,'설비, 인테리어 실적'!B:B,D44,'설비, 인테리어 실적'!C:C,"외자")/7%,IF(A44="인테리어",SUMIFS('설비, 인테리어 실적'!$F:$F,'설비, 인테리어 실적'!B:B,D44,'설비, 인테리어 실적'!C:C,"인테리어")/4.5%,1+((G44-F44)/ABS(F44))))),0))</f>
        <v>1.1880653435938977</v>
      </c>
      <c r="I44" s="96">
        <f t="shared" si="0"/>
        <v>2.8389110274019615E-2</v>
      </c>
      <c r="J44" s="202">
        <f>IFERROR(SUMIFS('신규 아이디어 제안'!$U:$U,'신규 아이디어 제안'!$F:$F,'포상 분석'!$D44)/SUMIFS(구매실적!$C:$C,구매실적!$B:$B,'포상 분석'!$D44),0)</f>
        <v>1.0780717482888466E-2</v>
      </c>
      <c r="K44" s="96">
        <f>IFERROR(SUMIFS('TF 제안 Tracking'!$M:$M,'TF 제안 Tracking'!$F:$F,$D44)/(SUMIFS('TF 제안 Tracking'!$L:$L,'TF 제안 Tracking'!$F:$F,$D44)),0)</f>
        <v>0.26863652899696966</v>
      </c>
      <c r="L44" s="97" t="str">
        <f>IFERROR(IF($B44="매출X","미대상",VLOOKUP($D44,'상품개발 요약'!$B:$D,2,0)),0)</f>
        <v>미대상</v>
      </c>
      <c r="M44" s="98" t="str">
        <f>IFERROR(IF($B44="매출X","미대상",VLOOKUP($D44,'상품개발 요약'!$B:$D,3,0)),0)</f>
        <v>미대상</v>
      </c>
      <c r="N44" s="99">
        <f t="shared" si="1"/>
        <v>80</v>
      </c>
      <c r="O44" s="100">
        <f t="shared" si="2"/>
        <v>50</v>
      </c>
      <c r="P44" s="100">
        <f t="shared" si="3"/>
        <v>90</v>
      </c>
      <c r="Q44" s="100">
        <f t="shared" si="4"/>
        <v>60</v>
      </c>
      <c r="R44" s="100">
        <f t="shared" si="5"/>
        <v>30</v>
      </c>
      <c r="S44" s="100">
        <f t="shared" si="6"/>
        <v>100</v>
      </c>
      <c r="T44" s="100">
        <f t="shared" si="7"/>
        <v>100</v>
      </c>
      <c r="U44" s="100">
        <f t="shared" si="8"/>
        <v>24</v>
      </c>
      <c r="V44" s="100">
        <f t="shared" si="9"/>
        <v>0</v>
      </c>
      <c r="W44" s="100">
        <f t="shared" si="10"/>
        <v>27</v>
      </c>
      <c r="X44" s="100">
        <f t="shared" si="11"/>
        <v>12</v>
      </c>
      <c r="Y44" s="100">
        <f t="shared" si="12"/>
        <v>6</v>
      </c>
      <c r="Z44" s="100">
        <f t="shared" si="13"/>
        <v>0</v>
      </c>
      <c r="AA44" s="100">
        <f t="shared" si="14"/>
        <v>0</v>
      </c>
      <c r="AB44" s="101">
        <f t="shared" si="15"/>
        <v>69</v>
      </c>
      <c r="AC44" s="21"/>
      <c r="AD44" s="21"/>
      <c r="AE44" s="20"/>
      <c r="AH44" s="2"/>
      <c r="AI44" s="2"/>
    </row>
    <row r="45" spans="1:35" hidden="1">
      <c r="A45" s="40"/>
      <c r="B45" s="40" t="s">
        <v>153</v>
      </c>
      <c r="C45" s="41" t="s">
        <v>224</v>
      </c>
      <c r="D45" s="41" t="s">
        <v>33</v>
      </c>
      <c r="E45" s="94">
        <f>SUMIFS(구매실적!$C:$C,구매실적!$B:$B,'포상 분석'!$D45)</f>
        <v>10142174729</v>
      </c>
      <c r="F45" s="94">
        <f>SUMIFS(구매실적!$E:$E,구매실적!$B:$B,'포상 분석'!$D45)</f>
        <v>-76173141.571158946</v>
      </c>
      <c r="G45" s="94">
        <f>SUMIFS(구매실적!$D:$D,구매실적!$B:$B,'포상 분석'!$D45)</f>
        <v>702613350.07140017</v>
      </c>
      <c r="H45" s="95">
        <f>IF($F45&lt;0,(G45-F45)/ABS(F45),IFERROR(IF(A45="설비",SUMIFS('설비, 인테리어 실적'!$F:$F,'설비, 인테리어 실적'!B:B,D45,'설비, 인테리어 실적'!C:C,"설비")/7%,IF(A45="외자",SUMIFS('설비, 인테리어 실적'!$F:$F,'설비, 인테리어 실적'!B:B,D45,'설비, 인테리어 실적'!C:C,"외자")/7%,IF(A45="인테리어",SUMIFS('설비, 인테리어 실적'!$F:$F,'설비, 인테리어 실적'!B:B,D45,'설비, 인테리어 실적'!C:C,"인테리어")/4.5%,1+((G45-F45)/ABS(F45))))),0))</f>
        <v>10.223898812352871</v>
      </c>
      <c r="I45" s="96">
        <f t="shared" si="0"/>
        <v>6.4788112496852263E-2</v>
      </c>
      <c r="J45" s="202">
        <f>IFERROR(SUMIFS('신규 아이디어 제안'!$U:$U,'신규 아이디어 제안'!$F:$F,'포상 분석'!$D45)/SUMIFS(구매실적!$C:$C,구매실적!$B:$B,'포상 분석'!$D45),0)</f>
        <v>3.6152667101882929E-4</v>
      </c>
      <c r="K45" s="96">
        <f>IFERROR(SUMIFS('TF 제안 Tracking'!$M:$M,'TF 제안 Tracking'!$F:$F,$D45)/(SUMIFS('TF 제안 Tracking'!$L:$L,'TF 제안 Tracking'!$F:$F,$D45)),0)</f>
        <v>0.99003363822494095</v>
      </c>
      <c r="L45" s="97" t="str">
        <f>IFERROR(IF($B45="매출X","미대상",VLOOKUP($D45,'상품개발 요약'!$B:$D,2,0)),0)</f>
        <v>미대상</v>
      </c>
      <c r="M45" s="98" t="str">
        <f>IFERROR(IF($B45="매출X","미대상",VLOOKUP($D45,'상품개발 요약'!$B:$D,3,0)),0)</f>
        <v>미대상</v>
      </c>
      <c r="N45" s="99">
        <f t="shared" si="1"/>
        <v>100</v>
      </c>
      <c r="O45" s="100">
        <f t="shared" si="2"/>
        <v>100</v>
      </c>
      <c r="P45" s="100">
        <f t="shared" si="3"/>
        <v>100</v>
      </c>
      <c r="Q45" s="100">
        <f t="shared" si="4"/>
        <v>30</v>
      </c>
      <c r="R45" s="100">
        <f t="shared" si="5"/>
        <v>70</v>
      </c>
      <c r="S45" s="100">
        <f t="shared" si="6"/>
        <v>100</v>
      </c>
      <c r="T45" s="100">
        <f t="shared" si="7"/>
        <v>100</v>
      </c>
      <c r="U45" s="100">
        <f t="shared" si="8"/>
        <v>30</v>
      </c>
      <c r="V45" s="100">
        <f t="shared" si="9"/>
        <v>15</v>
      </c>
      <c r="W45" s="100">
        <f t="shared" si="10"/>
        <v>15</v>
      </c>
      <c r="X45" s="100">
        <f t="shared" si="11"/>
        <v>6</v>
      </c>
      <c r="Y45" s="100">
        <f t="shared" si="12"/>
        <v>14</v>
      </c>
      <c r="Z45" s="100">
        <f t="shared" si="13"/>
        <v>0</v>
      </c>
      <c r="AA45" s="100">
        <f t="shared" si="14"/>
        <v>0</v>
      </c>
      <c r="AB45" s="101">
        <f t="shared" si="15"/>
        <v>80</v>
      </c>
      <c r="AC45" s="21"/>
      <c r="AD45" s="21"/>
      <c r="AE45" s="20"/>
      <c r="AH45" s="2"/>
      <c r="AI45" s="2"/>
    </row>
    <row r="46" spans="1:35" hidden="1">
      <c r="A46" s="40"/>
      <c r="B46" s="40"/>
      <c r="C46" s="43" t="s">
        <v>222</v>
      </c>
      <c r="D46" s="43" t="s">
        <v>10</v>
      </c>
      <c r="E46" s="94">
        <f>SUMIFS(구매실적!$C:$C,구매실적!$B:$B,'포상 분석'!$D46)</f>
        <v>2933859093</v>
      </c>
      <c r="F46" s="94">
        <f>SUMIFS(구매실적!$E:$E,구매실적!$B:$B,'포상 분석'!$D46)</f>
        <v>32006020.030778393</v>
      </c>
      <c r="G46" s="94">
        <f>SUMIFS(구매실적!$D:$D,구매실적!$B:$B,'포상 분석'!$D46)</f>
        <v>16756091.324400021</v>
      </c>
      <c r="H46" s="95">
        <f>IF($F46&lt;0,(G46-F46)/ABS(F46),IFERROR(IF(A46="설비",SUMIFS('설비, 인테리어 실적'!$F:$F,'설비, 인테리어 실적'!B:B,D46,'설비, 인테리어 실적'!C:C,"설비")/7%,IF(A46="외자",SUMIFS('설비, 인테리어 실적'!$F:$F,'설비, 인테리어 실적'!B:B,D46,'설비, 인테리어 실적'!C:C,"외자")/7%,IF(A46="인테리어",SUMIFS('설비, 인테리어 실적'!$F:$F,'설비, 인테리어 실적'!B:B,D46,'설비, 인테리어 실적'!C:C,"인테리어")/4.5%,1+((G46-F46)/ABS(F46))))),0))</f>
        <v>0.52352936442227516</v>
      </c>
      <c r="I46" s="96">
        <f t="shared" si="0"/>
        <v>5.6788467074321827E-3</v>
      </c>
      <c r="J46" s="202">
        <f>IFERROR(SUMIFS('신규 아이디어 제안'!$U:$U,'신규 아이디어 제안'!$F:$F,'포상 분석'!$D46)/SUMIFS(구매실적!$C:$C,구매실적!$B:$B,'포상 분석'!$D46),0)</f>
        <v>0</v>
      </c>
      <c r="K46" s="96">
        <f>IFERROR(SUMIFS('TF 제안 Tracking'!$M:$M,'TF 제안 Tracking'!$F:$F,$D46)/(SUMIFS('TF 제안 Tracking'!$L:$L,'TF 제안 Tracking'!$F:$F,$D46)),0)</f>
        <v>0.59659040582086142</v>
      </c>
      <c r="L46" s="97">
        <f>IFERROR(IF($B46="매출X","미대상",VLOOKUP($D46,'상품개발 요약'!$B:$D,2,0)),0)</f>
        <v>2.4028480000000001</v>
      </c>
      <c r="M46" s="98">
        <f>IFERROR(IF($B46="매출X","미대상",VLOOKUP($D46,'상품개발 요약'!$B:$D,3,0)),0)</f>
        <v>276014736.66666669</v>
      </c>
      <c r="N46" s="99">
        <f t="shared" si="1"/>
        <v>60</v>
      </c>
      <c r="O46" s="100">
        <f t="shared" si="2"/>
        <v>50</v>
      </c>
      <c r="P46" s="100">
        <f t="shared" si="3"/>
        <v>50</v>
      </c>
      <c r="Q46" s="100">
        <f t="shared" si="4"/>
        <v>0</v>
      </c>
      <c r="R46" s="100">
        <f t="shared" si="5"/>
        <v>30</v>
      </c>
      <c r="S46" s="100">
        <f t="shared" si="6"/>
        <v>100</v>
      </c>
      <c r="T46" s="100">
        <f t="shared" si="7"/>
        <v>100</v>
      </c>
      <c r="U46" s="100">
        <f t="shared" si="8"/>
        <v>18</v>
      </c>
      <c r="V46" s="100">
        <f t="shared" si="9"/>
        <v>7.5</v>
      </c>
      <c r="W46" s="100">
        <f t="shared" si="10"/>
        <v>7.5</v>
      </c>
      <c r="X46" s="100">
        <f t="shared" si="11"/>
        <v>0</v>
      </c>
      <c r="Y46" s="100">
        <f t="shared" si="12"/>
        <v>3</v>
      </c>
      <c r="Z46" s="100">
        <f t="shared" si="13"/>
        <v>10</v>
      </c>
      <c r="AA46" s="100">
        <f t="shared" si="14"/>
        <v>10</v>
      </c>
      <c r="AB46" s="101">
        <f t="shared" si="15"/>
        <v>56</v>
      </c>
      <c r="AC46" s="21"/>
      <c r="AD46" s="21"/>
      <c r="AE46" s="20"/>
      <c r="AH46" s="2"/>
      <c r="AI46" s="2"/>
    </row>
    <row r="47" spans="1:35" hidden="1">
      <c r="A47" s="40"/>
      <c r="B47" s="40"/>
      <c r="C47" s="43" t="s">
        <v>16</v>
      </c>
      <c r="D47" s="41" t="s">
        <v>18</v>
      </c>
      <c r="E47" s="94">
        <f>SUMIFS(구매실적!$C:$C,구매실적!$B:$B,'포상 분석'!$D47)</f>
        <v>3528376717</v>
      </c>
      <c r="F47" s="94">
        <f>SUMIFS(구매실적!$E:$E,구매실적!$B:$B,'포상 분석'!$D47)</f>
        <v>20422810.838451296</v>
      </c>
      <c r="G47" s="94">
        <f>SUMIFS(구매실적!$D:$D,구매실적!$B:$B,'포상 분석'!$D47)</f>
        <v>30225832.895</v>
      </c>
      <c r="H47" s="95">
        <f>IF($F47&lt;0,(G47-F47)/ABS(F47),IFERROR(IF(A47="설비",SUMIFS('설비, 인테리어 실적'!$F:$F,'설비, 인테리어 실적'!B:B,D47,'설비, 인테리어 실적'!C:C,"설비")/7%,IF(A47="외자",SUMIFS('설비, 인테리어 실적'!$F:$F,'설비, 인테리어 실적'!B:B,D47,'설비, 인테리어 실적'!C:C,"외자")/7%,IF(A47="인테리어",SUMIFS('설비, 인테리어 실적'!$F:$F,'설비, 인테리어 실적'!B:B,D47,'설비, 인테리어 실적'!C:C,"인테리어")/4.5%,1+((G47-F47)/ABS(F47))))),0))</f>
        <v>1.480003567290157</v>
      </c>
      <c r="I47" s="96">
        <f t="shared" si="0"/>
        <v>8.4937366483626674E-3</v>
      </c>
      <c r="J47" s="202">
        <f>IFERROR(SUMIFS('신규 아이디어 제안'!$U:$U,'신규 아이디어 제안'!$F:$F,'포상 분석'!$D47)/SUMIFS(구매실적!$C:$C,구매실적!$B:$B,'포상 분석'!$D47),0)</f>
        <v>0</v>
      </c>
      <c r="K47" s="96">
        <f>IFERROR(SUMIFS('TF 제안 Tracking'!$M:$M,'TF 제안 Tracking'!$F:$F,$D47)/(SUMIFS('TF 제안 Tracking'!$L:$L,'TF 제안 Tracking'!$F:$F,$D47)),0)</f>
        <v>1.1793811553319824</v>
      </c>
      <c r="L47" s="97">
        <f>IFERROR(IF($B47="매출X","미대상",VLOOKUP($D47,'상품개발 요약'!$B:$D,2,0)),0)</f>
        <v>2.5355103345254482</v>
      </c>
      <c r="M47" s="98">
        <f>IFERROR(IF($B47="매출X","미대상",VLOOKUP($D47,'상품개발 요약'!$B:$D,3,0)),0)</f>
        <v>247733472</v>
      </c>
      <c r="N47" s="99">
        <f t="shared" si="1"/>
        <v>80</v>
      </c>
      <c r="O47" s="100">
        <f t="shared" si="2"/>
        <v>50</v>
      </c>
      <c r="P47" s="100">
        <f t="shared" si="3"/>
        <v>50</v>
      </c>
      <c r="Q47" s="100">
        <f t="shared" si="4"/>
        <v>0</v>
      </c>
      <c r="R47" s="100">
        <f t="shared" si="5"/>
        <v>80</v>
      </c>
      <c r="S47" s="100">
        <f t="shared" si="6"/>
        <v>100</v>
      </c>
      <c r="T47" s="100">
        <f t="shared" si="7"/>
        <v>100</v>
      </c>
      <c r="U47" s="100">
        <f t="shared" si="8"/>
        <v>24</v>
      </c>
      <c r="V47" s="100">
        <f t="shared" si="9"/>
        <v>7.5</v>
      </c>
      <c r="W47" s="100">
        <f t="shared" si="10"/>
        <v>7.5</v>
      </c>
      <c r="X47" s="100">
        <f t="shared" si="11"/>
        <v>0</v>
      </c>
      <c r="Y47" s="100">
        <f t="shared" si="12"/>
        <v>8</v>
      </c>
      <c r="Z47" s="100">
        <f t="shared" si="13"/>
        <v>10</v>
      </c>
      <c r="AA47" s="100">
        <f t="shared" si="14"/>
        <v>10</v>
      </c>
      <c r="AB47" s="101">
        <f t="shared" si="15"/>
        <v>67</v>
      </c>
      <c r="AC47" s="21"/>
      <c r="AD47" s="21"/>
      <c r="AE47" s="20"/>
      <c r="AH47" s="2"/>
      <c r="AI47" s="2"/>
    </row>
  </sheetData>
  <autoFilter ref="A3:AB47">
    <filterColumn colId="3">
      <filters>
        <filter val="박형환"/>
      </filters>
    </filterColumn>
    <sortState ref="A4:AB47">
      <sortCondition ref="D3:D47"/>
    </sortState>
  </autoFilter>
  <sortState ref="A4:T35">
    <sortCondition ref="C4:C35" customList="가공원료1팀,가공원료2팀,신선식품팀,상품소싱팀,포장재팀,설비팀,인테리어팀"/>
  </sortState>
  <phoneticPr fontId="10" type="noConversion"/>
  <dataValidations disablePrompts="1" count="2">
    <dataValidation type="list" allowBlank="1" showInputMessage="1" showErrorMessage="1" sqref="B4:B1048576">
      <formula1>"매출X"</formula1>
    </dataValidation>
    <dataValidation type="list" allowBlank="1" showInputMessage="1" showErrorMessage="1" sqref="A4:A1048576">
      <formula1>"설비, 외자, 인테리어"</formula1>
    </dataValidation>
  </dataValidations>
  <printOptions horizontalCentered="1" verticalCentered="1"/>
  <pageMargins left="0" right="0" top="0" bottom="0" header="0" footer="0"/>
  <pageSetup paperSize="9" scale="6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F1092"/>
  <sheetViews>
    <sheetView workbookViewId="0">
      <selection activeCell="D1128" sqref="D1128"/>
    </sheetView>
  </sheetViews>
  <sheetFormatPr defaultColWidth="9.140625" defaultRowHeight="13.5"/>
  <cols>
    <col min="1" max="1" width="15.7109375" style="33" bestFit="1" customWidth="1"/>
    <col min="2" max="2" width="11.85546875" style="34" bestFit="1" customWidth="1"/>
    <col min="3" max="3" width="18.5703125" style="35" bestFit="1" customWidth="1"/>
    <col min="4" max="4" width="15.7109375" style="35" bestFit="1" customWidth="1"/>
    <col min="5" max="5" width="17.7109375" style="36" bestFit="1" customWidth="1"/>
    <col min="6" max="6" width="13.7109375" style="36" bestFit="1" customWidth="1"/>
    <col min="7" max="16384" width="9.140625" style="32"/>
  </cols>
  <sheetData>
    <row r="1" spans="1:6" ht="31.5" customHeight="1">
      <c r="A1" s="64" t="s">
        <v>93</v>
      </c>
    </row>
    <row r="2" spans="1:6" s="34" customFormat="1">
      <c r="A2" s="75" t="s">
        <v>46</v>
      </c>
      <c r="B2" s="75" t="s">
        <v>88</v>
      </c>
      <c r="C2" s="76" t="s">
        <v>89</v>
      </c>
      <c r="D2" s="76" t="s">
        <v>90</v>
      </c>
      <c r="E2" s="77" t="s">
        <v>125</v>
      </c>
      <c r="F2" s="77" t="s">
        <v>124</v>
      </c>
    </row>
    <row r="3" spans="1:6" hidden="1">
      <c r="A3" s="33" t="s">
        <v>222</v>
      </c>
      <c r="B3" s="34" t="s">
        <v>31</v>
      </c>
      <c r="C3" s="35">
        <v>2682715999</v>
      </c>
      <c r="D3" s="35">
        <v>45777717.912599996</v>
      </c>
      <c r="E3" s="36">
        <v>95036409.220297799</v>
      </c>
      <c r="F3" s="36" t="e">
        <f>VLOOKUP(B3,[1]Sheet1!$V$13:$W$56,2,0)</f>
        <v>#N/A</v>
      </c>
    </row>
    <row r="4" spans="1:6" hidden="1">
      <c r="A4" s="33" t="s">
        <v>224</v>
      </c>
      <c r="B4" s="34" t="s">
        <v>30</v>
      </c>
      <c r="C4" s="35">
        <v>678990131</v>
      </c>
      <c r="D4" s="35">
        <v>-57562199.724999994</v>
      </c>
      <c r="E4" s="36">
        <v>573944314.64751339</v>
      </c>
      <c r="F4" s="36" t="e">
        <f>VLOOKUP(B4,[1]Sheet1!$V$13:$W$56,2,0)</f>
        <v>#N/A</v>
      </c>
    </row>
    <row r="5" spans="1:6" hidden="1">
      <c r="A5" s="33" t="s">
        <v>13</v>
      </c>
      <c r="B5" s="34" t="s">
        <v>15</v>
      </c>
      <c r="C5" s="35">
        <v>2212993589</v>
      </c>
      <c r="D5" s="35">
        <v>-31496630.475099977</v>
      </c>
      <c r="E5" s="36">
        <v>146679020.08342007</v>
      </c>
      <c r="F5" s="36" t="e">
        <f>VLOOKUP(B5,[1]Sheet1!$V$13:$W$56,2,0)</f>
        <v>#N/A</v>
      </c>
    </row>
    <row r="6" spans="1:6" hidden="1">
      <c r="A6" s="33" t="s">
        <v>224</v>
      </c>
      <c r="B6" s="34" t="s">
        <v>24</v>
      </c>
      <c r="C6" s="35">
        <v>1617868377.0999999</v>
      </c>
      <c r="D6" s="35">
        <v>32761591.253400002</v>
      </c>
      <c r="E6" s="36">
        <v>52876130.122402251</v>
      </c>
      <c r="F6" s="36" t="e">
        <f>VLOOKUP(B6,[1]Sheet1!$V$13:$W$56,2,0)</f>
        <v>#N/A</v>
      </c>
    </row>
    <row r="7" spans="1:6" hidden="1">
      <c r="A7" s="33" t="s">
        <v>8</v>
      </c>
      <c r="B7" s="34" t="s">
        <v>223</v>
      </c>
      <c r="C7" s="35">
        <v>2533149738</v>
      </c>
      <c r="D7" s="35">
        <v>7966317.8181999996</v>
      </c>
      <c r="E7" s="36">
        <v>67001770.321124092</v>
      </c>
      <c r="F7" s="36" t="e">
        <f>VLOOKUP(B7,[1]Sheet1!$V$13:$W$56,2,0)</f>
        <v>#N/A</v>
      </c>
    </row>
    <row r="8" spans="1:6" hidden="1">
      <c r="A8" s="33" t="s">
        <v>16</v>
      </c>
      <c r="B8" s="34" t="s">
        <v>17</v>
      </c>
      <c r="C8" s="35">
        <v>1957875556</v>
      </c>
      <c r="D8" s="35">
        <v>25142878.616799999</v>
      </c>
      <c r="E8" s="36">
        <v>8455880</v>
      </c>
      <c r="F8" s="36" t="e">
        <f>VLOOKUP(B8,[1]Sheet1!$V$13:$W$56,2,0)</f>
        <v>#N/A</v>
      </c>
    </row>
    <row r="9" spans="1:6" hidden="1">
      <c r="A9" s="33" t="s">
        <v>119</v>
      </c>
      <c r="B9" s="34" t="s">
        <v>11</v>
      </c>
      <c r="C9" s="35">
        <v>1599091800</v>
      </c>
      <c r="D9" s="35">
        <v>77855805.649350643</v>
      </c>
      <c r="E9" s="36">
        <v>22500000</v>
      </c>
      <c r="F9" s="36" t="e">
        <f>VLOOKUP(B9,[1]Sheet1!$V$13:$W$56,2,0)</f>
        <v>#N/A</v>
      </c>
    </row>
    <row r="10" spans="1:6" hidden="1">
      <c r="A10" s="33" t="s">
        <v>13</v>
      </c>
      <c r="B10" s="34" t="s">
        <v>19</v>
      </c>
      <c r="C10" s="35">
        <v>2281640531</v>
      </c>
      <c r="D10" s="35">
        <v>-37316658.091400012</v>
      </c>
      <c r="E10" s="36">
        <v>-106574827.96592852</v>
      </c>
      <c r="F10" s="36" t="e">
        <f>VLOOKUP(B10,[1]Sheet1!$V$13:$W$56,2,0)</f>
        <v>#N/A</v>
      </c>
    </row>
    <row r="11" spans="1:6" hidden="1">
      <c r="A11" s="33" t="s">
        <v>119</v>
      </c>
      <c r="B11" s="34" t="s">
        <v>96</v>
      </c>
      <c r="C11" s="35">
        <v>2265649445.4637718</v>
      </c>
      <c r="D11" s="35">
        <v>156915770.85583332</v>
      </c>
      <c r="E11" s="36">
        <v>45836360.114238873</v>
      </c>
      <c r="F11" s="36" t="e">
        <f>VLOOKUP(B11,[1]Sheet1!$V$13:$W$56,2,0)</f>
        <v>#N/A</v>
      </c>
    </row>
    <row r="12" spans="1:6" hidden="1">
      <c r="A12" s="33" t="s">
        <v>224</v>
      </c>
      <c r="B12" s="34" t="s">
        <v>41</v>
      </c>
      <c r="C12" s="35">
        <v>2963367164</v>
      </c>
      <c r="D12" s="35">
        <v>85567322.525200009</v>
      </c>
      <c r="E12" s="36">
        <v>32501002.727663964</v>
      </c>
      <c r="F12" s="36" t="e">
        <f>VLOOKUP(B12,[1]Sheet1!$V$13:$W$56,2,0)</f>
        <v>#N/A</v>
      </c>
    </row>
    <row r="13" spans="1:6" hidden="1">
      <c r="A13" s="33" t="s">
        <v>32</v>
      </c>
      <c r="B13" s="34" t="s">
        <v>35</v>
      </c>
      <c r="C13" s="35">
        <v>1785472248</v>
      </c>
      <c r="D13" s="35">
        <v>256354318</v>
      </c>
      <c r="E13" s="36">
        <v>117124766.15646258</v>
      </c>
      <c r="F13" s="36" t="e">
        <f>VLOOKUP(B13,[1]Sheet1!$V$13:$W$56,2,0)</f>
        <v>#N/A</v>
      </c>
    </row>
    <row r="14" spans="1:6" hidden="1">
      <c r="A14" s="33" t="s">
        <v>32</v>
      </c>
      <c r="B14" s="34" t="s">
        <v>34</v>
      </c>
      <c r="C14" s="35">
        <v>848250000</v>
      </c>
      <c r="D14" s="35">
        <v>231500000</v>
      </c>
      <c r="E14" s="36">
        <v>71074666.666666672</v>
      </c>
      <c r="F14" s="36" t="e">
        <f>VLOOKUP(B14,[1]Sheet1!$V$13:$W$56,2,0)</f>
        <v>#N/A</v>
      </c>
    </row>
    <row r="15" spans="1:6" hidden="1">
      <c r="A15" s="33" t="s">
        <v>8</v>
      </c>
      <c r="B15" s="34" t="s">
        <v>95</v>
      </c>
      <c r="C15" s="35">
        <v>4503707113</v>
      </c>
      <c r="D15" s="35">
        <v>294934607.81209993</v>
      </c>
      <c r="E15" s="36">
        <v>223989547.82407993</v>
      </c>
      <c r="F15" s="36" t="e">
        <f>VLOOKUP(B15,[1]Sheet1!$V$13:$W$56,2,0)</f>
        <v>#N/A</v>
      </c>
    </row>
    <row r="16" spans="1:6" hidden="1">
      <c r="A16" s="33" t="s">
        <v>8</v>
      </c>
      <c r="B16" s="34" t="s">
        <v>165</v>
      </c>
      <c r="C16" s="35">
        <v>1188132607</v>
      </c>
      <c r="D16" s="35">
        <v>59554777.842699997</v>
      </c>
      <c r="E16" s="36">
        <v>53333729.501709409</v>
      </c>
      <c r="F16" s="36" t="e">
        <f>VLOOKUP(B16,[1]Sheet1!$V$13:$W$56,2,0)</f>
        <v>#N/A</v>
      </c>
    </row>
    <row r="17" spans="1:6" hidden="1">
      <c r="A17" s="33" t="s">
        <v>32</v>
      </c>
      <c r="B17" s="34" t="s">
        <v>341</v>
      </c>
      <c r="C17" s="35">
        <v>724532916.25</v>
      </c>
      <c r="D17" s="35">
        <v>22562810</v>
      </c>
      <c r="E17" s="36">
        <v>23058217.687074833</v>
      </c>
      <c r="F17" s="36" t="e">
        <f>VLOOKUP(B17,[1]Sheet1!$V$13:$W$56,2,0)</f>
        <v>#N/A</v>
      </c>
    </row>
    <row r="18" spans="1:6" hidden="1">
      <c r="A18" s="33" t="s">
        <v>222</v>
      </c>
      <c r="B18" s="34" t="s">
        <v>26</v>
      </c>
      <c r="C18" s="35">
        <v>3480270388</v>
      </c>
      <c r="D18" s="35">
        <v>71837890.58600001</v>
      </c>
      <c r="E18" s="36">
        <v>95051104.687089652</v>
      </c>
      <c r="F18" s="36" t="e">
        <f>VLOOKUP(B18,[1]Sheet1!$V$13:$W$56,2,0)</f>
        <v>#N/A</v>
      </c>
    </row>
    <row r="19" spans="1:6" hidden="1">
      <c r="A19" s="33" t="s">
        <v>32</v>
      </c>
      <c r="B19" s="34" t="s">
        <v>94</v>
      </c>
      <c r="C19" s="35">
        <v>1222626131.7383599</v>
      </c>
      <c r="D19" s="35">
        <v>39494437.904599994</v>
      </c>
      <c r="E19" s="36">
        <v>83044571.428571433</v>
      </c>
      <c r="F19" s="36" t="e">
        <f>VLOOKUP(B19,[1]Sheet1!$V$13:$W$56,2,0)</f>
        <v>#N/A</v>
      </c>
    </row>
    <row r="20" spans="1:6" hidden="1">
      <c r="A20" s="33" t="s">
        <v>38</v>
      </c>
      <c r="B20" s="34" t="s">
        <v>84</v>
      </c>
      <c r="C20" s="35">
        <v>2814890000</v>
      </c>
      <c r="D20" s="35">
        <v>44474000</v>
      </c>
      <c r="E20" s="36">
        <v>15084653.249166667</v>
      </c>
      <c r="F20" s="36" t="e">
        <f>VLOOKUP(B20,[1]Sheet1!$V$13:$W$56,2,0)</f>
        <v>#N/A</v>
      </c>
    </row>
    <row r="21" spans="1:6" hidden="1">
      <c r="A21" s="33" t="s">
        <v>13</v>
      </c>
      <c r="B21" s="34" t="s">
        <v>23</v>
      </c>
      <c r="C21" s="35">
        <v>1362323374</v>
      </c>
      <c r="D21" s="35">
        <v>-11046402.246400006</v>
      </c>
      <c r="E21" s="36">
        <v>49621447.099763997</v>
      </c>
      <c r="F21" s="36" t="e">
        <f>VLOOKUP(B21,[1]Sheet1!$V$13:$W$56,2,0)</f>
        <v>#N/A</v>
      </c>
    </row>
    <row r="22" spans="1:6" hidden="1">
      <c r="A22" s="33" t="s">
        <v>119</v>
      </c>
      <c r="B22" s="34" t="s">
        <v>37</v>
      </c>
      <c r="C22" s="35">
        <v>471020889</v>
      </c>
      <c r="D22" s="35">
        <v>-21356662.686121531</v>
      </c>
      <c r="E22" s="36">
        <v>37493460.464199096</v>
      </c>
      <c r="F22" s="36" t="e">
        <f>VLOOKUP(B22,[1]Sheet1!$V$13:$W$56,2,0)</f>
        <v>#N/A</v>
      </c>
    </row>
    <row r="23" spans="1:6" hidden="1">
      <c r="A23" s="33" t="s">
        <v>13</v>
      </c>
      <c r="B23" s="34" t="s">
        <v>123</v>
      </c>
      <c r="C23" s="35">
        <v>5365184020</v>
      </c>
      <c r="D23" s="35">
        <v>143651387.42160007</v>
      </c>
      <c r="E23" s="36">
        <v>-466614098.38117278</v>
      </c>
      <c r="F23" s="36" t="e">
        <f>VLOOKUP(B23,[1]Sheet1!$V$13:$W$56,2,0)</f>
        <v>#N/A</v>
      </c>
    </row>
    <row r="24" spans="1:6">
      <c r="A24" s="33" t="s">
        <v>38</v>
      </c>
      <c r="B24" s="34" t="s">
        <v>82</v>
      </c>
      <c r="C24" s="35">
        <v>686725000</v>
      </c>
      <c r="D24" s="35">
        <v>26170000</v>
      </c>
      <c r="E24" s="36">
        <v>67342145.159166664</v>
      </c>
      <c r="F24" s="36" t="e">
        <f>VLOOKUP(B24,[1]Sheet1!$V$13:$W$56,2,0)</f>
        <v>#N/A</v>
      </c>
    </row>
    <row r="25" spans="1:6" hidden="1">
      <c r="A25" s="33" t="s">
        <v>224</v>
      </c>
      <c r="B25" s="34" t="s">
        <v>169</v>
      </c>
      <c r="C25" s="35">
        <v>2183149226</v>
      </c>
      <c r="D25" s="35">
        <v>10932130.897699967</v>
      </c>
      <c r="E25" s="36">
        <v>25034605.62732527</v>
      </c>
      <c r="F25" s="36" t="e">
        <f>VLOOKUP(B25,[1]Sheet1!$V$13:$W$56,2,0)</f>
        <v>#N/A</v>
      </c>
    </row>
    <row r="26" spans="1:6" hidden="1">
      <c r="A26" s="33" t="s">
        <v>16</v>
      </c>
      <c r="B26" s="34" t="s">
        <v>100</v>
      </c>
      <c r="C26" s="35">
        <v>990389997</v>
      </c>
      <c r="D26" s="35">
        <v>-1142433.4234000035</v>
      </c>
      <c r="E26" s="36">
        <v>19327797.52499716</v>
      </c>
      <c r="F26" s="36" t="e">
        <f>VLOOKUP(B26,[1]Sheet1!$V$13:$W$56,2,0)</f>
        <v>#N/A</v>
      </c>
    </row>
    <row r="27" spans="1:6" hidden="1">
      <c r="A27" s="33" t="s">
        <v>38</v>
      </c>
      <c r="B27" s="34" t="s">
        <v>40</v>
      </c>
      <c r="C27" s="35">
        <v>404243000</v>
      </c>
      <c r="D27" s="35">
        <v>5259000</v>
      </c>
      <c r="E27" s="36">
        <v>9928216.1033333316</v>
      </c>
      <c r="F27" s="36" t="e">
        <f>VLOOKUP(B27,[1]Sheet1!$V$13:$W$56,2,0)</f>
        <v>#N/A</v>
      </c>
    </row>
    <row r="28" spans="1:6" hidden="1">
      <c r="A28" s="33" t="s">
        <v>222</v>
      </c>
      <c r="B28" s="34" t="s">
        <v>25</v>
      </c>
      <c r="C28" s="35">
        <v>2696804345</v>
      </c>
      <c r="D28" s="35">
        <v>82520235.343600005</v>
      </c>
      <c r="E28" s="36">
        <v>68974107.057768419</v>
      </c>
      <c r="F28" s="36" t="e">
        <f>VLOOKUP(B28,[1]Sheet1!$V$13:$W$56,2,0)</f>
        <v>#N/A</v>
      </c>
    </row>
    <row r="29" spans="1:6" hidden="1">
      <c r="A29" s="33" t="s">
        <v>222</v>
      </c>
      <c r="B29" s="34" t="s">
        <v>91</v>
      </c>
      <c r="C29" s="35">
        <v>1972609466</v>
      </c>
      <c r="D29" s="35">
        <v>6885082.4660000084</v>
      </c>
      <c r="E29" s="36">
        <v>26843701.099959623</v>
      </c>
      <c r="F29" s="36" t="e">
        <f>VLOOKUP(B29,[1]Sheet1!$V$13:$W$56,2,0)</f>
        <v>#N/A</v>
      </c>
    </row>
    <row r="30" spans="1:6" hidden="1">
      <c r="A30" s="33" t="s">
        <v>8</v>
      </c>
      <c r="B30" s="34" t="s">
        <v>83</v>
      </c>
      <c r="C30" s="35">
        <v>2915796521</v>
      </c>
      <c r="D30" s="35">
        <v>56173128.766599998</v>
      </c>
      <c r="E30" s="36">
        <v>39592760.878090568</v>
      </c>
      <c r="F30" s="36" t="e">
        <f>VLOOKUP(B30,[1]Sheet1!$V$13:$W$56,2,0)</f>
        <v>#N/A</v>
      </c>
    </row>
    <row r="31" spans="1:6" hidden="1">
      <c r="A31" s="33" t="s">
        <v>38</v>
      </c>
      <c r="B31" s="34" t="s">
        <v>36</v>
      </c>
      <c r="C31" s="35">
        <v>2776764000</v>
      </c>
      <c r="D31" s="35">
        <v>21614000</v>
      </c>
      <c r="E31" s="36">
        <v>34294778.659166664</v>
      </c>
      <c r="F31" s="36" t="e">
        <f>VLOOKUP(B31,[1]Sheet1!$V$13:$W$56,2,0)</f>
        <v>#N/A</v>
      </c>
    </row>
    <row r="32" spans="1:6" hidden="1">
      <c r="A32" s="33" t="s">
        <v>32</v>
      </c>
      <c r="B32" s="34" t="s">
        <v>21</v>
      </c>
      <c r="C32" s="35">
        <v>533947252</v>
      </c>
      <c r="D32" s="35">
        <v>13526938</v>
      </c>
      <c r="E32" s="36">
        <v>338238540.64625853</v>
      </c>
      <c r="F32" s="36" t="e">
        <f>VLOOKUP(B32,[1]Sheet1!$V$13:$W$56,2,0)</f>
        <v>#N/A</v>
      </c>
    </row>
    <row r="33" spans="1:6" hidden="1">
      <c r="A33" s="33" t="s">
        <v>222</v>
      </c>
      <c r="B33" s="34" t="s">
        <v>28</v>
      </c>
      <c r="C33" s="35">
        <v>4161941021</v>
      </c>
      <c r="D33" s="35">
        <v>26893630.852299996</v>
      </c>
      <c r="E33" s="36">
        <v>69748122.53013052</v>
      </c>
      <c r="F33" s="36" t="e">
        <f>VLOOKUP(B33,[1]Sheet1!$V$13:$W$56,2,0)</f>
        <v>#N/A</v>
      </c>
    </row>
    <row r="34" spans="1:6" hidden="1">
      <c r="A34" s="33" t="s">
        <v>32</v>
      </c>
      <c r="B34" s="34" t="s">
        <v>81</v>
      </c>
      <c r="C34" s="35">
        <v>712096474.60000002</v>
      </c>
      <c r="D34" s="35">
        <v>51429290</v>
      </c>
      <c r="E34" s="36">
        <v>107238986.39455783</v>
      </c>
      <c r="F34" s="36" t="e">
        <f>VLOOKUP(B34,[1]Sheet1!$V$13:$W$56,2,0)</f>
        <v>#N/A</v>
      </c>
    </row>
    <row r="35" spans="1:6" hidden="1">
      <c r="A35" s="33" t="s">
        <v>222</v>
      </c>
      <c r="B35" s="34" t="s">
        <v>27</v>
      </c>
      <c r="C35" s="35">
        <v>1434976195</v>
      </c>
      <c r="D35" s="35">
        <v>28219862.000799995</v>
      </c>
      <c r="E35" s="36">
        <v>35812384.932312846</v>
      </c>
      <c r="F35" s="36" t="e">
        <f>VLOOKUP(B35,[1]Sheet1!$V$13:$W$56,2,0)</f>
        <v>#N/A</v>
      </c>
    </row>
    <row r="36" spans="1:6" hidden="1">
      <c r="A36" s="33" t="s">
        <v>8</v>
      </c>
      <c r="B36" s="34" t="s">
        <v>29</v>
      </c>
      <c r="C36" s="35">
        <v>4850021851</v>
      </c>
      <c r="D36" s="35">
        <v>64150457.920500003</v>
      </c>
      <c r="E36" s="36">
        <v>74420448.963581264</v>
      </c>
      <c r="F36" s="36" t="e">
        <f>VLOOKUP(B36,[1]Sheet1!$V$13:$W$56,2,0)</f>
        <v>#N/A</v>
      </c>
    </row>
    <row r="37" spans="1:6" hidden="1">
      <c r="A37" s="33" t="s">
        <v>222</v>
      </c>
      <c r="B37" s="34" t="s">
        <v>330</v>
      </c>
      <c r="C37" s="35">
        <v>2405889158</v>
      </c>
      <c r="D37" s="35">
        <v>47066538.297300003</v>
      </c>
      <c r="E37" s="36">
        <v>41316274.404708296</v>
      </c>
      <c r="F37" s="36" t="e">
        <f>VLOOKUP(B37,[1]Sheet1!$V$13:$W$56,2,0)</f>
        <v>#N/A</v>
      </c>
    </row>
    <row r="38" spans="1:6" hidden="1">
      <c r="A38" s="33" t="s">
        <v>224</v>
      </c>
      <c r="B38" s="34" t="s">
        <v>14</v>
      </c>
      <c r="C38" s="35">
        <v>4645353280</v>
      </c>
      <c r="D38" s="35">
        <v>61947225.674700022</v>
      </c>
      <c r="E38" s="36">
        <v>61125411.650564678</v>
      </c>
      <c r="F38" s="36" t="e">
        <f>VLOOKUP(B38,[1]Sheet1!$V$13:$W$56,2,0)</f>
        <v>#N/A</v>
      </c>
    </row>
    <row r="39" spans="1:6" hidden="1">
      <c r="A39" s="33" t="s">
        <v>224</v>
      </c>
      <c r="B39" s="34" t="s">
        <v>22</v>
      </c>
      <c r="C39" s="35">
        <v>1417440593</v>
      </c>
      <c r="D39" s="35">
        <v>136082547.11300001</v>
      </c>
      <c r="E39" s="36">
        <v>-10610853.145456031</v>
      </c>
      <c r="F39" s="36" t="e">
        <f>VLOOKUP(B39,[1]Sheet1!$V$13:$W$56,2,0)</f>
        <v>#N/A</v>
      </c>
    </row>
    <row r="40" spans="1:6" hidden="1">
      <c r="A40" s="33" t="s">
        <v>8</v>
      </c>
      <c r="B40" s="34" t="s">
        <v>12</v>
      </c>
      <c r="C40" s="35">
        <v>3350833271</v>
      </c>
      <c r="D40" s="35">
        <v>131472525.7242</v>
      </c>
      <c r="E40" s="36">
        <v>80105767.201018035</v>
      </c>
      <c r="F40" s="36" t="e">
        <f>VLOOKUP(B40,[1]Sheet1!$V$13:$W$56,2,0)</f>
        <v>#N/A</v>
      </c>
    </row>
    <row r="41" spans="1:6" hidden="1">
      <c r="A41" s="33" t="s">
        <v>13</v>
      </c>
      <c r="B41" s="34" t="s">
        <v>122</v>
      </c>
      <c r="C41" s="35">
        <v>1788061706</v>
      </c>
      <c r="D41" s="35">
        <v>-4182383.8213999905</v>
      </c>
      <c r="E41" s="36">
        <v>39476633.777908176</v>
      </c>
      <c r="F41" s="36" t="e">
        <f>VLOOKUP(B41,[1]Sheet1!$V$13:$W$56,2,0)</f>
        <v>#N/A</v>
      </c>
    </row>
    <row r="42" spans="1:6" hidden="1">
      <c r="A42" s="33" t="s">
        <v>32</v>
      </c>
      <c r="B42" s="34" t="s">
        <v>39</v>
      </c>
      <c r="C42" s="35">
        <v>871831680</v>
      </c>
      <c r="D42" s="35">
        <v>161570000</v>
      </c>
      <c r="E42" s="36">
        <v>175006920.91836736</v>
      </c>
      <c r="F42" s="36" t="e">
        <f>VLOOKUP(B42,[1]Sheet1!$V$13:$W$56,2,0)</f>
        <v>#N/A</v>
      </c>
    </row>
    <row r="43" spans="1:6" hidden="1">
      <c r="A43" s="33" t="s">
        <v>38</v>
      </c>
      <c r="B43" s="34" t="s">
        <v>101</v>
      </c>
      <c r="C43" s="35">
        <v>962606000</v>
      </c>
      <c r="D43" s="35">
        <v>28126000</v>
      </c>
      <c r="E43" s="36">
        <v>22083540.162500001</v>
      </c>
      <c r="F43" s="36" t="e">
        <f>VLOOKUP(B43,[1]Sheet1!$V$13:$W$56,2,0)</f>
        <v>#N/A</v>
      </c>
    </row>
    <row r="44" spans="1:6" hidden="1">
      <c r="A44" s="33" t="s">
        <v>224</v>
      </c>
      <c r="B44" s="34" t="s">
        <v>33</v>
      </c>
      <c r="C44" s="35">
        <v>10142174729</v>
      </c>
      <c r="D44" s="35">
        <v>702613350.07140017</v>
      </c>
      <c r="E44" s="36">
        <v>-76173141.571158946</v>
      </c>
      <c r="F44" s="36" t="e">
        <f>VLOOKUP(B44,[1]Sheet1!$V$13:$W$56,2,0)</f>
        <v>#N/A</v>
      </c>
    </row>
    <row r="45" spans="1:6" hidden="1">
      <c r="A45" s="33" t="s">
        <v>222</v>
      </c>
      <c r="B45" s="34" t="s">
        <v>10</v>
      </c>
      <c r="C45" s="35">
        <v>2933859093</v>
      </c>
      <c r="D45" s="35">
        <v>16756091.324400021</v>
      </c>
      <c r="E45" s="36">
        <v>32006020.030778393</v>
      </c>
      <c r="F45" s="36" t="e">
        <f>VLOOKUP(B45,[1]Sheet1!$V$13:$W$56,2,0)</f>
        <v>#N/A</v>
      </c>
    </row>
    <row r="46" spans="1:6" hidden="1">
      <c r="A46" s="33" t="s">
        <v>16</v>
      </c>
      <c r="B46" s="34" t="s">
        <v>18</v>
      </c>
      <c r="C46" s="35">
        <v>3528376717</v>
      </c>
      <c r="D46" s="35">
        <v>30225832.895</v>
      </c>
      <c r="E46" s="36">
        <v>20422810.838451296</v>
      </c>
      <c r="F46" s="36" t="e">
        <f>VLOOKUP(B46,[1]Sheet1!$V$13:$W$56,2,0)</f>
        <v>#N/A</v>
      </c>
    </row>
    <row r="47" spans="1:6" hidden="1"/>
    <row r="48" spans="1:6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</sheetData>
  <autoFilter ref="A2:F1092">
    <filterColumn colId="1">
      <filters>
        <filter val="박형환"/>
      </filters>
    </filterColumn>
  </autoFilter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29"/>
  <sheetViews>
    <sheetView workbookViewId="0">
      <selection activeCell="E17" sqref="E17"/>
    </sheetView>
  </sheetViews>
  <sheetFormatPr defaultRowHeight="16.5"/>
  <cols>
    <col min="1" max="1" width="13" style="47" bestFit="1" customWidth="1"/>
    <col min="2" max="3" width="9.140625" style="47"/>
    <col min="4" max="5" width="32.5703125" style="57" customWidth="1"/>
    <col min="6" max="6" width="11" style="49" customWidth="1"/>
    <col min="7" max="7" width="33.140625" style="47" customWidth="1"/>
    <col min="8" max="8" width="23.28515625" style="47" bestFit="1" customWidth="1"/>
    <col min="9" max="9" width="11.85546875" style="47" bestFit="1" customWidth="1"/>
    <col min="10" max="12" width="9.140625" style="47"/>
    <col min="13" max="13" width="25.140625" style="47" bestFit="1" customWidth="1"/>
    <col min="14" max="259" width="9.140625" style="47"/>
    <col min="260" max="261" width="32.5703125" style="47" customWidth="1"/>
    <col min="262" max="262" width="9.140625" style="47"/>
    <col min="263" max="263" width="33.140625" style="47" customWidth="1"/>
    <col min="264" max="515" width="9.140625" style="47"/>
    <col min="516" max="517" width="32.5703125" style="47" customWidth="1"/>
    <col min="518" max="518" width="9.140625" style="47"/>
    <col min="519" max="519" width="33.140625" style="47" customWidth="1"/>
    <col min="520" max="771" width="9.140625" style="47"/>
    <col min="772" max="773" width="32.5703125" style="47" customWidth="1"/>
    <col min="774" max="774" width="9.140625" style="47"/>
    <col min="775" max="775" width="33.140625" style="47" customWidth="1"/>
    <col min="776" max="1027" width="9.140625" style="47"/>
    <col min="1028" max="1029" width="32.5703125" style="47" customWidth="1"/>
    <col min="1030" max="1030" width="9.140625" style="47"/>
    <col min="1031" max="1031" width="33.140625" style="47" customWidth="1"/>
    <col min="1032" max="1283" width="9.140625" style="47"/>
    <col min="1284" max="1285" width="32.5703125" style="47" customWidth="1"/>
    <col min="1286" max="1286" width="9.140625" style="47"/>
    <col min="1287" max="1287" width="33.140625" style="47" customWidth="1"/>
    <col min="1288" max="1539" width="9.140625" style="47"/>
    <col min="1540" max="1541" width="32.5703125" style="47" customWidth="1"/>
    <col min="1542" max="1542" width="9.140625" style="47"/>
    <col min="1543" max="1543" width="33.140625" style="47" customWidth="1"/>
    <col min="1544" max="1795" width="9.140625" style="47"/>
    <col min="1796" max="1797" width="32.5703125" style="47" customWidth="1"/>
    <col min="1798" max="1798" width="9.140625" style="47"/>
    <col min="1799" max="1799" width="33.140625" style="47" customWidth="1"/>
    <col min="1800" max="2051" width="9.140625" style="47"/>
    <col min="2052" max="2053" width="32.5703125" style="47" customWidth="1"/>
    <col min="2054" max="2054" width="9.140625" style="47"/>
    <col min="2055" max="2055" width="33.140625" style="47" customWidth="1"/>
    <col min="2056" max="2307" width="9.140625" style="47"/>
    <col min="2308" max="2309" width="32.5703125" style="47" customWidth="1"/>
    <col min="2310" max="2310" width="9.140625" style="47"/>
    <col min="2311" max="2311" width="33.140625" style="47" customWidth="1"/>
    <col min="2312" max="2563" width="9.140625" style="47"/>
    <col min="2564" max="2565" width="32.5703125" style="47" customWidth="1"/>
    <col min="2566" max="2566" width="9.140625" style="47"/>
    <col min="2567" max="2567" width="33.140625" style="47" customWidth="1"/>
    <col min="2568" max="2819" width="9.140625" style="47"/>
    <col min="2820" max="2821" width="32.5703125" style="47" customWidth="1"/>
    <col min="2822" max="2822" width="9.140625" style="47"/>
    <col min="2823" max="2823" width="33.140625" style="47" customWidth="1"/>
    <col min="2824" max="3075" width="9.140625" style="47"/>
    <col min="3076" max="3077" width="32.5703125" style="47" customWidth="1"/>
    <col min="3078" max="3078" width="9.140625" style="47"/>
    <col min="3079" max="3079" width="33.140625" style="47" customWidth="1"/>
    <col min="3080" max="3331" width="9.140625" style="47"/>
    <col min="3332" max="3333" width="32.5703125" style="47" customWidth="1"/>
    <col min="3334" max="3334" width="9.140625" style="47"/>
    <col min="3335" max="3335" width="33.140625" style="47" customWidth="1"/>
    <col min="3336" max="3587" width="9.140625" style="47"/>
    <col min="3588" max="3589" width="32.5703125" style="47" customWidth="1"/>
    <col min="3590" max="3590" width="9.140625" style="47"/>
    <col min="3591" max="3591" width="33.140625" style="47" customWidth="1"/>
    <col min="3592" max="3843" width="9.140625" style="47"/>
    <col min="3844" max="3845" width="32.5703125" style="47" customWidth="1"/>
    <col min="3846" max="3846" width="9.140625" style="47"/>
    <col min="3847" max="3847" width="33.140625" style="47" customWidth="1"/>
    <col min="3848" max="4099" width="9.140625" style="47"/>
    <col min="4100" max="4101" width="32.5703125" style="47" customWidth="1"/>
    <col min="4102" max="4102" width="9.140625" style="47"/>
    <col min="4103" max="4103" width="33.140625" style="47" customWidth="1"/>
    <col min="4104" max="4355" width="9.140625" style="47"/>
    <col min="4356" max="4357" width="32.5703125" style="47" customWidth="1"/>
    <col min="4358" max="4358" width="9.140625" style="47"/>
    <col min="4359" max="4359" width="33.140625" style="47" customWidth="1"/>
    <col min="4360" max="4611" width="9.140625" style="47"/>
    <col min="4612" max="4613" width="32.5703125" style="47" customWidth="1"/>
    <col min="4614" max="4614" width="9.140625" style="47"/>
    <col min="4615" max="4615" width="33.140625" style="47" customWidth="1"/>
    <col min="4616" max="4867" width="9.140625" style="47"/>
    <col min="4868" max="4869" width="32.5703125" style="47" customWidth="1"/>
    <col min="4870" max="4870" width="9.140625" style="47"/>
    <col min="4871" max="4871" width="33.140625" style="47" customWidth="1"/>
    <col min="4872" max="5123" width="9.140625" style="47"/>
    <col min="5124" max="5125" width="32.5703125" style="47" customWidth="1"/>
    <col min="5126" max="5126" width="9.140625" style="47"/>
    <col min="5127" max="5127" width="33.140625" style="47" customWidth="1"/>
    <col min="5128" max="5379" width="9.140625" style="47"/>
    <col min="5380" max="5381" width="32.5703125" style="47" customWidth="1"/>
    <col min="5382" max="5382" width="9.140625" style="47"/>
    <col min="5383" max="5383" width="33.140625" style="47" customWidth="1"/>
    <col min="5384" max="5635" width="9.140625" style="47"/>
    <col min="5636" max="5637" width="32.5703125" style="47" customWidth="1"/>
    <col min="5638" max="5638" width="9.140625" style="47"/>
    <col min="5639" max="5639" width="33.140625" style="47" customWidth="1"/>
    <col min="5640" max="5891" width="9.140625" style="47"/>
    <col min="5892" max="5893" width="32.5703125" style="47" customWidth="1"/>
    <col min="5894" max="5894" width="9.140625" style="47"/>
    <col min="5895" max="5895" width="33.140625" style="47" customWidth="1"/>
    <col min="5896" max="6147" width="9.140625" style="47"/>
    <col min="6148" max="6149" width="32.5703125" style="47" customWidth="1"/>
    <col min="6150" max="6150" width="9.140625" style="47"/>
    <col min="6151" max="6151" width="33.140625" style="47" customWidth="1"/>
    <col min="6152" max="6403" width="9.140625" style="47"/>
    <col min="6404" max="6405" width="32.5703125" style="47" customWidth="1"/>
    <col min="6406" max="6406" width="9.140625" style="47"/>
    <col min="6407" max="6407" width="33.140625" style="47" customWidth="1"/>
    <col min="6408" max="6659" width="9.140625" style="47"/>
    <col min="6660" max="6661" width="32.5703125" style="47" customWidth="1"/>
    <col min="6662" max="6662" width="9.140625" style="47"/>
    <col min="6663" max="6663" width="33.140625" style="47" customWidth="1"/>
    <col min="6664" max="6915" width="9.140625" style="47"/>
    <col min="6916" max="6917" width="32.5703125" style="47" customWidth="1"/>
    <col min="6918" max="6918" width="9.140625" style="47"/>
    <col min="6919" max="6919" width="33.140625" style="47" customWidth="1"/>
    <col min="6920" max="7171" width="9.140625" style="47"/>
    <col min="7172" max="7173" width="32.5703125" style="47" customWidth="1"/>
    <col min="7174" max="7174" width="9.140625" style="47"/>
    <col min="7175" max="7175" width="33.140625" style="47" customWidth="1"/>
    <col min="7176" max="7427" width="9.140625" style="47"/>
    <col min="7428" max="7429" width="32.5703125" style="47" customWidth="1"/>
    <col min="7430" max="7430" width="9.140625" style="47"/>
    <col min="7431" max="7431" width="33.140625" style="47" customWidth="1"/>
    <col min="7432" max="7683" width="9.140625" style="47"/>
    <col min="7684" max="7685" width="32.5703125" style="47" customWidth="1"/>
    <col min="7686" max="7686" width="9.140625" style="47"/>
    <col min="7687" max="7687" width="33.140625" style="47" customWidth="1"/>
    <col min="7688" max="7939" width="9.140625" style="47"/>
    <col min="7940" max="7941" width="32.5703125" style="47" customWidth="1"/>
    <col min="7942" max="7942" width="9.140625" style="47"/>
    <col min="7943" max="7943" width="33.140625" style="47" customWidth="1"/>
    <col min="7944" max="8195" width="9.140625" style="47"/>
    <col min="8196" max="8197" width="32.5703125" style="47" customWidth="1"/>
    <col min="8198" max="8198" width="9.140625" style="47"/>
    <col min="8199" max="8199" width="33.140625" style="47" customWidth="1"/>
    <col min="8200" max="8451" width="9.140625" style="47"/>
    <col min="8452" max="8453" width="32.5703125" style="47" customWidth="1"/>
    <col min="8454" max="8454" width="9.140625" style="47"/>
    <col min="8455" max="8455" width="33.140625" style="47" customWidth="1"/>
    <col min="8456" max="8707" width="9.140625" style="47"/>
    <col min="8708" max="8709" width="32.5703125" style="47" customWidth="1"/>
    <col min="8710" max="8710" width="9.140625" style="47"/>
    <col min="8711" max="8711" width="33.140625" style="47" customWidth="1"/>
    <col min="8712" max="8963" width="9.140625" style="47"/>
    <col min="8964" max="8965" width="32.5703125" style="47" customWidth="1"/>
    <col min="8966" max="8966" width="9.140625" style="47"/>
    <col min="8967" max="8967" width="33.140625" style="47" customWidth="1"/>
    <col min="8968" max="9219" width="9.140625" style="47"/>
    <col min="9220" max="9221" width="32.5703125" style="47" customWidth="1"/>
    <col min="9222" max="9222" width="9.140625" style="47"/>
    <col min="9223" max="9223" width="33.140625" style="47" customWidth="1"/>
    <col min="9224" max="9475" width="9.140625" style="47"/>
    <col min="9476" max="9477" width="32.5703125" style="47" customWidth="1"/>
    <col min="9478" max="9478" width="9.140625" style="47"/>
    <col min="9479" max="9479" width="33.140625" style="47" customWidth="1"/>
    <col min="9480" max="9731" width="9.140625" style="47"/>
    <col min="9732" max="9733" width="32.5703125" style="47" customWidth="1"/>
    <col min="9734" max="9734" width="9.140625" style="47"/>
    <col min="9735" max="9735" width="33.140625" style="47" customWidth="1"/>
    <col min="9736" max="9987" width="9.140625" style="47"/>
    <col min="9988" max="9989" width="32.5703125" style="47" customWidth="1"/>
    <col min="9990" max="9990" width="9.140625" style="47"/>
    <col min="9991" max="9991" width="33.140625" style="47" customWidth="1"/>
    <col min="9992" max="10243" width="9.140625" style="47"/>
    <col min="10244" max="10245" width="32.5703125" style="47" customWidth="1"/>
    <col min="10246" max="10246" width="9.140625" style="47"/>
    <col min="10247" max="10247" width="33.140625" style="47" customWidth="1"/>
    <col min="10248" max="10499" width="9.140625" style="47"/>
    <col min="10500" max="10501" width="32.5703125" style="47" customWidth="1"/>
    <col min="10502" max="10502" width="9.140625" style="47"/>
    <col min="10503" max="10503" width="33.140625" style="47" customWidth="1"/>
    <col min="10504" max="10755" width="9.140625" style="47"/>
    <col min="10756" max="10757" width="32.5703125" style="47" customWidth="1"/>
    <col min="10758" max="10758" width="9.140625" style="47"/>
    <col min="10759" max="10759" width="33.140625" style="47" customWidth="1"/>
    <col min="10760" max="11011" width="9.140625" style="47"/>
    <col min="11012" max="11013" width="32.5703125" style="47" customWidth="1"/>
    <col min="11014" max="11014" width="9.140625" style="47"/>
    <col min="11015" max="11015" width="33.140625" style="47" customWidth="1"/>
    <col min="11016" max="11267" width="9.140625" style="47"/>
    <col min="11268" max="11269" width="32.5703125" style="47" customWidth="1"/>
    <col min="11270" max="11270" width="9.140625" style="47"/>
    <col min="11271" max="11271" width="33.140625" style="47" customWidth="1"/>
    <col min="11272" max="11523" width="9.140625" style="47"/>
    <col min="11524" max="11525" width="32.5703125" style="47" customWidth="1"/>
    <col min="11526" max="11526" width="9.140625" style="47"/>
    <col min="11527" max="11527" width="33.140625" style="47" customWidth="1"/>
    <col min="11528" max="11779" width="9.140625" style="47"/>
    <col min="11780" max="11781" width="32.5703125" style="47" customWidth="1"/>
    <col min="11782" max="11782" width="9.140625" style="47"/>
    <col min="11783" max="11783" width="33.140625" style="47" customWidth="1"/>
    <col min="11784" max="12035" width="9.140625" style="47"/>
    <col min="12036" max="12037" width="32.5703125" style="47" customWidth="1"/>
    <col min="12038" max="12038" width="9.140625" style="47"/>
    <col min="12039" max="12039" width="33.140625" style="47" customWidth="1"/>
    <col min="12040" max="12291" width="9.140625" style="47"/>
    <col min="12292" max="12293" width="32.5703125" style="47" customWidth="1"/>
    <col min="12294" max="12294" width="9.140625" style="47"/>
    <col min="12295" max="12295" width="33.140625" style="47" customWidth="1"/>
    <col min="12296" max="12547" width="9.140625" style="47"/>
    <col min="12548" max="12549" width="32.5703125" style="47" customWidth="1"/>
    <col min="12550" max="12550" width="9.140625" style="47"/>
    <col min="12551" max="12551" width="33.140625" style="47" customWidth="1"/>
    <col min="12552" max="12803" width="9.140625" style="47"/>
    <col min="12804" max="12805" width="32.5703125" style="47" customWidth="1"/>
    <col min="12806" max="12806" width="9.140625" style="47"/>
    <col min="12807" max="12807" width="33.140625" style="47" customWidth="1"/>
    <col min="12808" max="13059" width="9.140625" style="47"/>
    <col min="13060" max="13061" width="32.5703125" style="47" customWidth="1"/>
    <col min="13062" max="13062" width="9.140625" style="47"/>
    <col min="13063" max="13063" width="33.140625" style="47" customWidth="1"/>
    <col min="13064" max="13315" width="9.140625" style="47"/>
    <col min="13316" max="13317" width="32.5703125" style="47" customWidth="1"/>
    <col min="13318" max="13318" width="9.140625" style="47"/>
    <col min="13319" max="13319" width="33.140625" style="47" customWidth="1"/>
    <col min="13320" max="13571" width="9.140625" style="47"/>
    <col min="13572" max="13573" width="32.5703125" style="47" customWidth="1"/>
    <col min="13574" max="13574" width="9.140625" style="47"/>
    <col min="13575" max="13575" width="33.140625" style="47" customWidth="1"/>
    <col min="13576" max="13827" width="9.140625" style="47"/>
    <col min="13828" max="13829" width="32.5703125" style="47" customWidth="1"/>
    <col min="13830" max="13830" width="9.140625" style="47"/>
    <col min="13831" max="13831" width="33.140625" style="47" customWidth="1"/>
    <col min="13832" max="14083" width="9.140625" style="47"/>
    <col min="14084" max="14085" width="32.5703125" style="47" customWidth="1"/>
    <col min="14086" max="14086" width="9.140625" style="47"/>
    <col min="14087" max="14087" width="33.140625" style="47" customWidth="1"/>
    <col min="14088" max="14339" width="9.140625" style="47"/>
    <col min="14340" max="14341" width="32.5703125" style="47" customWidth="1"/>
    <col min="14342" max="14342" width="9.140625" style="47"/>
    <col min="14343" max="14343" width="33.140625" style="47" customWidth="1"/>
    <col min="14344" max="14595" width="9.140625" style="47"/>
    <col min="14596" max="14597" width="32.5703125" style="47" customWidth="1"/>
    <col min="14598" max="14598" width="9.140625" style="47"/>
    <col min="14599" max="14599" width="33.140625" style="47" customWidth="1"/>
    <col min="14600" max="14851" width="9.140625" style="47"/>
    <col min="14852" max="14853" width="32.5703125" style="47" customWidth="1"/>
    <col min="14854" max="14854" width="9.140625" style="47"/>
    <col min="14855" max="14855" width="33.140625" style="47" customWidth="1"/>
    <col min="14856" max="15107" width="9.140625" style="47"/>
    <col min="15108" max="15109" width="32.5703125" style="47" customWidth="1"/>
    <col min="15110" max="15110" width="9.140625" style="47"/>
    <col min="15111" max="15111" width="33.140625" style="47" customWidth="1"/>
    <col min="15112" max="15363" width="9.140625" style="47"/>
    <col min="15364" max="15365" width="32.5703125" style="47" customWidth="1"/>
    <col min="15366" max="15366" width="9.140625" style="47"/>
    <col min="15367" max="15367" width="33.140625" style="47" customWidth="1"/>
    <col min="15368" max="15619" width="9.140625" style="47"/>
    <col min="15620" max="15621" width="32.5703125" style="47" customWidth="1"/>
    <col min="15622" max="15622" width="9.140625" style="47"/>
    <col min="15623" max="15623" width="33.140625" style="47" customWidth="1"/>
    <col min="15624" max="15875" width="9.140625" style="47"/>
    <col min="15876" max="15877" width="32.5703125" style="47" customWidth="1"/>
    <col min="15878" max="15878" width="9.140625" style="47"/>
    <col min="15879" max="15879" width="33.140625" style="47" customWidth="1"/>
    <col min="15880" max="16131" width="9.140625" style="47"/>
    <col min="16132" max="16133" width="32.5703125" style="47" customWidth="1"/>
    <col min="16134" max="16134" width="9.140625" style="47"/>
    <col min="16135" max="16135" width="33.140625" style="47" customWidth="1"/>
    <col min="16136" max="16384" width="9.140625" style="47"/>
  </cols>
  <sheetData>
    <row r="1" spans="1:13" s="52" customFormat="1">
      <c r="A1" s="50" t="s">
        <v>51</v>
      </c>
      <c r="B1" s="50" t="s">
        <v>52</v>
      </c>
      <c r="C1" s="50" t="s">
        <v>48</v>
      </c>
      <c r="D1" s="54" t="s">
        <v>53</v>
      </c>
      <c r="E1" s="54" t="s">
        <v>54</v>
      </c>
      <c r="F1" s="51" t="s">
        <v>49</v>
      </c>
      <c r="G1" s="51" t="s">
        <v>55</v>
      </c>
    </row>
    <row r="2" spans="1:13">
      <c r="A2" s="39" t="s">
        <v>32</v>
      </c>
      <c r="B2" s="39" t="s">
        <v>34</v>
      </c>
      <c r="C2" s="39" t="s">
        <v>99</v>
      </c>
      <c r="D2" s="56">
        <v>848250000</v>
      </c>
      <c r="E2" s="56">
        <v>231500000</v>
      </c>
      <c r="F2" s="48">
        <v>0.21440148182449642</v>
      </c>
      <c r="G2" s="44" t="s">
        <v>57</v>
      </c>
      <c r="H2" s="153" t="s">
        <v>410</v>
      </c>
    </row>
    <row r="3" spans="1:13">
      <c r="A3" s="39" t="s">
        <v>32</v>
      </c>
      <c r="B3" s="39" t="s">
        <v>21</v>
      </c>
      <c r="C3" s="39" t="s">
        <v>99</v>
      </c>
      <c r="D3" s="56">
        <v>533947000</v>
      </c>
      <c r="E3" s="56">
        <v>8291000</v>
      </c>
      <c r="F3" s="48">
        <v>1.5290333764878154E-2</v>
      </c>
      <c r="G3" s="45" t="s">
        <v>58</v>
      </c>
      <c r="H3" s="53"/>
    </row>
    <row r="4" spans="1:13">
      <c r="A4" s="39" t="s">
        <v>32</v>
      </c>
      <c r="B4" s="39" t="s">
        <v>39</v>
      </c>
      <c r="C4" s="39" t="s">
        <v>99</v>
      </c>
      <c r="D4" s="56">
        <v>693300000</v>
      </c>
      <c r="E4" s="56">
        <v>159530000</v>
      </c>
      <c r="F4" s="48">
        <v>0.18705955465919352</v>
      </c>
      <c r="G4" s="45" t="s">
        <v>59</v>
      </c>
      <c r="H4" s="53"/>
    </row>
    <row r="5" spans="1:13">
      <c r="A5" s="39" t="s">
        <v>32</v>
      </c>
      <c r="B5" s="39" t="s">
        <v>35</v>
      </c>
      <c r="C5" s="39" t="s">
        <v>99</v>
      </c>
      <c r="D5" s="56">
        <v>1576629000</v>
      </c>
      <c r="E5" s="56">
        <v>251921000</v>
      </c>
      <c r="F5" s="48">
        <v>0.13777091137786771</v>
      </c>
      <c r="G5" s="45" t="s">
        <v>60</v>
      </c>
      <c r="H5" s="53"/>
      <c r="M5" s="60"/>
    </row>
    <row r="6" spans="1:13">
      <c r="A6" s="39" t="s">
        <v>32</v>
      </c>
      <c r="B6" s="39" t="s">
        <v>81</v>
      </c>
      <c r="C6" s="39" t="s">
        <v>99</v>
      </c>
      <c r="D6" s="56">
        <v>228940809</v>
      </c>
      <c r="E6" s="56">
        <v>7330000</v>
      </c>
      <c r="F6" s="48">
        <v>3.1023722443850436E-2</v>
      </c>
      <c r="G6" s="58"/>
      <c r="H6" s="58"/>
      <c r="I6" s="53"/>
      <c r="K6" s="59"/>
      <c r="L6" s="53"/>
    </row>
    <row r="7" spans="1:13">
      <c r="A7" s="67" t="s">
        <v>32</v>
      </c>
      <c r="B7" s="67" t="s">
        <v>94</v>
      </c>
      <c r="C7" s="39" t="s">
        <v>99</v>
      </c>
      <c r="D7" s="68">
        <v>71400000</v>
      </c>
      <c r="E7" s="68">
        <v>1360000</v>
      </c>
      <c r="F7" s="69">
        <v>1.8691588785046728E-2</v>
      </c>
      <c r="G7" s="53"/>
    </row>
    <row r="8" spans="1:13">
      <c r="A8" s="39" t="s">
        <v>32</v>
      </c>
      <c r="B8" s="39" t="s">
        <v>341</v>
      </c>
      <c r="C8" s="39" t="s">
        <v>99</v>
      </c>
      <c r="D8" s="55">
        <v>158308000</v>
      </c>
      <c r="E8" s="55">
        <v>7992000</v>
      </c>
      <c r="F8" s="48">
        <v>4.8057726999398677E-2</v>
      </c>
      <c r="G8" s="53"/>
    </row>
    <row r="9" spans="1:13">
      <c r="A9" s="39" t="s">
        <v>32</v>
      </c>
      <c r="B9" s="39" t="s">
        <v>34</v>
      </c>
      <c r="C9" s="39" t="s">
        <v>2320</v>
      </c>
      <c r="D9" s="55">
        <v>0</v>
      </c>
      <c r="E9" s="55">
        <v>0</v>
      </c>
      <c r="F9" s="48" t="s">
        <v>352</v>
      </c>
      <c r="G9" s="53"/>
    </row>
    <row r="10" spans="1:13">
      <c r="A10" s="65" t="s">
        <v>32</v>
      </c>
      <c r="B10" s="65" t="s">
        <v>21</v>
      </c>
      <c r="C10" s="39" t="s">
        <v>2320</v>
      </c>
      <c r="D10" s="66">
        <v>256630000</v>
      </c>
      <c r="E10" s="66">
        <v>5237000</v>
      </c>
      <c r="F10" s="48">
        <v>1.9998701630980612E-2</v>
      </c>
      <c r="G10" s="53"/>
    </row>
    <row r="11" spans="1:13">
      <c r="A11" s="134" t="s">
        <v>32</v>
      </c>
      <c r="B11" s="134" t="s">
        <v>39</v>
      </c>
      <c r="C11" s="39" t="s">
        <v>2320</v>
      </c>
      <c r="D11" s="135">
        <v>178530000</v>
      </c>
      <c r="E11" s="135">
        <v>2040000</v>
      </c>
      <c r="F11" s="136">
        <v>1.1297557733842832E-2</v>
      </c>
      <c r="G11" s="53"/>
    </row>
    <row r="12" spans="1:13">
      <c r="A12" s="39" t="s">
        <v>32</v>
      </c>
      <c r="B12" s="39" t="s">
        <v>35</v>
      </c>
      <c r="C12" s="39" t="s">
        <v>2320</v>
      </c>
      <c r="D12" s="55">
        <v>208843248</v>
      </c>
      <c r="E12" s="55">
        <v>4433318</v>
      </c>
      <c r="F12" s="48">
        <v>2.0786709403413782E-2</v>
      </c>
      <c r="G12" s="53"/>
    </row>
    <row r="13" spans="1:13">
      <c r="A13" s="39" t="s">
        <v>32</v>
      </c>
      <c r="B13" s="39" t="s">
        <v>81</v>
      </c>
      <c r="C13" s="39" t="s">
        <v>2320</v>
      </c>
      <c r="D13" s="55">
        <v>471480850</v>
      </c>
      <c r="E13" s="55">
        <v>44099290</v>
      </c>
      <c r="F13" s="48">
        <v>8.5533337261594303E-2</v>
      </c>
      <c r="G13" s="53"/>
    </row>
    <row r="14" spans="1:13">
      <c r="A14" s="39" t="s">
        <v>32</v>
      </c>
      <c r="B14" s="39" t="s">
        <v>94</v>
      </c>
      <c r="C14" s="39" t="s">
        <v>2320</v>
      </c>
      <c r="D14" s="55">
        <v>499450955</v>
      </c>
      <c r="E14" s="55">
        <v>4377625</v>
      </c>
      <c r="F14" s="48">
        <v>8.6887190877500443E-3</v>
      </c>
      <c r="G14" s="53"/>
    </row>
    <row r="15" spans="1:13">
      <c r="A15" s="39" t="s">
        <v>32</v>
      </c>
      <c r="B15" s="39" t="s">
        <v>341</v>
      </c>
      <c r="C15" s="39" t="s">
        <v>2320</v>
      </c>
      <c r="D15" s="55">
        <v>563878554</v>
      </c>
      <c r="E15" s="55">
        <v>14569900</v>
      </c>
      <c r="F15" s="48">
        <v>2.5187896863149019E-2</v>
      </c>
      <c r="H15" s="53"/>
    </row>
    <row r="16" spans="1:13">
      <c r="A16" s="39" t="s">
        <v>32</v>
      </c>
      <c r="B16" s="39" t="s">
        <v>81</v>
      </c>
      <c r="C16" s="39" t="s">
        <v>102</v>
      </c>
      <c r="D16" s="55">
        <v>0</v>
      </c>
      <c r="E16" s="55">
        <v>0</v>
      </c>
      <c r="F16" s="48" t="s">
        <v>352</v>
      </c>
      <c r="H16" s="53"/>
    </row>
    <row r="17" spans="1:8">
      <c r="A17" s="39" t="s">
        <v>32</v>
      </c>
      <c r="B17" s="39" t="s">
        <v>94</v>
      </c>
      <c r="C17" s="39" t="s">
        <v>102</v>
      </c>
      <c r="D17" s="55">
        <v>457735493</v>
      </c>
      <c r="E17" s="55">
        <v>21602868</v>
      </c>
      <c r="F17" s="48">
        <v>4.5068097522868604E-2</v>
      </c>
      <c r="H17" s="53"/>
    </row>
    <row r="18" spans="1:8">
      <c r="A18" s="134" t="s">
        <v>32</v>
      </c>
      <c r="B18" s="134" t="s">
        <v>81</v>
      </c>
      <c r="C18" s="39" t="s">
        <v>102</v>
      </c>
      <c r="D18" s="135">
        <v>11674815.999999998</v>
      </c>
      <c r="E18" s="135">
        <v>0</v>
      </c>
      <c r="F18" s="136">
        <v>0</v>
      </c>
      <c r="H18" s="53"/>
    </row>
    <row r="19" spans="1:8">
      <c r="A19" s="134" t="s">
        <v>32</v>
      </c>
      <c r="B19" s="134" t="s">
        <v>94</v>
      </c>
      <c r="C19" s="39" t="s">
        <v>102</v>
      </c>
      <c r="D19" s="135">
        <v>194039683.99999997</v>
      </c>
      <c r="E19" s="135">
        <v>12153945</v>
      </c>
      <c r="F19" s="136">
        <v>5.8944328488442291E-2</v>
      </c>
      <c r="H19" s="53"/>
    </row>
    <row r="20" spans="1:8">
      <c r="A20" s="134" t="s">
        <v>32</v>
      </c>
      <c r="B20" s="134" t="s">
        <v>341</v>
      </c>
      <c r="C20" s="39" t="s">
        <v>102</v>
      </c>
      <c r="D20" s="135">
        <v>2346362.25</v>
      </c>
      <c r="E20" s="135">
        <v>0</v>
      </c>
      <c r="F20" s="136">
        <v>0</v>
      </c>
      <c r="H20" s="53"/>
    </row>
    <row r="21" spans="1:8">
      <c r="A21" s="134" t="s">
        <v>38</v>
      </c>
      <c r="B21" s="134" t="s">
        <v>82</v>
      </c>
      <c r="C21" s="134" t="s">
        <v>97</v>
      </c>
      <c r="D21" s="135">
        <v>206540000</v>
      </c>
      <c r="E21" s="135">
        <v>22500000</v>
      </c>
      <c r="F21" s="136">
        <v>9.8236115962277326E-2</v>
      </c>
      <c r="H21" s="53"/>
    </row>
    <row r="22" spans="1:8">
      <c r="A22" s="134" t="s">
        <v>38</v>
      </c>
      <c r="B22" s="134" t="s">
        <v>101</v>
      </c>
      <c r="C22" s="134" t="s">
        <v>97</v>
      </c>
      <c r="D22" s="135">
        <v>4674000</v>
      </c>
      <c r="E22" s="135">
        <v>264000</v>
      </c>
      <c r="F22" s="136">
        <v>5.3462940461725394E-2</v>
      </c>
      <c r="H22" s="53"/>
    </row>
    <row r="23" spans="1:8">
      <c r="A23" s="39" t="s">
        <v>38</v>
      </c>
      <c r="B23" s="39" t="s">
        <v>36</v>
      </c>
      <c r="C23" s="39" t="s">
        <v>97</v>
      </c>
      <c r="D23" s="55">
        <v>175100000</v>
      </c>
      <c r="E23" s="55">
        <v>20500000</v>
      </c>
      <c r="F23" s="48">
        <v>0.10480572597137014</v>
      </c>
    </row>
    <row r="24" spans="1:8">
      <c r="A24" s="39" t="s">
        <v>38</v>
      </c>
      <c r="B24" s="39" t="s">
        <v>40</v>
      </c>
      <c r="C24" s="39" t="s">
        <v>97</v>
      </c>
      <c r="D24" s="55">
        <v>22960000</v>
      </c>
      <c r="E24" s="55">
        <v>1600000</v>
      </c>
      <c r="F24" s="48">
        <v>6.5146579804560262E-2</v>
      </c>
    </row>
    <row r="25" spans="1:8">
      <c r="A25" s="39" t="s">
        <v>38</v>
      </c>
      <c r="B25" s="39" t="s">
        <v>82</v>
      </c>
      <c r="C25" s="39" t="s">
        <v>2320</v>
      </c>
      <c r="D25" s="55">
        <v>480185000</v>
      </c>
      <c r="E25" s="55">
        <v>3670000</v>
      </c>
      <c r="F25" s="48">
        <v>7.5849169689266409E-3</v>
      </c>
    </row>
    <row r="26" spans="1:8">
      <c r="A26" s="39" t="s">
        <v>38</v>
      </c>
      <c r="B26" s="39" t="s">
        <v>101</v>
      </c>
      <c r="C26" s="39" t="s">
        <v>2320</v>
      </c>
      <c r="D26" s="55">
        <v>957932000</v>
      </c>
      <c r="E26" s="55">
        <v>27862000</v>
      </c>
      <c r="F26" s="48">
        <v>2.8263511443567316E-2</v>
      </c>
    </row>
    <row r="27" spans="1:8">
      <c r="A27" s="39" t="s">
        <v>38</v>
      </c>
      <c r="B27" s="39" t="s">
        <v>36</v>
      </c>
      <c r="C27" s="39" t="s">
        <v>2320</v>
      </c>
      <c r="D27" s="55">
        <v>2601664000</v>
      </c>
      <c r="E27" s="55">
        <v>1114000</v>
      </c>
      <c r="F27" s="48">
        <v>4.2800423240091931E-4</v>
      </c>
    </row>
    <row r="28" spans="1:8">
      <c r="A28" s="39" t="s">
        <v>38</v>
      </c>
      <c r="B28" s="39" t="s">
        <v>40</v>
      </c>
      <c r="C28" s="39" t="s">
        <v>2320</v>
      </c>
      <c r="D28" s="55">
        <v>381283000</v>
      </c>
      <c r="E28" s="55">
        <v>3659000</v>
      </c>
      <c r="F28" s="48">
        <v>9.505328075398372E-3</v>
      </c>
    </row>
    <row r="29" spans="1:8">
      <c r="A29" s="39" t="s">
        <v>38</v>
      </c>
      <c r="B29" s="39" t="s">
        <v>84</v>
      </c>
      <c r="C29" s="39" t="s">
        <v>2320</v>
      </c>
      <c r="D29" s="55">
        <v>2814890000</v>
      </c>
      <c r="E29" s="55">
        <v>44474000</v>
      </c>
      <c r="F29" s="48">
        <v>1.5553808469295969E-2</v>
      </c>
    </row>
  </sheetData>
  <autoFilter ref="A1:G11"/>
  <phoneticPr fontId="50" type="noConversion"/>
  <dataValidations count="2">
    <dataValidation type="list" allowBlank="1" showInputMessage="1" showErrorMessage="1" sqref="WVK983019:WVK983039 C65515:C65535 IY65515:IY65535 SU65515:SU65535 ACQ65515:ACQ65535 AMM65515:AMM65535 AWI65515:AWI65535 BGE65515:BGE65535 BQA65515:BQA65535 BZW65515:BZW65535 CJS65515:CJS65535 CTO65515:CTO65535 DDK65515:DDK65535 DNG65515:DNG65535 DXC65515:DXC65535 EGY65515:EGY65535 EQU65515:EQU65535 FAQ65515:FAQ65535 FKM65515:FKM65535 FUI65515:FUI65535 GEE65515:GEE65535 GOA65515:GOA65535 GXW65515:GXW65535 HHS65515:HHS65535 HRO65515:HRO65535 IBK65515:IBK65535 ILG65515:ILG65535 IVC65515:IVC65535 JEY65515:JEY65535 JOU65515:JOU65535 JYQ65515:JYQ65535 KIM65515:KIM65535 KSI65515:KSI65535 LCE65515:LCE65535 LMA65515:LMA65535 LVW65515:LVW65535 MFS65515:MFS65535 MPO65515:MPO65535 MZK65515:MZK65535 NJG65515:NJG65535 NTC65515:NTC65535 OCY65515:OCY65535 OMU65515:OMU65535 OWQ65515:OWQ65535 PGM65515:PGM65535 PQI65515:PQI65535 QAE65515:QAE65535 QKA65515:QKA65535 QTW65515:QTW65535 RDS65515:RDS65535 RNO65515:RNO65535 RXK65515:RXK65535 SHG65515:SHG65535 SRC65515:SRC65535 TAY65515:TAY65535 TKU65515:TKU65535 TUQ65515:TUQ65535 UEM65515:UEM65535 UOI65515:UOI65535 UYE65515:UYE65535 VIA65515:VIA65535 VRW65515:VRW65535 WBS65515:WBS65535 WLO65515:WLO65535 WVK65515:WVK65535 C131051:C131071 IY131051:IY131071 SU131051:SU131071 ACQ131051:ACQ131071 AMM131051:AMM131071 AWI131051:AWI131071 BGE131051:BGE131071 BQA131051:BQA131071 BZW131051:BZW131071 CJS131051:CJS131071 CTO131051:CTO131071 DDK131051:DDK131071 DNG131051:DNG131071 DXC131051:DXC131071 EGY131051:EGY131071 EQU131051:EQU131071 FAQ131051:FAQ131071 FKM131051:FKM131071 FUI131051:FUI131071 GEE131051:GEE131071 GOA131051:GOA131071 GXW131051:GXW131071 HHS131051:HHS131071 HRO131051:HRO131071 IBK131051:IBK131071 ILG131051:ILG131071 IVC131051:IVC131071 JEY131051:JEY131071 JOU131051:JOU131071 JYQ131051:JYQ131071 KIM131051:KIM131071 KSI131051:KSI131071 LCE131051:LCE131071 LMA131051:LMA131071 LVW131051:LVW131071 MFS131051:MFS131071 MPO131051:MPO131071 MZK131051:MZK131071 NJG131051:NJG131071 NTC131051:NTC131071 OCY131051:OCY131071 OMU131051:OMU131071 OWQ131051:OWQ131071 PGM131051:PGM131071 PQI131051:PQI131071 QAE131051:QAE131071 QKA131051:QKA131071 QTW131051:QTW131071 RDS131051:RDS131071 RNO131051:RNO131071 RXK131051:RXK131071 SHG131051:SHG131071 SRC131051:SRC131071 TAY131051:TAY131071 TKU131051:TKU131071 TUQ131051:TUQ131071 UEM131051:UEM131071 UOI131051:UOI131071 UYE131051:UYE131071 VIA131051:VIA131071 VRW131051:VRW131071 WBS131051:WBS131071 WLO131051:WLO131071 WVK131051:WVK131071 C196587:C196607 IY196587:IY196607 SU196587:SU196607 ACQ196587:ACQ196607 AMM196587:AMM196607 AWI196587:AWI196607 BGE196587:BGE196607 BQA196587:BQA196607 BZW196587:BZW196607 CJS196587:CJS196607 CTO196587:CTO196607 DDK196587:DDK196607 DNG196587:DNG196607 DXC196587:DXC196607 EGY196587:EGY196607 EQU196587:EQU196607 FAQ196587:FAQ196607 FKM196587:FKM196607 FUI196587:FUI196607 GEE196587:GEE196607 GOA196587:GOA196607 GXW196587:GXW196607 HHS196587:HHS196607 HRO196587:HRO196607 IBK196587:IBK196607 ILG196587:ILG196607 IVC196587:IVC196607 JEY196587:JEY196607 JOU196587:JOU196607 JYQ196587:JYQ196607 KIM196587:KIM196607 KSI196587:KSI196607 LCE196587:LCE196607 LMA196587:LMA196607 LVW196587:LVW196607 MFS196587:MFS196607 MPO196587:MPO196607 MZK196587:MZK196607 NJG196587:NJG196607 NTC196587:NTC196607 OCY196587:OCY196607 OMU196587:OMU196607 OWQ196587:OWQ196607 PGM196587:PGM196607 PQI196587:PQI196607 QAE196587:QAE196607 QKA196587:QKA196607 QTW196587:QTW196607 RDS196587:RDS196607 RNO196587:RNO196607 RXK196587:RXK196607 SHG196587:SHG196607 SRC196587:SRC196607 TAY196587:TAY196607 TKU196587:TKU196607 TUQ196587:TUQ196607 UEM196587:UEM196607 UOI196587:UOI196607 UYE196587:UYE196607 VIA196587:VIA196607 VRW196587:VRW196607 WBS196587:WBS196607 WLO196587:WLO196607 WVK196587:WVK196607 C262123:C262143 IY262123:IY262143 SU262123:SU262143 ACQ262123:ACQ262143 AMM262123:AMM262143 AWI262123:AWI262143 BGE262123:BGE262143 BQA262123:BQA262143 BZW262123:BZW262143 CJS262123:CJS262143 CTO262123:CTO262143 DDK262123:DDK262143 DNG262123:DNG262143 DXC262123:DXC262143 EGY262123:EGY262143 EQU262123:EQU262143 FAQ262123:FAQ262143 FKM262123:FKM262143 FUI262123:FUI262143 GEE262123:GEE262143 GOA262123:GOA262143 GXW262123:GXW262143 HHS262123:HHS262143 HRO262123:HRO262143 IBK262123:IBK262143 ILG262123:ILG262143 IVC262123:IVC262143 JEY262123:JEY262143 JOU262123:JOU262143 JYQ262123:JYQ262143 KIM262123:KIM262143 KSI262123:KSI262143 LCE262123:LCE262143 LMA262123:LMA262143 LVW262123:LVW262143 MFS262123:MFS262143 MPO262123:MPO262143 MZK262123:MZK262143 NJG262123:NJG262143 NTC262123:NTC262143 OCY262123:OCY262143 OMU262123:OMU262143 OWQ262123:OWQ262143 PGM262123:PGM262143 PQI262123:PQI262143 QAE262123:QAE262143 QKA262123:QKA262143 QTW262123:QTW262143 RDS262123:RDS262143 RNO262123:RNO262143 RXK262123:RXK262143 SHG262123:SHG262143 SRC262123:SRC262143 TAY262123:TAY262143 TKU262123:TKU262143 TUQ262123:TUQ262143 UEM262123:UEM262143 UOI262123:UOI262143 UYE262123:UYE262143 VIA262123:VIA262143 VRW262123:VRW262143 WBS262123:WBS262143 WLO262123:WLO262143 WVK262123:WVK262143 C327659:C327679 IY327659:IY327679 SU327659:SU327679 ACQ327659:ACQ327679 AMM327659:AMM327679 AWI327659:AWI327679 BGE327659:BGE327679 BQA327659:BQA327679 BZW327659:BZW327679 CJS327659:CJS327679 CTO327659:CTO327679 DDK327659:DDK327679 DNG327659:DNG327679 DXC327659:DXC327679 EGY327659:EGY327679 EQU327659:EQU327679 FAQ327659:FAQ327679 FKM327659:FKM327679 FUI327659:FUI327679 GEE327659:GEE327679 GOA327659:GOA327679 GXW327659:GXW327679 HHS327659:HHS327679 HRO327659:HRO327679 IBK327659:IBK327679 ILG327659:ILG327679 IVC327659:IVC327679 JEY327659:JEY327679 JOU327659:JOU327679 JYQ327659:JYQ327679 KIM327659:KIM327679 KSI327659:KSI327679 LCE327659:LCE327679 LMA327659:LMA327679 LVW327659:LVW327679 MFS327659:MFS327679 MPO327659:MPO327679 MZK327659:MZK327679 NJG327659:NJG327679 NTC327659:NTC327679 OCY327659:OCY327679 OMU327659:OMU327679 OWQ327659:OWQ327679 PGM327659:PGM327679 PQI327659:PQI327679 QAE327659:QAE327679 QKA327659:QKA327679 QTW327659:QTW327679 RDS327659:RDS327679 RNO327659:RNO327679 RXK327659:RXK327679 SHG327659:SHG327679 SRC327659:SRC327679 TAY327659:TAY327679 TKU327659:TKU327679 TUQ327659:TUQ327679 UEM327659:UEM327679 UOI327659:UOI327679 UYE327659:UYE327679 VIA327659:VIA327679 VRW327659:VRW327679 WBS327659:WBS327679 WLO327659:WLO327679 WVK327659:WVK327679 C393195:C393215 IY393195:IY393215 SU393195:SU393215 ACQ393195:ACQ393215 AMM393195:AMM393215 AWI393195:AWI393215 BGE393195:BGE393215 BQA393195:BQA393215 BZW393195:BZW393215 CJS393195:CJS393215 CTO393195:CTO393215 DDK393195:DDK393215 DNG393195:DNG393215 DXC393195:DXC393215 EGY393195:EGY393215 EQU393195:EQU393215 FAQ393195:FAQ393215 FKM393195:FKM393215 FUI393195:FUI393215 GEE393195:GEE393215 GOA393195:GOA393215 GXW393195:GXW393215 HHS393195:HHS393215 HRO393195:HRO393215 IBK393195:IBK393215 ILG393195:ILG393215 IVC393195:IVC393215 JEY393195:JEY393215 JOU393195:JOU393215 JYQ393195:JYQ393215 KIM393195:KIM393215 KSI393195:KSI393215 LCE393195:LCE393215 LMA393195:LMA393215 LVW393195:LVW393215 MFS393195:MFS393215 MPO393195:MPO393215 MZK393195:MZK393215 NJG393195:NJG393215 NTC393195:NTC393215 OCY393195:OCY393215 OMU393195:OMU393215 OWQ393195:OWQ393215 PGM393195:PGM393215 PQI393195:PQI393215 QAE393195:QAE393215 QKA393195:QKA393215 QTW393195:QTW393215 RDS393195:RDS393215 RNO393195:RNO393215 RXK393195:RXK393215 SHG393195:SHG393215 SRC393195:SRC393215 TAY393195:TAY393215 TKU393195:TKU393215 TUQ393195:TUQ393215 UEM393195:UEM393215 UOI393195:UOI393215 UYE393195:UYE393215 VIA393195:VIA393215 VRW393195:VRW393215 WBS393195:WBS393215 WLO393195:WLO393215 WVK393195:WVK393215 C458731:C458751 IY458731:IY458751 SU458731:SU458751 ACQ458731:ACQ458751 AMM458731:AMM458751 AWI458731:AWI458751 BGE458731:BGE458751 BQA458731:BQA458751 BZW458731:BZW458751 CJS458731:CJS458751 CTO458731:CTO458751 DDK458731:DDK458751 DNG458731:DNG458751 DXC458731:DXC458751 EGY458731:EGY458751 EQU458731:EQU458751 FAQ458731:FAQ458751 FKM458731:FKM458751 FUI458731:FUI458751 GEE458731:GEE458751 GOA458731:GOA458751 GXW458731:GXW458751 HHS458731:HHS458751 HRO458731:HRO458751 IBK458731:IBK458751 ILG458731:ILG458751 IVC458731:IVC458751 JEY458731:JEY458751 JOU458731:JOU458751 JYQ458731:JYQ458751 KIM458731:KIM458751 KSI458731:KSI458751 LCE458731:LCE458751 LMA458731:LMA458751 LVW458731:LVW458751 MFS458731:MFS458751 MPO458731:MPO458751 MZK458731:MZK458751 NJG458731:NJG458751 NTC458731:NTC458751 OCY458731:OCY458751 OMU458731:OMU458751 OWQ458731:OWQ458751 PGM458731:PGM458751 PQI458731:PQI458751 QAE458731:QAE458751 QKA458731:QKA458751 QTW458731:QTW458751 RDS458731:RDS458751 RNO458731:RNO458751 RXK458731:RXK458751 SHG458731:SHG458751 SRC458731:SRC458751 TAY458731:TAY458751 TKU458731:TKU458751 TUQ458731:TUQ458751 UEM458731:UEM458751 UOI458731:UOI458751 UYE458731:UYE458751 VIA458731:VIA458751 VRW458731:VRW458751 WBS458731:WBS458751 WLO458731:WLO458751 WVK458731:WVK458751 C524267:C524287 IY524267:IY524287 SU524267:SU524287 ACQ524267:ACQ524287 AMM524267:AMM524287 AWI524267:AWI524287 BGE524267:BGE524287 BQA524267:BQA524287 BZW524267:BZW524287 CJS524267:CJS524287 CTO524267:CTO524287 DDK524267:DDK524287 DNG524267:DNG524287 DXC524267:DXC524287 EGY524267:EGY524287 EQU524267:EQU524287 FAQ524267:FAQ524287 FKM524267:FKM524287 FUI524267:FUI524287 GEE524267:GEE524287 GOA524267:GOA524287 GXW524267:GXW524287 HHS524267:HHS524287 HRO524267:HRO524287 IBK524267:IBK524287 ILG524267:ILG524287 IVC524267:IVC524287 JEY524267:JEY524287 JOU524267:JOU524287 JYQ524267:JYQ524287 KIM524267:KIM524287 KSI524267:KSI524287 LCE524267:LCE524287 LMA524267:LMA524287 LVW524267:LVW524287 MFS524267:MFS524287 MPO524267:MPO524287 MZK524267:MZK524287 NJG524267:NJG524287 NTC524267:NTC524287 OCY524267:OCY524287 OMU524267:OMU524287 OWQ524267:OWQ524287 PGM524267:PGM524287 PQI524267:PQI524287 QAE524267:QAE524287 QKA524267:QKA524287 QTW524267:QTW524287 RDS524267:RDS524287 RNO524267:RNO524287 RXK524267:RXK524287 SHG524267:SHG524287 SRC524267:SRC524287 TAY524267:TAY524287 TKU524267:TKU524287 TUQ524267:TUQ524287 UEM524267:UEM524287 UOI524267:UOI524287 UYE524267:UYE524287 VIA524267:VIA524287 VRW524267:VRW524287 WBS524267:WBS524287 WLO524267:WLO524287 WVK524267:WVK524287 C589803:C589823 IY589803:IY589823 SU589803:SU589823 ACQ589803:ACQ589823 AMM589803:AMM589823 AWI589803:AWI589823 BGE589803:BGE589823 BQA589803:BQA589823 BZW589803:BZW589823 CJS589803:CJS589823 CTO589803:CTO589823 DDK589803:DDK589823 DNG589803:DNG589823 DXC589803:DXC589823 EGY589803:EGY589823 EQU589803:EQU589823 FAQ589803:FAQ589823 FKM589803:FKM589823 FUI589803:FUI589823 GEE589803:GEE589823 GOA589803:GOA589823 GXW589803:GXW589823 HHS589803:HHS589823 HRO589803:HRO589823 IBK589803:IBK589823 ILG589803:ILG589823 IVC589803:IVC589823 JEY589803:JEY589823 JOU589803:JOU589823 JYQ589803:JYQ589823 KIM589803:KIM589823 KSI589803:KSI589823 LCE589803:LCE589823 LMA589803:LMA589823 LVW589803:LVW589823 MFS589803:MFS589823 MPO589803:MPO589823 MZK589803:MZK589823 NJG589803:NJG589823 NTC589803:NTC589823 OCY589803:OCY589823 OMU589803:OMU589823 OWQ589803:OWQ589823 PGM589803:PGM589823 PQI589803:PQI589823 QAE589803:QAE589823 QKA589803:QKA589823 QTW589803:QTW589823 RDS589803:RDS589823 RNO589803:RNO589823 RXK589803:RXK589823 SHG589803:SHG589823 SRC589803:SRC589823 TAY589803:TAY589823 TKU589803:TKU589823 TUQ589803:TUQ589823 UEM589803:UEM589823 UOI589803:UOI589823 UYE589803:UYE589823 VIA589803:VIA589823 VRW589803:VRW589823 WBS589803:WBS589823 WLO589803:WLO589823 WVK589803:WVK589823 C655339:C655359 IY655339:IY655359 SU655339:SU655359 ACQ655339:ACQ655359 AMM655339:AMM655359 AWI655339:AWI655359 BGE655339:BGE655359 BQA655339:BQA655359 BZW655339:BZW655359 CJS655339:CJS655359 CTO655339:CTO655359 DDK655339:DDK655359 DNG655339:DNG655359 DXC655339:DXC655359 EGY655339:EGY655359 EQU655339:EQU655359 FAQ655339:FAQ655359 FKM655339:FKM655359 FUI655339:FUI655359 GEE655339:GEE655359 GOA655339:GOA655359 GXW655339:GXW655359 HHS655339:HHS655359 HRO655339:HRO655359 IBK655339:IBK655359 ILG655339:ILG655359 IVC655339:IVC655359 JEY655339:JEY655359 JOU655339:JOU655359 JYQ655339:JYQ655359 KIM655339:KIM655359 KSI655339:KSI655359 LCE655339:LCE655359 LMA655339:LMA655359 LVW655339:LVW655359 MFS655339:MFS655359 MPO655339:MPO655359 MZK655339:MZK655359 NJG655339:NJG655359 NTC655339:NTC655359 OCY655339:OCY655359 OMU655339:OMU655359 OWQ655339:OWQ655359 PGM655339:PGM655359 PQI655339:PQI655359 QAE655339:QAE655359 QKA655339:QKA655359 QTW655339:QTW655359 RDS655339:RDS655359 RNO655339:RNO655359 RXK655339:RXK655359 SHG655339:SHG655359 SRC655339:SRC655359 TAY655339:TAY655359 TKU655339:TKU655359 TUQ655339:TUQ655359 UEM655339:UEM655359 UOI655339:UOI655359 UYE655339:UYE655359 VIA655339:VIA655359 VRW655339:VRW655359 WBS655339:WBS655359 WLO655339:WLO655359 WVK655339:WVK655359 C720875:C720895 IY720875:IY720895 SU720875:SU720895 ACQ720875:ACQ720895 AMM720875:AMM720895 AWI720875:AWI720895 BGE720875:BGE720895 BQA720875:BQA720895 BZW720875:BZW720895 CJS720875:CJS720895 CTO720875:CTO720895 DDK720875:DDK720895 DNG720875:DNG720895 DXC720875:DXC720895 EGY720875:EGY720895 EQU720875:EQU720895 FAQ720875:FAQ720895 FKM720875:FKM720895 FUI720875:FUI720895 GEE720875:GEE720895 GOA720875:GOA720895 GXW720875:GXW720895 HHS720875:HHS720895 HRO720875:HRO720895 IBK720875:IBK720895 ILG720875:ILG720895 IVC720875:IVC720895 JEY720875:JEY720895 JOU720875:JOU720895 JYQ720875:JYQ720895 KIM720875:KIM720895 KSI720875:KSI720895 LCE720875:LCE720895 LMA720875:LMA720895 LVW720875:LVW720895 MFS720875:MFS720895 MPO720875:MPO720895 MZK720875:MZK720895 NJG720875:NJG720895 NTC720875:NTC720895 OCY720875:OCY720895 OMU720875:OMU720895 OWQ720875:OWQ720895 PGM720875:PGM720895 PQI720875:PQI720895 QAE720875:QAE720895 QKA720875:QKA720895 QTW720875:QTW720895 RDS720875:RDS720895 RNO720875:RNO720895 RXK720875:RXK720895 SHG720875:SHG720895 SRC720875:SRC720895 TAY720875:TAY720895 TKU720875:TKU720895 TUQ720875:TUQ720895 UEM720875:UEM720895 UOI720875:UOI720895 UYE720875:UYE720895 VIA720875:VIA720895 VRW720875:VRW720895 WBS720875:WBS720895 WLO720875:WLO720895 WVK720875:WVK720895 C786411:C786431 IY786411:IY786431 SU786411:SU786431 ACQ786411:ACQ786431 AMM786411:AMM786431 AWI786411:AWI786431 BGE786411:BGE786431 BQA786411:BQA786431 BZW786411:BZW786431 CJS786411:CJS786431 CTO786411:CTO786431 DDK786411:DDK786431 DNG786411:DNG786431 DXC786411:DXC786431 EGY786411:EGY786431 EQU786411:EQU786431 FAQ786411:FAQ786431 FKM786411:FKM786431 FUI786411:FUI786431 GEE786411:GEE786431 GOA786411:GOA786431 GXW786411:GXW786431 HHS786411:HHS786431 HRO786411:HRO786431 IBK786411:IBK786431 ILG786411:ILG786431 IVC786411:IVC786431 JEY786411:JEY786431 JOU786411:JOU786431 JYQ786411:JYQ786431 KIM786411:KIM786431 KSI786411:KSI786431 LCE786411:LCE786431 LMA786411:LMA786431 LVW786411:LVW786431 MFS786411:MFS786431 MPO786411:MPO786431 MZK786411:MZK786431 NJG786411:NJG786431 NTC786411:NTC786431 OCY786411:OCY786431 OMU786411:OMU786431 OWQ786411:OWQ786431 PGM786411:PGM786431 PQI786411:PQI786431 QAE786411:QAE786431 QKA786411:QKA786431 QTW786411:QTW786431 RDS786411:RDS786431 RNO786411:RNO786431 RXK786411:RXK786431 SHG786411:SHG786431 SRC786411:SRC786431 TAY786411:TAY786431 TKU786411:TKU786431 TUQ786411:TUQ786431 UEM786411:UEM786431 UOI786411:UOI786431 UYE786411:UYE786431 VIA786411:VIA786431 VRW786411:VRW786431 WBS786411:WBS786431 WLO786411:WLO786431 WVK786411:WVK786431 C851947:C851967 IY851947:IY851967 SU851947:SU851967 ACQ851947:ACQ851967 AMM851947:AMM851967 AWI851947:AWI851967 BGE851947:BGE851967 BQA851947:BQA851967 BZW851947:BZW851967 CJS851947:CJS851967 CTO851947:CTO851967 DDK851947:DDK851967 DNG851947:DNG851967 DXC851947:DXC851967 EGY851947:EGY851967 EQU851947:EQU851967 FAQ851947:FAQ851967 FKM851947:FKM851967 FUI851947:FUI851967 GEE851947:GEE851967 GOA851947:GOA851967 GXW851947:GXW851967 HHS851947:HHS851967 HRO851947:HRO851967 IBK851947:IBK851967 ILG851947:ILG851967 IVC851947:IVC851967 JEY851947:JEY851967 JOU851947:JOU851967 JYQ851947:JYQ851967 KIM851947:KIM851967 KSI851947:KSI851967 LCE851947:LCE851967 LMA851947:LMA851967 LVW851947:LVW851967 MFS851947:MFS851967 MPO851947:MPO851967 MZK851947:MZK851967 NJG851947:NJG851967 NTC851947:NTC851967 OCY851947:OCY851967 OMU851947:OMU851967 OWQ851947:OWQ851967 PGM851947:PGM851967 PQI851947:PQI851967 QAE851947:QAE851967 QKA851947:QKA851967 QTW851947:QTW851967 RDS851947:RDS851967 RNO851947:RNO851967 RXK851947:RXK851967 SHG851947:SHG851967 SRC851947:SRC851967 TAY851947:TAY851967 TKU851947:TKU851967 TUQ851947:TUQ851967 UEM851947:UEM851967 UOI851947:UOI851967 UYE851947:UYE851967 VIA851947:VIA851967 VRW851947:VRW851967 WBS851947:WBS851967 WLO851947:WLO851967 WVK851947:WVK851967 C917483:C917503 IY917483:IY917503 SU917483:SU917503 ACQ917483:ACQ917503 AMM917483:AMM917503 AWI917483:AWI917503 BGE917483:BGE917503 BQA917483:BQA917503 BZW917483:BZW917503 CJS917483:CJS917503 CTO917483:CTO917503 DDK917483:DDK917503 DNG917483:DNG917503 DXC917483:DXC917503 EGY917483:EGY917503 EQU917483:EQU917503 FAQ917483:FAQ917503 FKM917483:FKM917503 FUI917483:FUI917503 GEE917483:GEE917503 GOA917483:GOA917503 GXW917483:GXW917503 HHS917483:HHS917503 HRO917483:HRO917503 IBK917483:IBK917503 ILG917483:ILG917503 IVC917483:IVC917503 JEY917483:JEY917503 JOU917483:JOU917503 JYQ917483:JYQ917503 KIM917483:KIM917503 KSI917483:KSI917503 LCE917483:LCE917503 LMA917483:LMA917503 LVW917483:LVW917503 MFS917483:MFS917503 MPO917483:MPO917503 MZK917483:MZK917503 NJG917483:NJG917503 NTC917483:NTC917503 OCY917483:OCY917503 OMU917483:OMU917503 OWQ917483:OWQ917503 PGM917483:PGM917503 PQI917483:PQI917503 QAE917483:QAE917503 QKA917483:QKA917503 QTW917483:QTW917503 RDS917483:RDS917503 RNO917483:RNO917503 RXK917483:RXK917503 SHG917483:SHG917503 SRC917483:SRC917503 TAY917483:TAY917503 TKU917483:TKU917503 TUQ917483:TUQ917503 UEM917483:UEM917503 UOI917483:UOI917503 UYE917483:UYE917503 VIA917483:VIA917503 VRW917483:VRW917503 WBS917483:WBS917503 WLO917483:WLO917503 WVK917483:WVK917503 C983019:C983039 IY983019:IY983039 SU983019:SU983039 ACQ983019:ACQ983039 AMM983019:AMM983039 AWI983019:AWI983039 BGE983019:BGE983039 BQA983019:BQA983039 BZW983019:BZW983039 CJS983019:CJS983039 CTO983019:CTO983039 DDK983019:DDK983039 DNG983019:DNG983039 DXC983019:DXC983039 EGY983019:EGY983039 EQU983019:EQU983039 FAQ983019:FAQ983039 FKM983019:FKM983039 FUI983019:FUI983039 GEE983019:GEE983039 GOA983019:GOA983039 GXW983019:GXW983039 HHS983019:HHS983039 HRO983019:HRO983039 IBK983019:IBK983039 ILG983019:ILG983039 IVC983019:IVC983039 JEY983019:JEY983039 JOU983019:JOU983039 JYQ983019:JYQ983039 KIM983019:KIM983039 KSI983019:KSI983039 LCE983019:LCE983039 LMA983019:LMA983039 LVW983019:LVW983039 MFS983019:MFS983039 MPO983019:MPO983039 MZK983019:MZK983039 NJG983019:NJG983039 NTC983019:NTC983039 OCY983019:OCY983039 OMU983019:OMU983039 OWQ983019:OWQ983039 PGM983019:PGM983039 PQI983019:PQI983039 QAE983019:QAE983039 QKA983019:QKA983039 QTW983019:QTW983039 RDS983019:RDS983039 RNO983019:RNO983039 RXK983019:RXK983039 SHG983019:SHG983039 SRC983019:SRC983039 TAY983019:TAY983039 TKU983019:TKU983039 TUQ983019:TUQ983039 UEM983019:UEM983039 UOI983019:UOI983039 UYE983019:UYE983039 VIA983019:VIA983039 VRW983019:VRW983039 WBS983019:WBS983039 WLO983019:WLO983039 WVK2:WVK5 IY2:IY5 SU2:SU5 ACQ2:ACQ5 AMM2:AMM5 AWI2:AWI5 BGE2:BGE5 BQA2:BQA5 BZW2:BZW5 CJS2:CJS5 CTO2:CTO5 DDK2:DDK5 DNG2:DNG5 DXC2:DXC5 EGY2:EGY5 EQU2:EQU5 FAQ2:FAQ5 FKM2:FKM5 FUI2:FUI5 GEE2:GEE5 GOA2:GOA5 GXW2:GXW5 HHS2:HHS5 HRO2:HRO5 IBK2:IBK5 ILG2:ILG5 IVC2:IVC5 JEY2:JEY5 JOU2:JOU5 JYQ2:JYQ5 KIM2:KIM5 KSI2:KSI5 LCE2:LCE5 LMA2:LMA5 LVW2:LVW5 MFS2:MFS5 MPO2:MPO5 MZK2:MZK5 NJG2:NJG5 NTC2:NTC5 OCY2:OCY5 OMU2:OMU5 OWQ2:OWQ5 PGM2:PGM5 PQI2:PQI5 QAE2:QAE5 QKA2:QKA5 QTW2:QTW5 RDS2:RDS5 RNO2:RNO5 RXK2:RXK5 SHG2:SHG5 SRC2:SRC5 TAY2:TAY5 TKU2:TKU5 TUQ2:TUQ5 UEM2:UEM5 UOI2:UOI5 UYE2:UYE5 VIA2:VIA5 VRW2:VRW5 WBS2:WBS5 WLO2:WLO5 IX6:IX11 ST6:ST11 ACP6:ACP11 AML6:AML11 AWH6:AWH11 BGD6:BGD11 BPZ6:BPZ11 BZV6:BZV11 CJR6:CJR11 CTN6:CTN11 DDJ6:DDJ11 DNF6:DNF11 DXB6:DXB11 EGX6:EGX11 EQT6:EQT11 FAP6:FAP11 FKL6:FKL11 FUH6:FUH11 GED6:GED11 GNZ6:GNZ11 GXV6:GXV11 HHR6:HHR11 HRN6:HRN11 IBJ6:IBJ11 ILF6:ILF11 IVB6:IVB11 JEX6:JEX11 JOT6:JOT11 JYP6:JYP11 KIL6:KIL11 KSH6:KSH11 LCD6:LCD11 LLZ6:LLZ11 LVV6:LVV11 MFR6:MFR11 MPN6:MPN11 MZJ6:MZJ11 NJF6:NJF11 NTB6:NTB11 OCX6:OCX11 OMT6:OMT11 OWP6:OWP11 PGL6:PGL11 PQH6:PQH11 QAD6:QAD11 QJZ6:QJZ11 QTV6:QTV11 RDR6:RDR11 RNN6:RNN11 RXJ6:RXJ11 SHF6:SHF11 SRB6:SRB11 TAX6:TAX11 TKT6:TKT11 TUP6:TUP11 UEL6:UEL11 UOH6:UOH11 UYD6:UYD11 VHZ6:VHZ11 VRV6:VRV11 WBR6:WBR11 WLN6:WLN11 WVJ6:WVJ11">
      <formula1>"공사, 순환"</formula1>
    </dataValidation>
    <dataValidation type="list" allowBlank="1" showInputMessage="1" showErrorMessage="1" sqref="C2:C27">
      <formula1>"설비, 인테리어, 외자, 순환"</formula1>
    </dataValidation>
  </dataValidations>
  <pageMargins left="0.7" right="0.7" top="0.75" bottom="0.75" header="0.3" footer="0.3"/>
  <pageSetup paperSize="9" scale="6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94"/>
  <sheetViews>
    <sheetView topLeftCell="F1" workbookViewId="0">
      <selection activeCell="U12" sqref="U12"/>
    </sheetView>
  </sheetViews>
  <sheetFormatPr defaultColWidth="9.140625" defaultRowHeight="16.5"/>
  <cols>
    <col min="1" max="1" width="13.28515625" style="78" customWidth="1"/>
    <col min="2" max="2" width="19.28515625" style="78" customWidth="1"/>
    <col min="3" max="3" width="9.5703125" style="78" customWidth="1"/>
    <col min="4" max="4" width="15.5703125" style="78" customWidth="1"/>
    <col min="5" max="5" width="13.42578125" style="78" customWidth="1"/>
    <col min="6" max="6" width="20.28515625" style="78" customWidth="1"/>
    <col min="7" max="8" width="9.85546875" style="78" customWidth="1"/>
    <col min="9" max="9" width="21.5703125" style="78" customWidth="1"/>
    <col min="10" max="10" width="15.140625" style="78" bestFit="1" customWidth="1"/>
    <col min="11" max="11" width="27.28515625" style="78" customWidth="1"/>
    <col min="12" max="12" width="11.140625" style="78" customWidth="1"/>
    <col min="13" max="13" width="13.85546875" style="78" customWidth="1"/>
    <col min="14" max="16" width="14.7109375" style="78" customWidth="1"/>
    <col min="17" max="17" width="19" style="78" bestFit="1" customWidth="1"/>
    <col min="18" max="18" width="19.28515625" style="78" bestFit="1" customWidth="1"/>
    <col min="19" max="19" width="17" style="78" bestFit="1" customWidth="1"/>
    <col min="20" max="21" width="12.28515625" style="78" customWidth="1"/>
    <col min="22" max="16384" width="9.140625" style="78"/>
  </cols>
  <sheetData>
    <row r="1" spans="1:21" s="79" customFormat="1" ht="30.75" customHeight="1">
      <c r="A1" s="91" t="s">
        <v>142</v>
      </c>
      <c r="B1" s="90"/>
      <c r="C1" s="90"/>
      <c r="D1" s="150" t="s">
        <v>411</v>
      </c>
      <c r="F1" s="87"/>
      <c r="G1" s="87"/>
      <c r="H1" s="87"/>
      <c r="I1" s="87"/>
      <c r="J1" s="87"/>
      <c r="T1" s="89"/>
      <c r="U1" s="88"/>
    </row>
    <row r="2" spans="1:21" s="79" customFormat="1" ht="16.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6" t="s">
        <v>141</v>
      </c>
      <c r="S2" s="85"/>
      <c r="T2" s="190" t="s">
        <v>140</v>
      </c>
      <c r="U2" s="191"/>
    </row>
    <row r="3" spans="1:21" s="79" customFormat="1" ht="16.5" customHeight="1">
      <c r="A3" s="83"/>
      <c r="B3" s="83"/>
      <c r="C3" s="83"/>
      <c r="D3" s="83"/>
      <c r="E3" s="83"/>
      <c r="F3" s="83"/>
      <c r="G3" s="192" t="s">
        <v>139</v>
      </c>
      <c r="H3" s="192"/>
      <c r="I3" s="83"/>
      <c r="J3" s="83"/>
      <c r="K3" s="83"/>
      <c r="L3" s="83"/>
      <c r="M3" s="193" t="s">
        <v>138</v>
      </c>
      <c r="N3" s="193"/>
      <c r="O3" s="194" t="s">
        <v>137</v>
      </c>
      <c r="P3" s="194" t="s">
        <v>136</v>
      </c>
      <c r="Q3" s="196" t="s">
        <v>135</v>
      </c>
      <c r="R3" s="196"/>
      <c r="S3" s="84"/>
      <c r="T3" s="197" t="s">
        <v>134</v>
      </c>
      <c r="U3" s="197"/>
    </row>
    <row r="4" spans="1:21" s="79" customFormat="1" ht="51" customHeight="1">
      <c r="A4" s="80" t="s">
        <v>133</v>
      </c>
      <c r="B4" s="80" t="s">
        <v>85</v>
      </c>
      <c r="C4" s="80" t="s">
        <v>132</v>
      </c>
      <c r="D4" s="82" t="s">
        <v>218</v>
      </c>
      <c r="E4" s="80" t="s">
        <v>46</v>
      </c>
      <c r="F4" s="80" t="s">
        <v>47</v>
      </c>
      <c r="G4" s="80" t="s">
        <v>219</v>
      </c>
      <c r="H4" s="80" t="s">
        <v>220</v>
      </c>
      <c r="I4" s="80" t="s">
        <v>87</v>
      </c>
      <c r="J4" s="82" t="s">
        <v>105</v>
      </c>
      <c r="K4" s="80" t="s">
        <v>86</v>
      </c>
      <c r="L4" s="80" t="s">
        <v>131</v>
      </c>
      <c r="M4" s="80" t="s">
        <v>130</v>
      </c>
      <c r="N4" s="80" t="s">
        <v>129</v>
      </c>
      <c r="O4" s="195"/>
      <c r="P4" s="195"/>
      <c r="Q4" s="80" t="s">
        <v>130</v>
      </c>
      <c r="R4" s="80" t="s">
        <v>129</v>
      </c>
      <c r="S4" s="80" t="s">
        <v>128</v>
      </c>
      <c r="T4" s="81" t="s">
        <v>127</v>
      </c>
      <c r="U4" s="81" t="s">
        <v>126</v>
      </c>
    </row>
    <row r="5" spans="1:21">
      <c r="A5" s="78" t="s">
        <v>416</v>
      </c>
      <c r="B5" s="78" t="s">
        <v>421</v>
      </c>
      <c r="C5" s="78">
        <v>1</v>
      </c>
      <c r="D5" s="78" t="s">
        <v>482</v>
      </c>
      <c r="E5" s="78" t="s">
        <v>224</v>
      </c>
      <c r="F5" s="78" t="s">
        <v>21</v>
      </c>
      <c r="G5" s="78">
        <v>2020</v>
      </c>
      <c r="H5" s="78">
        <v>7</v>
      </c>
      <c r="I5" s="78" t="s">
        <v>171</v>
      </c>
      <c r="J5" s="78">
        <v>420443</v>
      </c>
      <c r="K5" s="78" t="s">
        <v>154</v>
      </c>
      <c r="M5" s="78" t="s">
        <v>227</v>
      </c>
      <c r="N5" s="78" t="s">
        <v>246</v>
      </c>
      <c r="Q5" s="78">
        <v>4500</v>
      </c>
      <c r="R5" s="78">
        <v>3557</v>
      </c>
      <c r="S5" s="78">
        <v>72000</v>
      </c>
      <c r="T5" s="78">
        <v>67896000</v>
      </c>
      <c r="U5" s="78">
        <f>T5/12</f>
        <v>5658000</v>
      </c>
    </row>
    <row r="6" spans="1:21">
      <c r="A6" s="78" t="s">
        <v>416</v>
      </c>
      <c r="B6" s="78" t="s">
        <v>422</v>
      </c>
      <c r="C6" s="78">
        <v>1</v>
      </c>
      <c r="D6" s="78" t="s">
        <v>483</v>
      </c>
      <c r="E6" s="78" t="s">
        <v>224</v>
      </c>
      <c r="F6" s="78" t="s">
        <v>23</v>
      </c>
      <c r="G6" s="78">
        <v>2020</v>
      </c>
      <c r="H6" s="78">
        <v>7</v>
      </c>
      <c r="I6" s="78" t="s">
        <v>171</v>
      </c>
      <c r="J6" s="78">
        <v>421639</v>
      </c>
      <c r="K6" s="78" t="s">
        <v>452</v>
      </c>
      <c r="M6" s="78" t="s">
        <v>181</v>
      </c>
      <c r="N6" s="78" t="s">
        <v>247</v>
      </c>
      <c r="Q6" s="78">
        <v>740</v>
      </c>
      <c r="R6" s="78">
        <v>630</v>
      </c>
      <c r="S6" s="78">
        <v>765563</v>
      </c>
      <c r="T6" s="78">
        <v>84211930</v>
      </c>
      <c r="U6" s="78">
        <f t="shared" ref="U6:U69" si="0">T6/12</f>
        <v>7017660.833333333</v>
      </c>
    </row>
    <row r="7" spans="1:21">
      <c r="A7" s="78" t="s">
        <v>416</v>
      </c>
      <c r="B7" s="78" t="s">
        <v>422</v>
      </c>
      <c r="D7" s="78" t="s">
        <v>483</v>
      </c>
      <c r="E7" s="78" t="s">
        <v>224</v>
      </c>
      <c r="F7" s="78" t="s">
        <v>23</v>
      </c>
      <c r="G7" s="78">
        <v>2020</v>
      </c>
      <c r="H7" s="78">
        <v>7</v>
      </c>
      <c r="I7" s="78" t="s">
        <v>175</v>
      </c>
      <c r="J7" s="78">
        <v>421639</v>
      </c>
      <c r="K7" s="78" t="s">
        <v>452</v>
      </c>
      <c r="M7" s="78" t="s">
        <v>181</v>
      </c>
      <c r="N7" s="78" t="s">
        <v>247</v>
      </c>
      <c r="Q7" s="78">
        <v>740</v>
      </c>
      <c r="R7" s="78">
        <v>630</v>
      </c>
      <c r="S7" s="78">
        <v>300000</v>
      </c>
      <c r="T7" s="78">
        <v>33000000</v>
      </c>
      <c r="U7" s="78">
        <f t="shared" si="0"/>
        <v>2750000</v>
      </c>
    </row>
    <row r="8" spans="1:21">
      <c r="A8" s="78" t="s">
        <v>416</v>
      </c>
      <c r="B8" s="78" t="s">
        <v>484</v>
      </c>
      <c r="C8" s="78">
        <v>1</v>
      </c>
      <c r="D8" s="78" t="s">
        <v>483</v>
      </c>
      <c r="E8" s="78" t="s">
        <v>224</v>
      </c>
      <c r="F8" s="78" t="s">
        <v>23</v>
      </c>
      <c r="G8" s="78">
        <v>2020</v>
      </c>
      <c r="H8" s="78">
        <v>8</v>
      </c>
      <c r="I8" s="78" t="s">
        <v>170</v>
      </c>
      <c r="J8" s="78" t="s">
        <v>206</v>
      </c>
      <c r="K8" s="78" t="s">
        <v>526</v>
      </c>
      <c r="M8" s="78" t="s">
        <v>546</v>
      </c>
      <c r="N8" s="78" t="s">
        <v>238</v>
      </c>
      <c r="Q8" s="78">
        <v>2380</v>
      </c>
      <c r="R8" s="78">
        <v>1695</v>
      </c>
      <c r="S8" s="78">
        <v>269580</v>
      </c>
      <c r="T8" s="78">
        <v>184662300</v>
      </c>
      <c r="U8" s="78">
        <f t="shared" si="0"/>
        <v>15388525</v>
      </c>
    </row>
    <row r="9" spans="1:21">
      <c r="A9" s="78" t="s">
        <v>416</v>
      </c>
      <c r="B9" s="78" t="s">
        <v>423</v>
      </c>
      <c r="C9" s="78">
        <v>1</v>
      </c>
      <c r="D9" s="78" t="s">
        <v>483</v>
      </c>
      <c r="E9" s="78" t="s">
        <v>224</v>
      </c>
      <c r="F9" s="78" t="s">
        <v>23</v>
      </c>
      <c r="G9" s="78">
        <v>2020</v>
      </c>
      <c r="H9" s="78">
        <v>7</v>
      </c>
      <c r="I9" s="78" t="s">
        <v>170</v>
      </c>
      <c r="J9" s="78" t="s">
        <v>453</v>
      </c>
      <c r="K9" s="78" t="s">
        <v>454</v>
      </c>
      <c r="M9" s="78" t="s">
        <v>547</v>
      </c>
      <c r="N9" s="78" t="s">
        <v>548</v>
      </c>
      <c r="Q9" s="78">
        <v>12108</v>
      </c>
      <c r="R9" s="78">
        <v>8072</v>
      </c>
      <c r="S9" s="78">
        <v>750</v>
      </c>
      <c r="T9" s="78">
        <v>3027000</v>
      </c>
      <c r="U9" s="78">
        <f t="shared" si="0"/>
        <v>252250</v>
      </c>
    </row>
    <row r="10" spans="1:21">
      <c r="A10" s="78" t="s">
        <v>416</v>
      </c>
      <c r="B10" s="78" t="s">
        <v>485</v>
      </c>
      <c r="C10" s="78">
        <v>1</v>
      </c>
      <c r="D10" s="78" t="s">
        <v>483</v>
      </c>
      <c r="E10" s="78" t="s">
        <v>224</v>
      </c>
      <c r="F10" s="78" t="s">
        <v>23</v>
      </c>
      <c r="G10" s="78">
        <v>2020</v>
      </c>
      <c r="H10" s="78">
        <v>8</v>
      </c>
      <c r="I10" s="78" t="s">
        <v>170</v>
      </c>
      <c r="J10" s="78" t="s">
        <v>453</v>
      </c>
      <c r="K10" s="78" t="s">
        <v>454</v>
      </c>
      <c r="M10" s="78" t="s">
        <v>547</v>
      </c>
      <c r="N10" s="78" t="s">
        <v>548</v>
      </c>
      <c r="Q10" s="78">
        <v>12108</v>
      </c>
      <c r="R10" s="78">
        <v>9989.1</v>
      </c>
      <c r="S10" s="78">
        <v>12000</v>
      </c>
      <c r="T10" s="78">
        <v>25426799.999999996</v>
      </c>
      <c r="U10" s="78">
        <f t="shared" si="0"/>
        <v>2118899.9999999995</v>
      </c>
    </row>
    <row r="11" spans="1:21">
      <c r="A11" s="78" t="s">
        <v>416</v>
      </c>
      <c r="B11" s="78" t="s">
        <v>486</v>
      </c>
      <c r="C11" s="78">
        <v>1</v>
      </c>
      <c r="D11" s="78" t="s">
        <v>483</v>
      </c>
      <c r="E11" s="78" t="s">
        <v>224</v>
      </c>
      <c r="F11" s="78" t="s">
        <v>23</v>
      </c>
      <c r="G11" s="78">
        <v>2021</v>
      </c>
      <c r="H11" s="78">
        <v>4</v>
      </c>
      <c r="I11" s="78" t="s">
        <v>170</v>
      </c>
      <c r="J11" s="78" t="s">
        <v>453</v>
      </c>
      <c r="K11" s="78" t="s">
        <v>454</v>
      </c>
      <c r="M11" s="78" t="s">
        <v>547</v>
      </c>
      <c r="N11" s="78" t="s">
        <v>548</v>
      </c>
      <c r="Q11" s="78">
        <v>11502.6</v>
      </c>
      <c r="R11" s="78">
        <v>9989.1</v>
      </c>
      <c r="S11" s="78">
        <v>3000</v>
      </c>
      <c r="T11" s="78">
        <v>4540500</v>
      </c>
      <c r="U11" s="78">
        <f t="shared" si="0"/>
        <v>378375</v>
      </c>
    </row>
    <row r="12" spans="1:21">
      <c r="A12" s="78" t="s">
        <v>417</v>
      </c>
      <c r="B12" s="78" t="s">
        <v>424</v>
      </c>
      <c r="C12" s="78">
        <v>1</v>
      </c>
      <c r="D12" s="78" t="s">
        <v>487</v>
      </c>
      <c r="E12" s="78" t="s">
        <v>224</v>
      </c>
      <c r="F12" s="78" t="s">
        <v>14</v>
      </c>
      <c r="G12" s="78">
        <v>2020</v>
      </c>
      <c r="H12" s="78">
        <v>7</v>
      </c>
      <c r="I12" s="78" t="s">
        <v>175</v>
      </c>
      <c r="J12" s="78" t="s">
        <v>200</v>
      </c>
      <c r="K12" s="78" t="s">
        <v>455</v>
      </c>
      <c r="M12" s="78" t="s">
        <v>549</v>
      </c>
      <c r="N12" s="78" t="s">
        <v>549</v>
      </c>
      <c r="Q12" s="78">
        <v>1480</v>
      </c>
      <c r="R12" s="78">
        <v>1430</v>
      </c>
      <c r="S12" s="78">
        <v>270000</v>
      </c>
      <c r="T12" s="78">
        <v>13500000</v>
      </c>
      <c r="U12" s="78">
        <f t="shared" si="0"/>
        <v>1125000</v>
      </c>
    </row>
    <row r="13" spans="1:21">
      <c r="A13" s="78" t="s">
        <v>417</v>
      </c>
      <c r="B13" s="78" t="s">
        <v>424</v>
      </c>
      <c r="D13" s="78" t="s">
        <v>487</v>
      </c>
      <c r="E13" s="78" t="s">
        <v>224</v>
      </c>
      <c r="F13" s="78" t="s">
        <v>14</v>
      </c>
      <c r="G13" s="78">
        <v>2020</v>
      </c>
      <c r="H13" s="78">
        <v>7</v>
      </c>
      <c r="I13" s="78" t="s">
        <v>176</v>
      </c>
      <c r="J13" s="78" t="s">
        <v>200</v>
      </c>
      <c r="K13" s="78" t="s">
        <v>455</v>
      </c>
      <c r="M13" s="78" t="s">
        <v>549</v>
      </c>
      <c r="N13" s="78" t="s">
        <v>549</v>
      </c>
      <c r="Q13" s="78">
        <v>1480</v>
      </c>
      <c r="R13" s="78">
        <v>1430</v>
      </c>
      <c r="S13" s="78">
        <v>84000</v>
      </c>
      <c r="T13" s="78">
        <v>4200000</v>
      </c>
      <c r="U13" s="78">
        <f t="shared" si="0"/>
        <v>350000</v>
      </c>
    </row>
    <row r="14" spans="1:21">
      <c r="A14" s="78" t="s">
        <v>417</v>
      </c>
      <c r="B14" s="78" t="s">
        <v>424</v>
      </c>
      <c r="D14" s="78" t="s">
        <v>487</v>
      </c>
      <c r="E14" s="78" t="s">
        <v>224</v>
      </c>
      <c r="F14" s="78" t="s">
        <v>14</v>
      </c>
      <c r="G14" s="78">
        <v>2020</v>
      </c>
      <c r="H14" s="78">
        <v>7</v>
      </c>
      <c r="I14" s="78" t="s">
        <v>171</v>
      </c>
      <c r="J14" s="78" t="s">
        <v>200</v>
      </c>
      <c r="K14" s="78" t="s">
        <v>455</v>
      </c>
      <c r="M14" s="78" t="s">
        <v>549</v>
      </c>
      <c r="N14" s="78" t="s">
        <v>549</v>
      </c>
      <c r="Q14" s="78">
        <v>1480</v>
      </c>
      <c r="R14" s="78">
        <v>1430</v>
      </c>
      <c r="S14" s="78">
        <v>138000</v>
      </c>
      <c r="T14" s="78">
        <v>6900000</v>
      </c>
      <c r="U14" s="78">
        <f t="shared" si="0"/>
        <v>575000</v>
      </c>
    </row>
    <row r="15" spans="1:21">
      <c r="A15" s="78" t="s">
        <v>417</v>
      </c>
      <c r="B15" s="78" t="s">
        <v>424</v>
      </c>
      <c r="D15" s="78" t="s">
        <v>487</v>
      </c>
      <c r="E15" s="78" t="s">
        <v>224</v>
      </c>
      <c r="F15" s="78" t="s">
        <v>14</v>
      </c>
      <c r="G15" s="78">
        <v>2020</v>
      </c>
      <c r="H15" s="78">
        <v>7</v>
      </c>
      <c r="I15" s="78" t="s">
        <v>174</v>
      </c>
      <c r="J15" s="78" t="s">
        <v>200</v>
      </c>
      <c r="K15" s="78" t="s">
        <v>455</v>
      </c>
      <c r="M15" s="78" t="s">
        <v>229</v>
      </c>
      <c r="N15" s="78" t="s">
        <v>229</v>
      </c>
      <c r="Q15" s="78">
        <v>1480</v>
      </c>
      <c r="R15" s="78">
        <v>1430</v>
      </c>
      <c r="S15" s="78">
        <v>63840</v>
      </c>
      <c r="T15" s="78">
        <v>3192000</v>
      </c>
      <c r="U15" s="78">
        <f t="shared" si="0"/>
        <v>266000</v>
      </c>
    </row>
    <row r="16" spans="1:21">
      <c r="A16" s="78" t="s">
        <v>417</v>
      </c>
      <c r="B16" s="78" t="s">
        <v>425</v>
      </c>
      <c r="C16" s="78">
        <v>1</v>
      </c>
      <c r="D16" s="78" t="s">
        <v>487</v>
      </c>
      <c r="E16" s="78" t="s">
        <v>224</v>
      </c>
      <c r="F16" s="78" t="s">
        <v>14</v>
      </c>
      <c r="G16" s="78">
        <v>2020</v>
      </c>
      <c r="H16" s="78">
        <v>7</v>
      </c>
      <c r="I16" s="78" t="s">
        <v>170</v>
      </c>
      <c r="J16" s="78" t="s">
        <v>210</v>
      </c>
      <c r="K16" s="78" t="s">
        <v>270</v>
      </c>
      <c r="M16" s="78" t="s">
        <v>229</v>
      </c>
      <c r="N16" s="78" t="s">
        <v>229</v>
      </c>
      <c r="Q16" s="78">
        <v>1480</v>
      </c>
      <c r="R16" s="78">
        <v>1430</v>
      </c>
      <c r="S16" s="78">
        <v>7464</v>
      </c>
      <c r="T16" s="78">
        <v>373200</v>
      </c>
      <c r="U16" s="78">
        <f t="shared" si="0"/>
        <v>31100</v>
      </c>
    </row>
    <row r="17" spans="1:21">
      <c r="A17" s="78" t="s">
        <v>417</v>
      </c>
      <c r="B17" s="78" t="s">
        <v>425</v>
      </c>
      <c r="D17" s="78" t="s">
        <v>487</v>
      </c>
      <c r="E17" s="78" t="s">
        <v>224</v>
      </c>
      <c r="F17" s="78" t="s">
        <v>14</v>
      </c>
      <c r="G17" s="78">
        <v>2020</v>
      </c>
      <c r="H17" s="78">
        <v>7</v>
      </c>
      <c r="I17" s="78" t="s">
        <v>172</v>
      </c>
      <c r="J17" s="78" t="s">
        <v>210</v>
      </c>
      <c r="K17" s="78" t="s">
        <v>270</v>
      </c>
      <c r="M17" s="78" t="s">
        <v>229</v>
      </c>
      <c r="N17" s="78" t="s">
        <v>229</v>
      </c>
      <c r="Q17" s="78">
        <v>1480</v>
      </c>
      <c r="R17" s="78">
        <v>1430</v>
      </c>
      <c r="S17" s="78">
        <v>2808</v>
      </c>
      <c r="T17" s="78">
        <v>140400</v>
      </c>
      <c r="U17" s="78">
        <f t="shared" si="0"/>
        <v>11700</v>
      </c>
    </row>
    <row r="18" spans="1:21">
      <c r="A18" s="78" t="s">
        <v>418</v>
      </c>
      <c r="B18" s="78" t="s">
        <v>426</v>
      </c>
      <c r="C18" s="78">
        <v>1</v>
      </c>
      <c r="D18" s="78" t="s">
        <v>487</v>
      </c>
      <c r="E18" s="78" t="s">
        <v>224</v>
      </c>
      <c r="F18" s="78" t="s">
        <v>14</v>
      </c>
      <c r="G18" s="78">
        <v>2020</v>
      </c>
      <c r="H18" s="78">
        <v>7</v>
      </c>
      <c r="I18" s="78" t="s">
        <v>175</v>
      </c>
      <c r="J18" s="78" t="s">
        <v>209</v>
      </c>
      <c r="K18" s="78" t="s">
        <v>456</v>
      </c>
      <c r="M18" s="78" t="s">
        <v>236</v>
      </c>
      <c r="N18" s="78" t="s">
        <v>236</v>
      </c>
      <c r="Q18" s="78">
        <v>1480</v>
      </c>
      <c r="R18" s="78">
        <v>1430</v>
      </c>
      <c r="S18" s="78">
        <v>960</v>
      </c>
      <c r="T18" s="78">
        <v>48000</v>
      </c>
      <c r="U18" s="78">
        <f t="shared" si="0"/>
        <v>4000</v>
      </c>
    </row>
    <row r="19" spans="1:21">
      <c r="A19" s="78" t="s">
        <v>418</v>
      </c>
      <c r="B19" s="78" t="s">
        <v>426</v>
      </c>
      <c r="D19" s="78" t="s">
        <v>487</v>
      </c>
      <c r="E19" s="78" t="s">
        <v>224</v>
      </c>
      <c r="F19" s="78" t="s">
        <v>14</v>
      </c>
      <c r="G19" s="78">
        <v>2020</v>
      </c>
      <c r="H19" s="78">
        <v>7</v>
      </c>
      <c r="I19" s="78" t="s">
        <v>171</v>
      </c>
      <c r="J19" s="78" t="s">
        <v>209</v>
      </c>
      <c r="K19" s="78" t="s">
        <v>456</v>
      </c>
      <c r="M19" s="78" t="s">
        <v>236</v>
      </c>
      <c r="N19" s="78" t="s">
        <v>236</v>
      </c>
      <c r="Q19" s="78">
        <v>1480</v>
      </c>
      <c r="R19" s="78">
        <v>1430</v>
      </c>
      <c r="S19" s="78">
        <v>110400</v>
      </c>
      <c r="T19" s="78">
        <v>5520000</v>
      </c>
      <c r="U19" s="78">
        <f t="shared" si="0"/>
        <v>460000</v>
      </c>
    </row>
    <row r="20" spans="1:21">
      <c r="A20" s="78" t="s">
        <v>418</v>
      </c>
      <c r="B20" s="78" t="s">
        <v>427</v>
      </c>
      <c r="C20" s="78">
        <v>1</v>
      </c>
      <c r="D20" s="78" t="s">
        <v>487</v>
      </c>
      <c r="E20" s="78" t="s">
        <v>224</v>
      </c>
      <c r="F20" s="78" t="s">
        <v>14</v>
      </c>
      <c r="G20" s="78">
        <v>2020</v>
      </c>
      <c r="H20" s="78">
        <v>7</v>
      </c>
      <c r="I20" s="78" t="s">
        <v>174</v>
      </c>
      <c r="J20" s="78" t="s">
        <v>203</v>
      </c>
      <c r="K20" s="78" t="s">
        <v>204</v>
      </c>
      <c r="M20" s="78" t="s">
        <v>229</v>
      </c>
      <c r="N20" s="78" t="s">
        <v>229</v>
      </c>
      <c r="Q20" s="78">
        <v>1109.9000000000001</v>
      </c>
      <c r="R20" s="78">
        <v>1080</v>
      </c>
      <c r="S20" s="78">
        <v>978000</v>
      </c>
      <c r="T20" s="78">
        <v>29242200.000000089</v>
      </c>
      <c r="U20" s="78">
        <f t="shared" si="0"/>
        <v>2436850.0000000075</v>
      </c>
    </row>
    <row r="21" spans="1:21">
      <c r="A21" s="78" t="s">
        <v>418</v>
      </c>
      <c r="B21" s="78" t="s">
        <v>428</v>
      </c>
      <c r="C21" s="78">
        <v>1</v>
      </c>
      <c r="D21" s="78" t="s">
        <v>487</v>
      </c>
      <c r="E21" s="78" t="s">
        <v>224</v>
      </c>
      <c r="F21" s="78" t="s">
        <v>14</v>
      </c>
      <c r="G21" s="78">
        <v>2020</v>
      </c>
      <c r="H21" s="78">
        <v>7</v>
      </c>
      <c r="I21" s="78" t="s">
        <v>176</v>
      </c>
      <c r="J21" s="78" t="s">
        <v>208</v>
      </c>
      <c r="K21" s="78" t="s">
        <v>269</v>
      </c>
      <c r="M21" s="78" t="s">
        <v>229</v>
      </c>
      <c r="N21" s="78" t="s">
        <v>229</v>
      </c>
      <c r="Q21" s="78">
        <v>2100</v>
      </c>
      <c r="R21" s="78">
        <v>1970</v>
      </c>
      <c r="S21" s="78">
        <v>23148</v>
      </c>
      <c r="T21" s="78">
        <v>3009240</v>
      </c>
      <c r="U21" s="78">
        <f t="shared" si="0"/>
        <v>250770</v>
      </c>
    </row>
    <row r="22" spans="1:21">
      <c r="A22" s="78" t="s">
        <v>419</v>
      </c>
      <c r="B22" s="78" t="s">
        <v>429</v>
      </c>
      <c r="C22" s="78">
        <v>1</v>
      </c>
      <c r="D22" s="78" t="s">
        <v>488</v>
      </c>
      <c r="E22" s="78" t="s">
        <v>224</v>
      </c>
      <c r="F22" s="78" t="s">
        <v>14</v>
      </c>
      <c r="G22" s="78">
        <v>2020</v>
      </c>
      <c r="H22" s="78">
        <v>7</v>
      </c>
      <c r="I22" s="78" t="s">
        <v>172</v>
      </c>
      <c r="J22" s="78" t="s">
        <v>351</v>
      </c>
      <c r="K22" s="78" t="s">
        <v>269</v>
      </c>
      <c r="M22" s="78" t="s">
        <v>229</v>
      </c>
      <c r="N22" s="78" t="s">
        <v>229</v>
      </c>
      <c r="Q22" s="78">
        <v>2100</v>
      </c>
      <c r="R22" s="78">
        <v>1970</v>
      </c>
      <c r="S22" s="78">
        <v>828</v>
      </c>
      <c r="T22" s="78">
        <v>107640</v>
      </c>
      <c r="U22" s="78">
        <f t="shared" si="0"/>
        <v>8970</v>
      </c>
    </row>
    <row r="23" spans="1:21">
      <c r="A23" s="78" t="s">
        <v>419</v>
      </c>
      <c r="B23" s="78" t="s">
        <v>430</v>
      </c>
      <c r="C23" s="78">
        <v>1</v>
      </c>
      <c r="D23" s="78" t="s">
        <v>488</v>
      </c>
      <c r="E23" s="78" t="s">
        <v>224</v>
      </c>
      <c r="F23" s="78" t="s">
        <v>14</v>
      </c>
      <c r="G23" s="78">
        <v>2020</v>
      </c>
      <c r="H23" s="78">
        <v>7</v>
      </c>
      <c r="I23" s="78" t="s">
        <v>176</v>
      </c>
      <c r="J23" s="78" t="s">
        <v>207</v>
      </c>
      <c r="K23" s="78" t="s">
        <v>457</v>
      </c>
      <c r="M23" s="78" t="s">
        <v>229</v>
      </c>
      <c r="N23" s="78" t="s">
        <v>229</v>
      </c>
      <c r="Q23" s="78">
        <v>2230.0000000000005</v>
      </c>
      <c r="R23" s="78">
        <v>2130</v>
      </c>
      <c r="S23" s="78">
        <v>72000</v>
      </c>
      <c r="T23" s="78">
        <v>7200000.0000000326</v>
      </c>
      <c r="U23" s="78">
        <f t="shared" si="0"/>
        <v>600000.00000000268</v>
      </c>
    </row>
    <row r="24" spans="1:21">
      <c r="A24" s="78" t="s">
        <v>419</v>
      </c>
      <c r="B24" s="78" t="s">
        <v>430</v>
      </c>
      <c r="D24" s="78" t="s">
        <v>488</v>
      </c>
      <c r="E24" s="78" t="s">
        <v>224</v>
      </c>
      <c r="F24" s="78" t="s">
        <v>14</v>
      </c>
      <c r="G24" s="78">
        <v>2020</v>
      </c>
      <c r="H24" s="78">
        <v>7</v>
      </c>
      <c r="I24" s="78" t="s">
        <v>175</v>
      </c>
      <c r="J24" s="78" t="s">
        <v>207</v>
      </c>
      <c r="K24" s="78" t="s">
        <v>457</v>
      </c>
      <c r="M24" s="78" t="s">
        <v>229</v>
      </c>
      <c r="N24" s="78" t="s">
        <v>229</v>
      </c>
      <c r="Q24" s="78">
        <v>2230.0000000000005</v>
      </c>
      <c r="R24" s="78">
        <v>2130</v>
      </c>
      <c r="S24" s="78">
        <v>19200</v>
      </c>
      <c r="T24" s="78">
        <v>1920000.0000000088</v>
      </c>
      <c r="U24" s="78">
        <f t="shared" si="0"/>
        <v>160000.00000000073</v>
      </c>
    </row>
    <row r="25" spans="1:21">
      <c r="A25" s="78" t="s">
        <v>419</v>
      </c>
      <c r="B25" s="78" t="s">
        <v>431</v>
      </c>
      <c r="C25" s="78">
        <v>1</v>
      </c>
      <c r="D25" s="78" t="s">
        <v>488</v>
      </c>
      <c r="E25" s="78" t="s">
        <v>224</v>
      </c>
      <c r="F25" s="78" t="s">
        <v>14</v>
      </c>
      <c r="G25" s="78">
        <v>2020</v>
      </c>
      <c r="H25" s="78">
        <v>7</v>
      </c>
      <c r="I25" s="78" t="s">
        <v>170</v>
      </c>
      <c r="J25" s="78" t="s">
        <v>182</v>
      </c>
      <c r="K25" s="78" t="s">
        <v>458</v>
      </c>
      <c r="M25" s="78" t="s">
        <v>549</v>
      </c>
      <c r="N25" s="78" t="s">
        <v>549</v>
      </c>
      <c r="Q25" s="78">
        <v>2608</v>
      </c>
      <c r="R25" s="78">
        <v>2140</v>
      </c>
      <c r="S25" s="78">
        <v>1110000</v>
      </c>
      <c r="T25" s="78">
        <v>519480000</v>
      </c>
      <c r="U25" s="78">
        <f t="shared" si="0"/>
        <v>43290000</v>
      </c>
    </row>
    <row r="26" spans="1:21">
      <c r="A26" s="78" t="s">
        <v>419</v>
      </c>
      <c r="B26" s="78" t="s">
        <v>432</v>
      </c>
      <c r="C26" s="78">
        <v>1</v>
      </c>
      <c r="D26" s="78" t="s">
        <v>488</v>
      </c>
      <c r="E26" s="78" t="s">
        <v>224</v>
      </c>
      <c r="F26" s="78" t="s">
        <v>22</v>
      </c>
      <c r="G26" s="78">
        <v>2020</v>
      </c>
      <c r="H26" s="78">
        <v>7</v>
      </c>
      <c r="I26" s="78" t="s">
        <v>173</v>
      </c>
      <c r="J26" s="78">
        <v>620008</v>
      </c>
      <c r="K26" s="78" t="s">
        <v>459</v>
      </c>
      <c r="M26" s="78" t="s">
        <v>362</v>
      </c>
      <c r="N26" s="78" t="s">
        <v>362</v>
      </c>
      <c r="Q26" s="78">
        <v>4268</v>
      </c>
      <c r="R26" s="78">
        <v>4100</v>
      </c>
      <c r="S26" s="78">
        <v>18975</v>
      </c>
      <c r="T26" s="78">
        <v>3187800</v>
      </c>
      <c r="U26" s="78">
        <f t="shared" si="0"/>
        <v>265650</v>
      </c>
    </row>
    <row r="27" spans="1:21">
      <c r="A27" s="78" t="s">
        <v>419</v>
      </c>
      <c r="B27" s="78" t="s">
        <v>433</v>
      </c>
      <c r="C27" s="78">
        <v>1</v>
      </c>
      <c r="D27" s="78" t="s">
        <v>488</v>
      </c>
      <c r="E27" s="78" t="s">
        <v>224</v>
      </c>
      <c r="F27" s="78" t="s">
        <v>22</v>
      </c>
      <c r="G27" s="78">
        <v>2020</v>
      </c>
      <c r="H27" s="78">
        <v>7</v>
      </c>
      <c r="I27" s="78" t="s">
        <v>173</v>
      </c>
      <c r="J27" s="78">
        <v>620022</v>
      </c>
      <c r="K27" s="78" t="s">
        <v>460</v>
      </c>
      <c r="M27" s="78" t="s">
        <v>362</v>
      </c>
      <c r="N27" s="78" t="s">
        <v>550</v>
      </c>
      <c r="Q27" s="78">
        <v>3446</v>
      </c>
      <c r="R27" s="78">
        <v>3374</v>
      </c>
      <c r="S27" s="78">
        <v>19200</v>
      </c>
      <c r="T27" s="78">
        <v>1382400</v>
      </c>
      <c r="U27" s="78">
        <f t="shared" si="0"/>
        <v>115200</v>
      </c>
    </row>
    <row r="28" spans="1:21">
      <c r="A28" s="78" t="s">
        <v>419</v>
      </c>
      <c r="B28" s="78" t="s">
        <v>434</v>
      </c>
      <c r="C28" s="78">
        <v>1</v>
      </c>
      <c r="D28" s="78" t="s">
        <v>488</v>
      </c>
      <c r="E28" s="78" t="s">
        <v>224</v>
      </c>
      <c r="F28" s="78" t="s">
        <v>22</v>
      </c>
      <c r="G28" s="78">
        <v>2020</v>
      </c>
      <c r="H28" s="78">
        <v>7</v>
      </c>
      <c r="I28" s="78" t="s">
        <v>173</v>
      </c>
      <c r="J28" s="78">
        <v>620027</v>
      </c>
      <c r="K28" s="78" t="s">
        <v>461</v>
      </c>
      <c r="M28" s="78" t="s">
        <v>172</v>
      </c>
      <c r="N28" s="78" t="s">
        <v>551</v>
      </c>
      <c r="Q28" s="78">
        <v>14684</v>
      </c>
      <c r="R28" s="78">
        <v>10472</v>
      </c>
      <c r="S28" s="78">
        <v>3000</v>
      </c>
      <c r="T28" s="78">
        <v>12636000</v>
      </c>
      <c r="U28" s="78">
        <f t="shared" si="0"/>
        <v>1053000</v>
      </c>
    </row>
    <row r="29" spans="1:21">
      <c r="A29" s="78" t="s">
        <v>416</v>
      </c>
      <c r="B29" s="78" t="s">
        <v>489</v>
      </c>
      <c r="C29" s="78">
        <v>1</v>
      </c>
      <c r="D29" s="78" t="s">
        <v>483</v>
      </c>
      <c r="E29" s="78" t="s">
        <v>222</v>
      </c>
      <c r="F29" s="78" t="s">
        <v>28</v>
      </c>
      <c r="G29" s="78">
        <v>2020</v>
      </c>
      <c r="H29" s="78">
        <v>6</v>
      </c>
      <c r="I29" s="78" t="s">
        <v>170</v>
      </c>
      <c r="J29" s="78">
        <v>673204</v>
      </c>
      <c r="K29" s="78" t="s">
        <v>360</v>
      </c>
      <c r="M29" s="78" t="s">
        <v>552</v>
      </c>
      <c r="N29" s="78" t="s">
        <v>553</v>
      </c>
      <c r="Q29" s="78">
        <v>8000</v>
      </c>
      <c r="R29" s="78">
        <v>4000</v>
      </c>
      <c r="S29" s="78">
        <v>56000</v>
      </c>
      <c r="T29" s="78">
        <v>224000000</v>
      </c>
      <c r="U29" s="78">
        <f t="shared" si="0"/>
        <v>18666666.666666668</v>
      </c>
    </row>
    <row r="30" spans="1:21">
      <c r="A30" s="78" t="s">
        <v>416</v>
      </c>
      <c r="B30" s="78" t="s">
        <v>490</v>
      </c>
      <c r="C30" s="78">
        <v>1</v>
      </c>
      <c r="D30" s="78" t="s">
        <v>483</v>
      </c>
      <c r="E30" s="78" t="s">
        <v>222</v>
      </c>
      <c r="F30" s="78" t="s">
        <v>28</v>
      </c>
      <c r="G30" s="78">
        <v>2020</v>
      </c>
      <c r="H30" s="78">
        <v>8</v>
      </c>
      <c r="I30" s="78" t="s">
        <v>171</v>
      </c>
      <c r="J30" s="78">
        <v>421638</v>
      </c>
      <c r="K30" s="78" t="s">
        <v>527</v>
      </c>
      <c r="M30" s="78" t="s">
        <v>237</v>
      </c>
      <c r="N30" s="78" t="s">
        <v>331</v>
      </c>
      <c r="Q30" s="78">
        <v>5300</v>
      </c>
      <c r="R30" s="78">
        <v>3500</v>
      </c>
      <c r="S30" s="78">
        <v>100000</v>
      </c>
      <c r="T30" s="78">
        <v>180000000</v>
      </c>
      <c r="U30" s="78">
        <f t="shared" si="0"/>
        <v>15000000</v>
      </c>
    </row>
    <row r="31" spans="1:21">
      <c r="A31" s="78" t="s">
        <v>416</v>
      </c>
      <c r="B31" s="78" t="s">
        <v>491</v>
      </c>
      <c r="C31" s="78">
        <v>1</v>
      </c>
      <c r="D31" s="78" t="s">
        <v>483</v>
      </c>
      <c r="E31" s="78" t="s">
        <v>222</v>
      </c>
      <c r="F31" s="78" t="s">
        <v>28</v>
      </c>
      <c r="G31" s="78">
        <v>2020</v>
      </c>
      <c r="H31" s="78">
        <v>6</v>
      </c>
      <c r="I31" s="78" t="s">
        <v>170</v>
      </c>
      <c r="J31" s="78">
        <v>671264</v>
      </c>
      <c r="K31" s="78" t="s">
        <v>323</v>
      </c>
      <c r="M31" s="78" t="s">
        <v>244</v>
      </c>
      <c r="N31" s="78" t="s">
        <v>244</v>
      </c>
      <c r="Q31" s="78">
        <v>13500</v>
      </c>
      <c r="R31" s="78">
        <v>12000</v>
      </c>
      <c r="S31" s="78">
        <v>17000</v>
      </c>
      <c r="T31" s="78">
        <v>25500000</v>
      </c>
      <c r="U31" s="78">
        <f t="shared" si="0"/>
        <v>2125000</v>
      </c>
    </row>
    <row r="32" spans="1:21">
      <c r="A32" s="78" t="s">
        <v>417</v>
      </c>
      <c r="B32" s="78" t="s">
        <v>435</v>
      </c>
      <c r="C32" s="78">
        <v>1</v>
      </c>
      <c r="D32" s="78" t="s">
        <v>492</v>
      </c>
      <c r="E32" s="78" t="s">
        <v>222</v>
      </c>
      <c r="F32" s="78" t="s">
        <v>26</v>
      </c>
      <c r="G32" s="78">
        <v>2020</v>
      </c>
      <c r="H32" s="78">
        <v>7</v>
      </c>
      <c r="I32" s="78" t="s">
        <v>176</v>
      </c>
      <c r="J32" s="78" t="s">
        <v>217</v>
      </c>
      <c r="K32" s="78" t="s">
        <v>267</v>
      </c>
      <c r="M32" s="78" t="s">
        <v>241</v>
      </c>
      <c r="N32" s="78" t="s">
        <v>241</v>
      </c>
      <c r="Q32" s="78">
        <v>30000</v>
      </c>
      <c r="R32" s="78">
        <v>26000</v>
      </c>
      <c r="S32" s="78">
        <v>1150</v>
      </c>
      <c r="T32" s="78">
        <v>4600000</v>
      </c>
      <c r="U32" s="78">
        <f t="shared" si="0"/>
        <v>383333.33333333331</v>
      </c>
    </row>
    <row r="33" spans="1:21">
      <c r="A33" s="78" t="s">
        <v>417</v>
      </c>
      <c r="B33" s="78" t="s">
        <v>493</v>
      </c>
      <c r="C33" s="78">
        <v>1</v>
      </c>
      <c r="D33" s="78" t="s">
        <v>492</v>
      </c>
      <c r="E33" s="78" t="s">
        <v>222</v>
      </c>
      <c r="F33" s="78" t="s">
        <v>26</v>
      </c>
      <c r="G33" s="78">
        <v>2020</v>
      </c>
      <c r="H33" s="78">
        <v>6</v>
      </c>
      <c r="I33" s="78" t="s">
        <v>170</v>
      </c>
      <c r="J33" s="78" t="s">
        <v>216</v>
      </c>
      <c r="K33" s="78" t="s">
        <v>528</v>
      </c>
      <c r="M33" s="78" t="s">
        <v>554</v>
      </c>
      <c r="N33" s="78" t="s">
        <v>554</v>
      </c>
      <c r="Q33" s="78">
        <v>12800</v>
      </c>
      <c r="R33" s="78">
        <v>12100</v>
      </c>
      <c r="S33" s="78">
        <v>14000</v>
      </c>
      <c r="T33" s="78">
        <v>9800000</v>
      </c>
      <c r="U33" s="78">
        <f t="shared" si="0"/>
        <v>816666.66666666663</v>
      </c>
    </row>
    <row r="34" spans="1:21">
      <c r="A34" s="78" t="s">
        <v>417</v>
      </c>
      <c r="B34" s="78" t="s">
        <v>436</v>
      </c>
      <c r="C34" s="78">
        <v>1</v>
      </c>
      <c r="D34" s="78" t="s">
        <v>492</v>
      </c>
      <c r="E34" s="78" t="s">
        <v>222</v>
      </c>
      <c r="F34" s="78" t="s">
        <v>26</v>
      </c>
      <c r="G34" s="78">
        <v>2020</v>
      </c>
      <c r="H34" s="78">
        <v>7</v>
      </c>
      <c r="I34" s="78" t="s">
        <v>172</v>
      </c>
      <c r="J34" s="78" t="s">
        <v>225</v>
      </c>
      <c r="K34" s="78" t="s">
        <v>462</v>
      </c>
      <c r="M34" s="78" t="s">
        <v>242</v>
      </c>
      <c r="N34" s="78" t="s">
        <v>242</v>
      </c>
      <c r="Q34" s="78">
        <v>135000</v>
      </c>
      <c r="R34" s="78">
        <v>131000</v>
      </c>
      <c r="S34" s="78">
        <v>445</v>
      </c>
      <c r="T34" s="78">
        <v>1780000</v>
      </c>
      <c r="U34" s="78">
        <f t="shared" si="0"/>
        <v>148333.33333333334</v>
      </c>
    </row>
    <row r="35" spans="1:21">
      <c r="A35" s="78" t="s">
        <v>418</v>
      </c>
      <c r="B35" s="78" t="s">
        <v>437</v>
      </c>
      <c r="C35" s="78">
        <v>1</v>
      </c>
      <c r="D35" s="78" t="s">
        <v>494</v>
      </c>
      <c r="E35" s="78" t="s">
        <v>222</v>
      </c>
      <c r="F35" s="78" t="s">
        <v>27</v>
      </c>
      <c r="G35" s="78">
        <v>2020</v>
      </c>
      <c r="H35" s="78">
        <v>7</v>
      </c>
      <c r="I35" s="78" t="s">
        <v>171</v>
      </c>
      <c r="J35" s="78">
        <v>405778</v>
      </c>
      <c r="K35" s="78" t="s">
        <v>463</v>
      </c>
      <c r="M35" s="78" t="s">
        <v>245</v>
      </c>
      <c r="N35" s="78" t="s">
        <v>245</v>
      </c>
      <c r="Q35" s="78">
        <v>2400</v>
      </c>
      <c r="R35" s="78">
        <v>1890</v>
      </c>
      <c r="S35" s="78">
        <v>32666</v>
      </c>
      <c r="T35" s="78">
        <v>16659660</v>
      </c>
      <c r="U35" s="78">
        <f t="shared" si="0"/>
        <v>1388305</v>
      </c>
    </row>
    <row r="36" spans="1:21">
      <c r="A36" s="78" t="s">
        <v>418</v>
      </c>
      <c r="B36" s="78" t="s">
        <v>437</v>
      </c>
      <c r="D36" s="78" t="s">
        <v>494</v>
      </c>
      <c r="E36" s="78" t="s">
        <v>222</v>
      </c>
      <c r="F36" s="78" t="s">
        <v>27</v>
      </c>
      <c r="G36" s="78">
        <v>2020</v>
      </c>
      <c r="H36" s="78">
        <v>7</v>
      </c>
      <c r="I36" s="78" t="s">
        <v>175</v>
      </c>
      <c r="J36" s="78">
        <v>405778</v>
      </c>
      <c r="K36" s="78" t="s">
        <v>463</v>
      </c>
      <c r="M36" s="78" t="s">
        <v>245</v>
      </c>
      <c r="N36" s="78" t="s">
        <v>245</v>
      </c>
      <c r="Q36" s="78">
        <v>2400</v>
      </c>
      <c r="R36" s="78">
        <v>1890</v>
      </c>
      <c r="S36" s="78">
        <v>26000</v>
      </c>
      <c r="T36" s="78">
        <v>13260000</v>
      </c>
      <c r="U36" s="78">
        <f t="shared" si="0"/>
        <v>1105000</v>
      </c>
    </row>
    <row r="37" spans="1:21">
      <c r="A37" s="78" t="s">
        <v>418</v>
      </c>
      <c r="B37" s="78" t="s">
        <v>437</v>
      </c>
      <c r="D37" s="78" t="s">
        <v>494</v>
      </c>
      <c r="E37" s="78" t="s">
        <v>222</v>
      </c>
      <c r="F37" s="78" t="s">
        <v>27</v>
      </c>
      <c r="G37" s="78">
        <v>2020</v>
      </c>
      <c r="H37" s="78">
        <v>7</v>
      </c>
      <c r="I37" s="78" t="s">
        <v>176</v>
      </c>
      <c r="J37" s="78">
        <v>405778</v>
      </c>
      <c r="K37" s="78" t="s">
        <v>463</v>
      </c>
      <c r="M37" s="78" t="s">
        <v>245</v>
      </c>
      <c r="N37" s="78" t="s">
        <v>245</v>
      </c>
      <c r="Q37" s="78">
        <v>2400</v>
      </c>
      <c r="R37" s="78">
        <v>1890</v>
      </c>
      <c r="S37" s="78">
        <v>2660</v>
      </c>
      <c r="T37" s="78">
        <v>1356600</v>
      </c>
      <c r="U37" s="78">
        <f t="shared" si="0"/>
        <v>113050</v>
      </c>
    </row>
    <row r="38" spans="1:21">
      <c r="A38" s="78" t="s">
        <v>419</v>
      </c>
      <c r="B38" s="78" t="s">
        <v>495</v>
      </c>
      <c r="C38" s="78">
        <v>1</v>
      </c>
      <c r="D38" s="78" t="s">
        <v>488</v>
      </c>
      <c r="E38" s="78" t="s">
        <v>222</v>
      </c>
      <c r="F38" s="78" t="s">
        <v>330</v>
      </c>
      <c r="G38" s="78">
        <v>2020</v>
      </c>
      <c r="H38" s="78">
        <v>9</v>
      </c>
      <c r="I38" s="78" t="s">
        <v>170</v>
      </c>
      <c r="J38" s="78">
        <v>602046</v>
      </c>
      <c r="K38" s="78" t="s">
        <v>262</v>
      </c>
      <c r="M38" s="78" t="s">
        <v>240</v>
      </c>
      <c r="N38" s="78" t="s">
        <v>239</v>
      </c>
      <c r="Q38" s="78">
        <v>75</v>
      </c>
      <c r="R38" s="78">
        <v>60</v>
      </c>
      <c r="S38" s="78">
        <v>1200000</v>
      </c>
      <c r="T38" s="78">
        <v>18000000</v>
      </c>
      <c r="U38" s="78">
        <f t="shared" si="0"/>
        <v>1500000</v>
      </c>
    </row>
    <row r="39" spans="1:21">
      <c r="A39" s="78" t="s">
        <v>419</v>
      </c>
      <c r="B39" s="78" t="s">
        <v>496</v>
      </c>
      <c r="C39" s="78">
        <v>1</v>
      </c>
      <c r="D39" s="78" t="s">
        <v>488</v>
      </c>
      <c r="E39" s="78" t="s">
        <v>222</v>
      </c>
      <c r="F39" s="78" t="s">
        <v>25</v>
      </c>
      <c r="G39" s="78">
        <v>2020</v>
      </c>
      <c r="H39" s="78">
        <v>8</v>
      </c>
      <c r="I39" s="78" t="s">
        <v>171</v>
      </c>
      <c r="J39" s="78">
        <v>408527</v>
      </c>
      <c r="K39" s="78" t="s">
        <v>342</v>
      </c>
      <c r="M39" s="78" t="s">
        <v>235</v>
      </c>
      <c r="N39" s="78" t="s">
        <v>235</v>
      </c>
      <c r="Q39" s="78">
        <v>1152.54</v>
      </c>
      <c r="R39" s="78">
        <v>1084.75</v>
      </c>
      <c r="S39" s="78">
        <v>85000</v>
      </c>
      <c r="T39" s="78">
        <v>5762149.9999999972</v>
      </c>
      <c r="U39" s="78">
        <f t="shared" si="0"/>
        <v>480179.16666666645</v>
      </c>
    </row>
    <row r="40" spans="1:21">
      <c r="A40" s="78" t="s">
        <v>419</v>
      </c>
      <c r="B40" s="78" t="s">
        <v>496</v>
      </c>
      <c r="D40" s="78" t="s">
        <v>488</v>
      </c>
      <c r="E40" s="78" t="s">
        <v>222</v>
      </c>
      <c r="F40" s="78" t="s">
        <v>25</v>
      </c>
      <c r="G40" s="78">
        <v>2020</v>
      </c>
      <c r="H40" s="78">
        <v>8</v>
      </c>
      <c r="I40" s="78" t="s">
        <v>175</v>
      </c>
      <c r="J40" s="78">
        <v>408527</v>
      </c>
      <c r="K40" s="78" t="s">
        <v>342</v>
      </c>
      <c r="M40" s="78" t="s">
        <v>235</v>
      </c>
      <c r="N40" s="78" t="s">
        <v>235</v>
      </c>
      <c r="Q40" s="78">
        <v>1152.54</v>
      </c>
      <c r="R40" s="78">
        <v>1084.75</v>
      </c>
      <c r="S40" s="78">
        <v>294000</v>
      </c>
      <c r="T40" s="78">
        <v>19930259.999999989</v>
      </c>
      <c r="U40" s="78">
        <f t="shared" si="0"/>
        <v>1660854.9999999991</v>
      </c>
    </row>
    <row r="41" spans="1:21">
      <c r="A41" s="78" t="s">
        <v>420</v>
      </c>
      <c r="B41" s="78" t="s">
        <v>497</v>
      </c>
      <c r="C41" s="78">
        <v>1</v>
      </c>
      <c r="D41" s="78" t="s">
        <v>498</v>
      </c>
      <c r="E41" s="78" t="s">
        <v>222</v>
      </c>
      <c r="F41" s="78" t="s">
        <v>28</v>
      </c>
      <c r="G41" s="78">
        <v>2020</v>
      </c>
      <c r="H41" s="78">
        <v>6</v>
      </c>
      <c r="I41" s="78" t="s">
        <v>170</v>
      </c>
      <c r="J41" s="78">
        <v>660507</v>
      </c>
      <c r="K41" s="78" t="s">
        <v>266</v>
      </c>
      <c r="M41" s="78" t="s">
        <v>243</v>
      </c>
      <c r="N41" s="78" t="s">
        <v>243</v>
      </c>
      <c r="Q41" s="78">
        <v>2900</v>
      </c>
      <c r="R41" s="78">
        <v>2500</v>
      </c>
      <c r="S41" s="78">
        <v>48100</v>
      </c>
      <c r="T41" s="78">
        <v>19240000</v>
      </c>
      <c r="U41" s="78">
        <f t="shared" si="0"/>
        <v>1603333.3333333333</v>
      </c>
    </row>
    <row r="42" spans="1:21">
      <c r="A42" s="78" t="s">
        <v>420</v>
      </c>
      <c r="B42" s="78" t="s">
        <v>499</v>
      </c>
      <c r="C42" s="78">
        <v>1</v>
      </c>
      <c r="D42" s="78" t="s">
        <v>498</v>
      </c>
      <c r="E42" s="78" t="s">
        <v>222</v>
      </c>
      <c r="F42" s="78" t="s">
        <v>28</v>
      </c>
      <c r="G42" s="78">
        <v>2020</v>
      </c>
      <c r="H42" s="78">
        <v>9</v>
      </c>
      <c r="I42" s="78" t="s">
        <v>176</v>
      </c>
      <c r="J42" s="78">
        <v>410099</v>
      </c>
      <c r="K42" s="78" t="s">
        <v>529</v>
      </c>
      <c r="M42" s="78" t="s">
        <v>202</v>
      </c>
      <c r="N42" s="78" t="s">
        <v>228</v>
      </c>
      <c r="Q42" s="78">
        <v>1710</v>
      </c>
      <c r="R42" s="78">
        <v>760</v>
      </c>
      <c r="S42" s="78">
        <v>40000</v>
      </c>
      <c r="T42" s="78">
        <v>38000000</v>
      </c>
      <c r="U42" s="78">
        <f t="shared" si="0"/>
        <v>3166666.6666666665</v>
      </c>
    </row>
    <row r="43" spans="1:21">
      <c r="A43" s="78" t="s">
        <v>420</v>
      </c>
      <c r="B43" s="78" t="s">
        <v>500</v>
      </c>
      <c r="C43" s="78">
        <v>1</v>
      </c>
      <c r="D43" s="78" t="s">
        <v>498</v>
      </c>
      <c r="E43" s="78" t="s">
        <v>222</v>
      </c>
      <c r="F43" s="78" t="s">
        <v>27</v>
      </c>
      <c r="G43" s="78">
        <v>2020</v>
      </c>
      <c r="H43" s="78">
        <v>10</v>
      </c>
      <c r="I43" s="78" t="s">
        <v>171</v>
      </c>
      <c r="J43" s="78">
        <v>410251</v>
      </c>
      <c r="K43" s="78" t="s">
        <v>530</v>
      </c>
      <c r="M43" s="78" t="s">
        <v>555</v>
      </c>
      <c r="N43" s="78" t="s">
        <v>231</v>
      </c>
      <c r="Q43" s="78">
        <v>25000</v>
      </c>
      <c r="R43" s="78">
        <v>20000</v>
      </c>
      <c r="S43" s="78">
        <v>11000</v>
      </c>
      <c r="T43" s="78">
        <v>55000000</v>
      </c>
      <c r="U43" s="78">
        <f t="shared" si="0"/>
        <v>4583333.333333333</v>
      </c>
    </row>
    <row r="44" spans="1:21">
      <c r="A44" s="78" t="s">
        <v>420</v>
      </c>
      <c r="B44" s="78" t="s">
        <v>501</v>
      </c>
      <c r="C44" s="78">
        <v>1</v>
      </c>
      <c r="D44" s="78" t="s">
        <v>498</v>
      </c>
      <c r="E44" s="78" t="s">
        <v>222</v>
      </c>
      <c r="F44" s="78" t="s">
        <v>27</v>
      </c>
      <c r="G44" s="78">
        <v>2020</v>
      </c>
      <c r="H44" s="78">
        <v>10</v>
      </c>
      <c r="I44" s="78" t="s">
        <v>176</v>
      </c>
      <c r="J44" s="78">
        <v>400188</v>
      </c>
      <c r="K44" s="78" t="s">
        <v>531</v>
      </c>
      <c r="M44" s="78" t="s">
        <v>556</v>
      </c>
      <c r="N44" s="78" t="s">
        <v>557</v>
      </c>
      <c r="Q44" s="78">
        <v>20000</v>
      </c>
      <c r="R44" s="78">
        <v>19000</v>
      </c>
      <c r="S44" s="78">
        <v>11000</v>
      </c>
      <c r="T44" s="78">
        <v>11000000</v>
      </c>
      <c r="U44" s="78">
        <f t="shared" si="0"/>
        <v>916666.66666666663</v>
      </c>
    </row>
    <row r="45" spans="1:21">
      <c r="A45" s="78" t="s">
        <v>416</v>
      </c>
      <c r="B45" s="78" t="s">
        <v>438</v>
      </c>
      <c r="C45" s="78">
        <v>1</v>
      </c>
      <c r="D45" s="78" t="s">
        <v>502</v>
      </c>
      <c r="E45" s="78" t="s">
        <v>8</v>
      </c>
      <c r="F45" s="78" t="s">
        <v>95</v>
      </c>
      <c r="G45" s="78">
        <v>20</v>
      </c>
      <c r="H45" s="78">
        <v>7</v>
      </c>
      <c r="I45" s="78" t="s">
        <v>170</v>
      </c>
      <c r="J45" s="78">
        <v>707152</v>
      </c>
      <c r="K45" s="78" t="s">
        <v>464</v>
      </c>
      <c r="M45" s="78" t="s">
        <v>251</v>
      </c>
      <c r="N45" s="78" t="s">
        <v>251</v>
      </c>
      <c r="Q45" s="78">
        <v>70</v>
      </c>
      <c r="R45" s="78">
        <v>66</v>
      </c>
      <c r="S45" s="78">
        <v>551600</v>
      </c>
      <c r="T45" s="78">
        <v>2206400</v>
      </c>
      <c r="U45" s="78">
        <f t="shared" si="0"/>
        <v>183866.66666666666</v>
      </c>
    </row>
    <row r="46" spans="1:21">
      <c r="A46" s="78" t="s">
        <v>417</v>
      </c>
      <c r="B46" s="78" t="s">
        <v>439</v>
      </c>
      <c r="C46" s="78">
        <v>1</v>
      </c>
      <c r="D46" s="78" t="s">
        <v>371</v>
      </c>
      <c r="E46" s="78" t="s">
        <v>8</v>
      </c>
      <c r="F46" s="78" t="s">
        <v>165</v>
      </c>
      <c r="G46" s="78">
        <v>20</v>
      </c>
      <c r="H46" s="78">
        <v>7</v>
      </c>
      <c r="I46" s="78" t="s">
        <v>170</v>
      </c>
      <c r="J46" s="78">
        <v>707194</v>
      </c>
      <c r="K46" s="78" t="s">
        <v>275</v>
      </c>
      <c r="M46" s="78" t="s">
        <v>256</v>
      </c>
      <c r="N46" s="78" t="s">
        <v>256</v>
      </c>
      <c r="Q46" s="78">
        <v>16.5</v>
      </c>
      <c r="R46" s="78">
        <v>16</v>
      </c>
      <c r="S46" s="78">
        <v>3290004</v>
      </c>
      <c r="T46" s="78">
        <v>1645002</v>
      </c>
      <c r="U46" s="78">
        <f t="shared" si="0"/>
        <v>137083.5</v>
      </c>
    </row>
    <row r="47" spans="1:21">
      <c r="A47" s="78" t="s">
        <v>417</v>
      </c>
      <c r="B47" s="78" t="s">
        <v>439</v>
      </c>
      <c r="D47" s="78" t="s">
        <v>371</v>
      </c>
      <c r="E47" s="78" t="s">
        <v>8</v>
      </c>
      <c r="F47" s="78" t="s">
        <v>165</v>
      </c>
      <c r="G47" s="78">
        <v>20</v>
      </c>
      <c r="H47" s="78">
        <v>7</v>
      </c>
      <c r="I47" s="78" t="s">
        <v>170</v>
      </c>
      <c r="J47" s="78" t="s">
        <v>212</v>
      </c>
      <c r="K47" s="78" t="s">
        <v>273</v>
      </c>
      <c r="M47" s="78" t="s">
        <v>256</v>
      </c>
      <c r="N47" s="78" t="s">
        <v>256</v>
      </c>
      <c r="Q47" s="78">
        <v>10.5</v>
      </c>
      <c r="R47" s="78">
        <v>10</v>
      </c>
      <c r="S47" s="78">
        <v>4168344</v>
      </c>
      <c r="T47" s="78">
        <v>2084172</v>
      </c>
      <c r="U47" s="78">
        <f t="shared" si="0"/>
        <v>173681</v>
      </c>
    </row>
    <row r="48" spans="1:21">
      <c r="A48" s="78" t="s">
        <v>417</v>
      </c>
      <c r="B48" s="78" t="s">
        <v>439</v>
      </c>
      <c r="D48" s="78" t="s">
        <v>371</v>
      </c>
      <c r="E48" s="78" t="s">
        <v>8</v>
      </c>
      <c r="F48" s="78" t="s">
        <v>165</v>
      </c>
      <c r="G48" s="78">
        <v>20</v>
      </c>
      <c r="H48" s="78">
        <v>7</v>
      </c>
      <c r="I48" s="78" t="s">
        <v>170</v>
      </c>
      <c r="J48" s="78" t="s">
        <v>214</v>
      </c>
      <c r="K48" s="78" t="s">
        <v>276</v>
      </c>
      <c r="M48" s="78" t="s">
        <v>256</v>
      </c>
      <c r="N48" s="78" t="s">
        <v>256</v>
      </c>
      <c r="Q48" s="78">
        <v>11.5</v>
      </c>
      <c r="R48" s="78">
        <v>11</v>
      </c>
      <c r="S48" s="78">
        <v>13081500</v>
      </c>
      <c r="T48" s="78">
        <v>6540750</v>
      </c>
      <c r="U48" s="78">
        <f t="shared" si="0"/>
        <v>545062.5</v>
      </c>
    </row>
    <row r="49" spans="1:21">
      <c r="A49" s="78" t="s">
        <v>417</v>
      </c>
      <c r="B49" s="78" t="s">
        <v>439</v>
      </c>
      <c r="D49" s="78" t="s">
        <v>371</v>
      </c>
      <c r="E49" s="78" t="s">
        <v>8</v>
      </c>
      <c r="F49" s="78" t="s">
        <v>165</v>
      </c>
      <c r="G49" s="78">
        <v>20</v>
      </c>
      <c r="H49" s="78">
        <v>7</v>
      </c>
      <c r="I49" s="78" t="s">
        <v>170</v>
      </c>
      <c r="J49" s="78" t="s">
        <v>211</v>
      </c>
      <c r="K49" s="78" t="s">
        <v>272</v>
      </c>
      <c r="M49" s="78" t="s">
        <v>256</v>
      </c>
      <c r="N49" s="78" t="s">
        <v>256</v>
      </c>
      <c r="Q49" s="78">
        <v>29</v>
      </c>
      <c r="R49" s="78">
        <v>27.5</v>
      </c>
      <c r="S49" s="78">
        <v>3918024</v>
      </c>
      <c r="T49" s="78">
        <v>5877036</v>
      </c>
      <c r="U49" s="78">
        <f t="shared" si="0"/>
        <v>489753</v>
      </c>
    </row>
    <row r="50" spans="1:21">
      <c r="A50" s="78" t="s">
        <v>417</v>
      </c>
      <c r="B50" s="78" t="s">
        <v>439</v>
      </c>
      <c r="D50" s="78" t="s">
        <v>371</v>
      </c>
      <c r="E50" s="78" t="s">
        <v>8</v>
      </c>
      <c r="F50" s="78" t="s">
        <v>165</v>
      </c>
      <c r="G50" s="78">
        <v>20</v>
      </c>
      <c r="H50" s="78">
        <v>7</v>
      </c>
      <c r="I50" s="78" t="s">
        <v>170</v>
      </c>
      <c r="J50" s="78" t="s">
        <v>213</v>
      </c>
      <c r="K50" s="78" t="s">
        <v>274</v>
      </c>
      <c r="M50" s="78" t="s">
        <v>256</v>
      </c>
      <c r="N50" s="78" t="s">
        <v>256</v>
      </c>
      <c r="Q50" s="78">
        <v>16</v>
      </c>
      <c r="R50" s="78">
        <v>15</v>
      </c>
      <c r="S50" s="78">
        <v>410400</v>
      </c>
      <c r="T50" s="78">
        <v>410400</v>
      </c>
      <c r="U50" s="78">
        <f t="shared" si="0"/>
        <v>34200</v>
      </c>
    </row>
    <row r="51" spans="1:21">
      <c r="A51" s="78" t="s">
        <v>417</v>
      </c>
      <c r="B51" s="78" t="s">
        <v>439</v>
      </c>
      <c r="D51" s="78" t="s">
        <v>371</v>
      </c>
      <c r="E51" s="78" t="s">
        <v>8</v>
      </c>
      <c r="F51" s="78" t="s">
        <v>165</v>
      </c>
      <c r="G51" s="78">
        <v>20</v>
      </c>
      <c r="H51" s="78">
        <v>7</v>
      </c>
      <c r="I51" s="78" t="s">
        <v>170</v>
      </c>
      <c r="J51" s="78" t="s">
        <v>215</v>
      </c>
      <c r="K51" s="78" t="s">
        <v>277</v>
      </c>
      <c r="M51" s="78" t="s">
        <v>256</v>
      </c>
      <c r="N51" s="78" t="s">
        <v>256</v>
      </c>
      <c r="Q51" s="78">
        <v>25.7</v>
      </c>
      <c r="R51" s="78">
        <v>24</v>
      </c>
      <c r="S51" s="78">
        <v>528000</v>
      </c>
      <c r="T51" s="78">
        <v>897599.99999999965</v>
      </c>
      <c r="U51" s="78">
        <f t="shared" si="0"/>
        <v>74799.999999999971</v>
      </c>
    </row>
    <row r="52" spans="1:21">
      <c r="A52" s="78" t="s">
        <v>417</v>
      </c>
      <c r="B52" s="78" t="s">
        <v>439</v>
      </c>
      <c r="D52" s="78" t="s">
        <v>371</v>
      </c>
      <c r="E52" s="78" t="s">
        <v>8</v>
      </c>
      <c r="F52" s="78" t="s">
        <v>165</v>
      </c>
      <c r="G52" s="78">
        <v>20</v>
      </c>
      <c r="H52" s="78">
        <v>7</v>
      </c>
      <c r="I52" s="78" t="s">
        <v>170</v>
      </c>
      <c r="J52" s="78" t="s">
        <v>349</v>
      </c>
      <c r="K52" s="78" t="s">
        <v>350</v>
      </c>
      <c r="M52" s="78" t="s">
        <v>256</v>
      </c>
      <c r="N52" s="78" t="s">
        <v>256</v>
      </c>
      <c r="Q52" s="78">
        <v>13.5</v>
      </c>
      <c r="R52" s="78">
        <v>13</v>
      </c>
      <c r="S52" s="78">
        <v>629196</v>
      </c>
      <c r="T52" s="78">
        <v>314598</v>
      </c>
      <c r="U52" s="78">
        <f t="shared" si="0"/>
        <v>26216.5</v>
      </c>
    </row>
    <row r="53" spans="1:21">
      <c r="A53" s="78" t="s">
        <v>417</v>
      </c>
      <c r="B53" s="78" t="s">
        <v>503</v>
      </c>
      <c r="C53" s="78">
        <v>1</v>
      </c>
      <c r="D53" s="78" t="s">
        <v>504</v>
      </c>
      <c r="E53" s="78" t="s">
        <v>8</v>
      </c>
      <c r="F53" s="78" t="s">
        <v>223</v>
      </c>
      <c r="G53" s="78">
        <v>20</v>
      </c>
      <c r="H53" s="78">
        <v>6</v>
      </c>
      <c r="I53" s="78" t="s">
        <v>172</v>
      </c>
      <c r="J53" s="78">
        <v>812068</v>
      </c>
      <c r="K53" s="78" t="s">
        <v>271</v>
      </c>
      <c r="M53" s="78" t="s">
        <v>232</v>
      </c>
      <c r="N53" s="78" t="s">
        <v>232</v>
      </c>
      <c r="Q53" s="78">
        <v>230</v>
      </c>
      <c r="R53" s="78">
        <v>220</v>
      </c>
      <c r="S53" s="78">
        <v>544056</v>
      </c>
      <c r="T53" s="78">
        <v>5440560</v>
      </c>
      <c r="U53" s="78">
        <f t="shared" si="0"/>
        <v>453380</v>
      </c>
    </row>
    <row r="54" spans="1:21">
      <c r="A54" s="78" t="s">
        <v>418</v>
      </c>
      <c r="B54" s="78" t="s">
        <v>505</v>
      </c>
      <c r="C54" s="78">
        <v>1</v>
      </c>
      <c r="D54" s="78" t="s">
        <v>506</v>
      </c>
      <c r="E54" s="78" t="s">
        <v>8</v>
      </c>
      <c r="F54" s="78" t="s">
        <v>12</v>
      </c>
      <c r="G54" s="78">
        <v>20</v>
      </c>
      <c r="H54" s="78">
        <v>8</v>
      </c>
      <c r="I54" s="78" t="s">
        <v>171</v>
      </c>
      <c r="J54" s="78">
        <v>524299</v>
      </c>
      <c r="K54" s="78" t="s">
        <v>532</v>
      </c>
      <c r="M54" s="78" t="s">
        <v>558</v>
      </c>
      <c r="N54" s="78" t="s">
        <v>559</v>
      </c>
      <c r="Q54" s="78">
        <v>800</v>
      </c>
      <c r="R54" s="78">
        <v>680</v>
      </c>
      <c r="S54" s="78">
        <v>13810</v>
      </c>
      <c r="T54" s="78">
        <v>1657200</v>
      </c>
      <c r="U54" s="78">
        <f t="shared" si="0"/>
        <v>138100</v>
      </c>
    </row>
    <row r="55" spans="1:21">
      <c r="A55" s="78" t="s">
        <v>418</v>
      </c>
      <c r="B55" s="78" t="s">
        <v>505</v>
      </c>
      <c r="D55" s="78" t="s">
        <v>506</v>
      </c>
      <c r="E55" s="78" t="s">
        <v>8</v>
      </c>
      <c r="F55" s="78" t="s">
        <v>12</v>
      </c>
      <c r="G55" s="78">
        <v>20</v>
      </c>
      <c r="H55" s="78">
        <v>8</v>
      </c>
      <c r="I55" s="78" t="s">
        <v>171</v>
      </c>
      <c r="J55" s="78">
        <v>524300</v>
      </c>
      <c r="K55" s="78" t="s">
        <v>533</v>
      </c>
      <c r="M55" s="78" t="s">
        <v>558</v>
      </c>
      <c r="N55" s="78" t="s">
        <v>559</v>
      </c>
      <c r="Q55" s="78">
        <v>1050</v>
      </c>
      <c r="R55" s="78">
        <v>980</v>
      </c>
      <c r="S55" s="78">
        <v>54680</v>
      </c>
      <c r="T55" s="78">
        <v>3827600</v>
      </c>
      <c r="U55" s="78">
        <f t="shared" si="0"/>
        <v>318966.66666666669</v>
      </c>
    </row>
    <row r="56" spans="1:21">
      <c r="A56" s="78" t="s">
        <v>418</v>
      </c>
      <c r="B56" s="78" t="s">
        <v>505</v>
      </c>
      <c r="D56" s="78" t="s">
        <v>506</v>
      </c>
      <c r="E56" s="78" t="s">
        <v>8</v>
      </c>
      <c r="F56" s="78" t="s">
        <v>12</v>
      </c>
      <c r="G56" s="78">
        <v>20</v>
      </c>
      <c r="H56" s="78">
        <v>8</v>
      </c>
      <c r="I56" s="78" t="s">
        <v>171</v>
      </c>
      <c r="J56" s="78">
        <v>524301</v>
      </c>
      <c r="K56" s="78" t="s">
        <v>534</v>
      </c>
      <c r="M56" s="78" t="s">
        <v>558</v>
      </c>
      <c r="N56" s="78" t="s">
        <v>559</v>
      </c>
      <c r="Q56" s="78">
        <v>650</v>
      </c>
      <c r="R56" s="78">
        <v>540</v>
      </c>
      <c r="S56" s="78">
        <v>62630</v>
      </c>
      <c r="T56" s="78">
        <v>6889300</v>
      </c>
      <c r="U56" s="78">
        <f t="shared" si="0"/>
        <v>574108.33333333337</v>
      </c>
    </row>
    <row r="57" spans="1:21">
      <c r="A57" s="78" t="s">
        <v>418</v>
      </c>
      <c r="B57" s="78" t="s">
        <v>505</v>
      </c>
      <c r="D57" s="78" t="s">
        <v>506</v>
      </c>
      <c r="E57" s="78" t="s">
        <v>8</v>
      </c>
      <c r="F57" s="78" t="s">
        <v>12</v>
      </c>
      <c r="G57" s="78">
        <v>20</v>
      </c>
      <c r="H57" s="78">
        <v>8</v>
      </c>
      <c r="I57" s="78" t="s">
        <v>171</v>
      </c>
      <c r="J57" s="78">
        <v>524302</v>
      </c>
      <c r="K57" s="78" t="s">
        <v>535</v>
      </c>
      <c r="M57" s="78" t="s">
        <v>558</v>
      </c>
      <c r="N57" s="78" t="s">
        <v>559</v>
      </c>
      <c r="Q57" s="78">
        <v>1800</v>
      </c>
      <c r="R57" s="78">
        <v>1770</v>
      </c>
      <c r="S57" s="78">
        <v>9790</v>
      </c>
      <c r="T57" s="78">
        <v>293700</v>
      </c>
      <c r="U57" s="78">
        <f t="shared" si="0"/>
        <v>24475</v>
      </c>
    </row>
    <row r="58" spans="1:21">
      <c r="A58" s="78" t="s">
        <v>418</v>
      </c>
      <c r="B58" s="78" t="s">
        <v>440</v>
      </c>
      <c r="C58" s="78">
        <v>1</v>
      </c>
      <c r="D58" s="78" t="s">
        <v>506</v>
      </c>
      <c r="E58" s="78" t="s">
        <v>8</v>
      </c>
      <c r="F58" s="78" t="s">
        <v>95</v>
      </c>
      <c r="G58" s="78">
        <v>20</v>
      </c>
      <c r="H58" s="78">
        <v>7</v>
      </c>
      <c r="I58" s="78" t="s">
        <v>170</v>
      </c>
      <c r="J58" s="78">
        <v>712635</v>
      </c>
      <c r="K58" s="78" t="s">
        <v>465</v>
      </c>
      <c r="M58" s="78" t="s">
        <v>253</v>
      </c>
      <c r="N58" s="78" t="s">
        <v>253</v>
      </c>
      <c r="Q58" s="78">
        <v>131</v>
      </c>
      <c r="R58" s="78">
        <v>121</v>
      </c>
      <c r="S58" s="78">
        <v>90000</v>
      </c>
      <c r="T58" s="78">
        <v>900000</v>
      </c>
      <c r="U58" s="78">
        <f t="shared" si="0"/>
        <v>75000</v>
      </c>
    </row>
    <row r="59" spans="1:21">
      <c r="A59" s="78" t="s">
        <v>418</v>
      </c>
      <c r="B59" s="78" t="s">
        <v>507</v>
      </c>
      <c r="C59" s="78">
        <v>1</v>
      </c>
      <c r="D59" s="78" t="s">
        <v>494</v>
      </c>
      <c r="E59" s="78" t="s">
        <v>8</v>
      </c>
      <c r="F59" s="78" t="s">
        <v>83</v>
      </c>
      <c r="G59" s="78">
        <v>20</v>
      </c>
      <c r="H59" s="78">
        <v>9</v>
      </c>
      <c r="I59" s="78" t="s">
        <v>174</v>
      </c>
      <c r="J59" s="78" t="s">
        <v>189</v>
      </c>
      <c r="K59" s="78" t="s">
        <v>536</v>
      </c>
      <c r="M59" s="78" t="s">
        <v>560</v>
      </c>
      <c r="N59" s="78" t="s">
        <v>257</v>
      </c>
      <c r="T59" s="78">
        <v>56167101</v>
      </c>
      <c r="U59" s="78">
        <f t="shared" si="0"/>
        <v>4680591.75</v>
      </c>
    </row>
    <row r="60" spans="1:21">
      <c r="A60" s="78" t="s">
        <v>418</v>
      </c>
      <c r="B60" s="78" t="s">
        <v>508</v>
      </c>
      <c r="C60" s="78">
        <v>1</v>
      </c>
      <c r="D60" s="78" t="s">
        <v>494</v>
      </c>
      <c r="E60" s="78" t="s">
        <v>8</v>
      </c>
      <c r="F60" s="78" t="s">
        <v>83</v>
      </c>
      <c r="G60" s="78">
        <v>20</v>
      </c>
      <c r="H60" s="78">
        <v>9</v>
      </c>
      <c r="I60" s="78" t="s">
        <v>171</v>
      </c>
      <c r="J60" s="78" t="s">
        <v>189</v>
      </c>
      <c r="K60" s="78" t="s">
        <v>537</v>
      </c>
      <c r="M60" s="78" t="s">
        <v>561</v>
      </c>
      <c r="N60" s="78" t="s">
        <v>562</v>
      </c>
      <c r="T60" s="78">
        <v>53478083</v>
      </c>
      <c r="U60" s="78">
        <f t="shared" si="0"/>
        <v>4456506.916666667</v>
      </c>
    </row>
    <row r="61" spans="1:21">
      <c r="A61" s="78" t="s">
        <v>418</v>
      </c>
      <c r="B61" s="78" t="s">
        <v>509</v>
      </c>
      <c r="C61" s="78">
        <v>1</v>
      </c>
      <c r="D61" s="78" t="s">
        <v>494</v>
      </c>
      <c r="E61" s="78" t="s">
        <v>8</v>
      </c>
      <c r="F61" s="78" t="s">
        <v>83</v>
      </c>
      <c r="G61" s="78">
        <v>20</v>
      </c>
      <c r="H61" s="78">
        <v>9</v>
      </c>
      <c r="I61" s="78" t="s">
        <v>175</v>
      </c>
      <c r="J61" s="78" t="s">
        <v>189</v>
      </c>
      <c r="K61" s="78" t="s">
        <v>538</v>
      </c>
      <c r="M61" s="78" t="s">
        <v>563</v>
      </c>
      <c r="N61" s="78" t="s">
        <v>562</v>
      </c>
      <c r="T61" s="78">
        <v>132070993</v>
      </c>
      <c r="U61" s="78">
        <f t="shared" si="0"/>
        <v>11005916.083333334</v>
      </c>
    </row>
    <row r="62" spans="1:21">
      <c r="A62" s="78" t="s">
        <v>419</v>
      </c>
      <c r="B62" s="78" t="s">
        <v>510</v>
      </c>
      <c r="C62" s="78">
        <v>1</v>
      </c>
      <c r="D62" s="78" t="s">
        <v>511</v>
      </c>
      <c r="E62" s="78" t="s">
        <v>8</v>
      </c>
      <c r="F62" s="78" t="s">
        <v>95</v>
      </c>
      <c r="G62" s="78">
        <v>20</v>
      </c>
      <c r="H62" s="78">
        <v>8</v>
      </c>
      <c r="I62" s="78" t="s">
        <v>340</v>
      </c>
      <c r="J62" s="78">
        <v>516051</v>
      </c>
      <c r="K62" s="78" t="s">
        <v>539</v>
      </c>
      <c r="M62" s="78" t="s">
        <v>564</v>
      </c>
      <c r="N62" s="78" t="s">
        <v>254</v>
      </c>
      <c r="Q62" s="78">
        <v>57</v>
      </c>
      <c r="R62" s="78">
        <v>52</v>
      </c>
      <c r="S62" s="78">
        <v>1060000</v>
      </c>
      <c r="T62" s="78">
        <v>5300000</v>
      </c>
      <c r="U62" s="78">
        <f t="shared" si="0"/>
        <v>441666.66666666669</v>
      </c>
    </row>
    <row r="63" spans="1:21">
      <c r="A63" s="78" t="s">
        <v>419</v>
      </c>
      <c r="B63" s="78" t="s">
        <v>441</v>
      </c>
      <c r="C63" s="78">
        <v>1</v>
      </c>
      <c r="D63" s="78" t="s">
        <v>511</v>
      </c>
      <c r="E63" s="78" t="s">
        <v>8</v>
      </c>
      <c r="F63" s="78" t="s">
        <v>95</v>
      </c>
      <c r="G63" s="78">
        <v>20</v>
      </c>
      <c r="H63" s="78">
        <v>7</v>
      </c>
      <c r="I63" s="78" t="s">
        <v>175</v>
      </c>
      <c r="J63" s="78">
        <v>523800</v>
      </c>
      <c r="K63" s="78" t="s">
        <v>466</v>
      </c>
      <c r="M63" s="78" t="s">
        <v>248</v>
      </c>
      <c r="N63" s="78" t="s">
        <v>248</v>
      </c>
      <c r="Q63" s="78">
        <v>260</v>
      </c>
      <c r="R63" s="78">
        <v>235</v>
      </c>
      <c r="S63" s="78">
        <v>828500</v>
      </c>
      <c r="T63" s="78">
        <v>20712500</v>
      </c>
      <c r="U63" s="78">
        <f t="shared" si="0"/>
        <v>1726041.6666666667</v>
      </c>
    </row>
    <row r="64" spans="1:21">
      <c r="A64" s="78" t="s">
        <v>419</v>
      </c>
      <c r="B64" s="78" t="s">
        <v>512</v>
      </c>
      <c r="C64" s="78">
        <v>1</v>
      </c>
      <c r="D64" s="78" t="s">
        <v>511</v>
      </c>
      <c r="E64" s="78" t="s">
        <v>8</v>
      </c>
      <c r="F64" s="78" t="s">
        <v>29</v>
      </c>
      <c r="G64" s="78">
        <v>20</v>
      </c>
      <c r="H64" s="78">
        <v>9</v>
      </c>
      <c r="I64" s="78" t="s">
        <v>176</v>
      </c>
      <c r="J64" s="78">
        <v>519583</v>
      </c>
      <c r="K64" s="78" t="s">
        <v>282</v>
      </c>
      <c r="M64" s="78" t="s">
        <v>230</v>
      </c>
      <c r="N64" s="78" t="s">
        <v>255</v>
      </c>
      <c r="Q64" s="78">
        <v>130</v>
      </c>
      <c r="R64" s="78">
        <v>92</v>
      </c>
      <c r="S64" s="78">
        <v>602680</v>
      </c>
      <c r="T64" s="78">
        <v>22901840</v>
      </c>
      <c r="U64" s="78">
        <f t="shared" si="0"/>
        <v>1908486.6666666667</v>
      </c>
    </row>
    <row r="65" spans="1:21">
      <c r="A65" s="78" t="s">
        <v>419</v>
      </c>
      <c r="B65" s="78" t="s">
        <v>442</v>
      </c>
      <c r="C65" s="78">
        <v>1</v>
      </c>
      <c r="D65" s="78" t="s">
        <v>511</v>
      </c>
      <c r="E65" s="78" t="s">
        <v>8</v>
      </c>
      <c r="F65" s="78" t="s">
        <v>223</v>
      </c>
      <c r="G65" s="78">
        <v>20</v>
      </c>
      <c r="H65" s="78">
        <v>7</v>
      </c>
      <c r="I65" s="78" t="s">
        <v>174</v>
      </c>
      <c r="J65" s="78">
        <v>522354</v>
      </c>
      <c r="K65" s="78" t="s">
        <v>467</v>
      </c>
      <c r="M65" s="78" t="s">
        <v>249</v>
      </c>
      <c r="N65" s="78" t="s">
        <v>565</v>
      </c>
      <c r="Q65" s="78">
        <v>22</v>
      </c>
      <c r="R65" s="78">
        <v>17</v>
      </c>
      <c r="S65" s="78">
        <v>187904</v>
      </c>
      <c r="T65" s="78">
        <v>939520</v>
      </c>
      <c r="U65" s="78">
        <f t="shared" si="0"/>
        <v>78293.333333333328</v>
      </c>
    </row>
    <row r="66" spans="1:21">
      <c r="A66" s="78" t="s">
        <v>419</v>
      </c>
      <c r="B66" s="78" t="s">
        <v>443</v>
      </c>
      <c r="C66" s="78">
        <v>1</v>
      </c>
      <c r="D66" s="78" t="s">
        <v>511</v>
      </c>
      <c r="E66" s="78" t="s">
        <v>8</v>
      </c>
      <c r="F66" s="78" t="s">
        <v>223</v>
      </c>
      <c r="G66" s="78">
        <v>20</v>
      </c>
      <c r="H66" s="78">
        <v>7</v>
      </c>
      <c r="I66" s="78" t="s">
        <v>170</v>
      </c>
      <c r="J66" s="78">
        <v>957347</v>
      </c>
      <c r="K66" s="78" t="s">
        <v>468</v>
      </c>
      <c r="M66" s="78" t="s">
        <v>250</v>
      </c>
      <c r="N66" s="78" t="s">
        <v>232</v>
      </c>
      <c r="Q66" s="78">
        <v>120</v>
      </c>
      <c r="R66" s="78">
        <v>105</v>
      </c>
      <c r="S66" s="78">
        <v>27000</v>
      </c>
      <c r="T66" s="78">
        <v>405000</v>
      </c>
      <c r="U66" s="78">
        <f t="shared" si="0"/>
        <v>33750</v>
      </c>
    </row>
    <row r="67" spans="1:21">
      <c r="A67" s="78" t="s">
        <v>420</v>
      </c>
      <c r="B67" s="78" t="s">
        <v>513</v>
      </c>
      <c r="C67" s="78">
        <v>1</v>
      </c>
      <c r="D67" s="78" t="s">
        <v>514</v>
      </c>
      <c r="E67" s="78" t="s">
        <v>8</v>
      </c>
      <c r="F67" s="78" t="s">
        <v>95</v>
      </c>
      <c r="G67" s="78">
        <v>20</v>
      </c>
      <c r="H67" s="78">
        <v>8</v>
      </c>
      <c r="I67" s="78" t="s">
        <v>170</v>
      </c>
      <c r="J67" s="78">
        <v>710364</v>
      </c>
      <c r="K67" s="78" t="s">
        <v>540</v>
      </c>
      <c r="M67" s="78" t="s">
        <v>252</v>
      </c>
      <c r="N67" s="78" t="s">
        <v>252</v>
      </c>
      <c r="Q67" s="78">
        <v>340</v>
      </c>
      <c r="R67" s="78">
        <v>213</v>
      </c>
      <c r="S67" s="78">
        <v>60000</v>
      </c>
      <c r="T67" s="78">
        <v>7620000</v>
      </c>
      <c r="U67" s="78">
        <f t="shared" si="0"/>
        <v>635000</v>
      </c>
    </row>
    <row r="68" spans="1:21">
      <c r="A68" s="78" t="s">
        <v>417</v>
      </c>
      <c r="B68" s="78" t="s">
        <v>444</v>
      </c>
      <c r="C68" s="78">
        <v>1</v>
      </c>
      <c r="D68" s="78" t="s">
        <v>492</v>
      </c>
      <c r="E68" s="78" t="s">
        <v>32</v>
      </c>
      <c r="F68" s="78" t="s">
        <v>33</v>
      </c>
      <c r="G68" s="78">
        <v>2020</v>
      </c>
      <c r="H68" s="78">
        <v>7</v>
      </c>
      <c r="I68" s="78" t="s">
        <v>170</v>
      </c>
      <c r="K68" s="78" t="s">
        <v>469</v>
      </c>
      <c r="M68" s="78" t="s">
        <v>189</v>
      </c>
      <c r="N68" s="78" t="s">
        <v>566</v>
      </c>
      <c r="Q68" s="78">
        <v>120000000</v>
      </c>
      <c r="R68" s="78">
        <v>100000000</v>
      </c>
      <c r="S68" s="78">
        <v>1</v>
      </c>
      <c r="T68" s="78">
        <v>20000000</v>
      </c>
      <c r="U68" s="78">
        <f t="shared" si="0"/>
        <v>1666666.6666666667</v>
      </c>
    </row>
    <row r="69" spans="1:21">
      <c r="A69" s="78" t="s">
        <v>417</v>
      </c>
      <c r="B69" s="78" t="s">
        <v>445</v>
      </c>
      <c r="C69" s="78">
        <v>1</v>
      </c>
      <c r="D69" s="78" t="s">
        <v>492</v>
      </c>
      <c r="E69" s="78" t="s">
        <v>32</v>
      </c>
      <c r="F69" s="78" t="s">
        <v>33</v>
      </c>
      <c r="G69" s="78">
        <v>2020</v>
      </c>
      <c r="H69" s="78">
        <v>7</v>
      </c>
      <c r="I69" s="78" t="s">
        <v>171</v>
      </c>
      <c r="K69" s="78" t="s">
        <v>470</v>
      </c>
      <c r="M69" s="78" t="s">
        <v>189</v>
      </c>
      <c r="N69" s="78" t="s">
        <v>567</v>
      </c>
      <c r="Q69" s="78">
        <v>60000000</v>
      </c>
      <c r="R69" s="78">
        <v>50000000</v>
      </c>
      <c r="S69" s="78">
        <v>1</v>
      </c>
      <c r="T69" s="78">
        <v>10000000</v>
      </c>
      <c r="U69" s="78">
        <f t="shared" si="0"/>
        <v>833333.33333333337</v>
      </c>
    </row>
    <row r="70" spans="1:21">
      <c r="A70" s="78" t="s">
        <v>417</v>
      </c>
      <c r="B70" s="78" t="s">
        <v>446</v>
      </c>
      <c r="C70" s="78">
        <v>1</v>
      </c>
      <c r="D70" s="78" t="s">
        <v>492</v>
      </c>
      <c r="E70" s="78" t="s">
        <v>32</v>
      </c>
      <c r="F70" s="78" t="s">
        <v>33</v>
      </c>
      <c r="G70" s="78">
        <v>2020</v>
      </c>
      <c r="H70" s="78">
        <v>7</v>
      </c>
      <c r="I70" s="78" t="s">
        <v>171</v>
      </c>
      <c r="K70" s="78" t="s">
        <v>471</v>
      </c>
      <c r="M70" s="78" t="s">
        <v>189</v>
      </c>
      <c r="N70" s="78" t="s">
        <v>568</v>
      </c>
      <c r="Q70" s="78">
        <v>45000000</v>
      </c>
      <c r="R70" s="78">
        <v>38000000</v>
      </c>
      <c r="S70" s="78">
        <v>2</v>
      </c>
      <c r="T70" s="78">
        <v>14000000</v>
      </c>
      <c r="U70" s="78">
        <f t="shared" ref="U70:U94" si="1">T70/12</f>
        <v>1166666.6666666667</v>
      </c>
    </row>
    <row r="71" spans="1:21">
      <c r="A71" s="78" t="s">
        <v>420</v>
      </c>
      <c r="B71" s="78" t="s">
        <v>515</v>
      </c>
      <c r="C71" s="78">
        <v>1</v>
      </c>
      <c r="D71" s="78" t="s">
        <v>516</v>
      </c>
      <c r="E71" s="78" t="s">
        <v>32</v>
      </c>
      <c r="F71" s="78" t="s">
        <v>94</v>
      </c>
      <c r="G71" s="78">
        <v>2020</v>
      </c>
      <c r="H71" s="78">
        <v>9</v>
      </c>
      <c r="I71" s="78" t="s">
        <v>175</v>
      </c>
      <c r="K71" s="78" t="s">
        <v>541</v>
      </c>
      <c r="M71" s="78" t="s">
        <v>569</v>
      </c>
      <c r="N71" s="78" t="s">
        <v>359</v>
      </c>
      <c r="Q71" s="78">
        <v>9980000</v>
      </c>
      <c r="R71" s="78">
        <v>7684600</v>
      </c>
      <c r="S71" s="78">
        <v>1</v>
      </c>
      <c r="T71" s="78">
        <v>2295400</v>
      </c>
      <c r="U71" s="78">
        <f t="shared" si="1"/>
        <v>191283.33333333334</v>
      </c>
    </row>
    <row r="72" spans="1:21">
      <c r="A72" s="78" t="s">
        <v>420</v>
      </c>
      <c r="B72" s="78" t="s">
        <v>515</v>
      </c>
      <c r="D72" s="78" t="s">
        <v>516</v>
      </c>
      <c r="E72" s="78" t="s">
        <v>32</v>
      </c>
      <c r="F72" s="78" t="s">
        <v>94</v>
      </c>
      <c r="G72" s="78">
        <v>2020</v>
      </c>
      <c r="H72" s="78">
        <v>9</v>
      </c>
      <c r="I72" s="78" t="s">
        <v>176</v>
      </c>
      <c r="K72" s="78" t="s">
        <v>541</v>
      </c>
      <c r="M72" s="78" t="s">
        <v>569</v>
      </c>
      <c r="N72" s="78" t="s">
        <v>359</v>
      </c>
      <c r="Q72" s="78">
        <v>2970000</v>
      </c>
      <c r="R72" s="78">
        <v>2286900</v>
      </c>
      <c r="S72" s="78">
        <v>1</v>
      </c>
      <c r="T72" s="78">
        <v>683100</v>
      </c>
      <c r="U72" s="78">
        <f t="shared" si="1"/>
        <v>56925</v>
      </c>
    </row>
    <row r="73" spans="1:21">
      <c r="A73" s="78" t="s">
        <v>420</v>
      </c>
      <c r="B73" s="78" t="s">
        <v>515</v>
      </c>
      <c r="D73" s="78" t="s">
        <v>516</v>
      </c>
      <c r="E73" s="78" t="s">
        <v>32</v>
      </c>
      <c r="F73" s="78" t="s">
        <v>94</v>
      </c>
      <c r="G73" s="78">
        <v>2020</v>
      </c>
      <c r="H73" s="78">
        <v>9</v>
      </c>
      <c r="I73" s="78" t="s">
        <v>173</v>
      </c>
      <c r="K73" s="78" t="s">
        <v>541</v>
      </c>
      <c r="M73" s="78" t="s">
        <v>569</v>
      </c>
      <c r="N73" s="78" t="s">
        <v>359</v>
      </c>
      <c r="Q73" s="78">
        <v>4645300</v>
      </c>
      <c r="R73" s="78">
        <v>3576881</v>
      </c>
      <c r="S73" s="78">
        <v>1</v>
      </c>
      <c r="T73" s="78">
        <v>1068419</v>
      </c>
      <c r="U73" s="78">
        <f t="shared" si="1"/>
        <v>89034.916666666672</v>
      </c>
    </row>
    <row r="74" spans="1:21">
      <c r="A74" s="78" t="s">
        <v>420</v>
      </c>
      <c r="B74" s="78" t="s">
        <v>515</v>
      </c>
      <c r="D74" s="78" t="s">
        <v>516</v>
      </c>
      <c r="E74" s="78" t="s">
        <v>32</v>
      </c>
      <c r="F74" s="78" t="s">
        <v>94</v>
      </c>
      <c r="G74" s="78">
        <v>2020</v>
      </c>
      <c r="H74" s="78">
        <v>9</v>
      </c>
      <c r="I74" s="78" t="s">
        <v>171</v>
      </c>
      <c r="K74" s="78" t="s">
        <v>541</v>
      </c>
      <c r="M74" s="78" t="s">
        <v>569</v>
      </c>
      <c r="N74" s="78" t="s">
        <v>359</v>
      </c>
      <c r="Q74" s="78">
        <v>4529000</v>
      </c>
      <c r="R74" s="78">
        <v>3487330</v>
      </c>
      <c r="S74" s="78">
        <v>1</v>
      </c>
      <c r="T74" s="78">
        <v>1041670</v>
      </c>
      <c r="U74" s="78">
        <f t="shared" si="1"/>
        <v>86805.833333333328</v>
      </c>
    </row>
    <row r="75" spans="1:21">
      <c r="A75" s="78" t="s">
        <v>420</v>
      </c>
      <c r="B75" s="78" t="s">
        <v>515</v>
      </c>
      <c r="D75" s="78" t="s">
        <v>516</v>
      </c>
      <c r="E75" s="78" t="s">
        <v>32</v>
      </c>
      <c r="F75" s="78" t="s">
        <v>94</v>
      </c>
      <c r="G75" s="78">
        <v>2020</v>
      </c>
      <c r="H75" s="78">
        <v>9</v>
      </c>
      <c r="I75" s="78" t="s">
        <v>172</v>
      </c>
      <c r="K75" s="78" t="s">
        <v>541</v>
      </c>
      <c r="M75" s="78" t="s">
        <v>569</v>
      </c>
      <c r="N75" s="78" t="s">
        <v>359</v>
      </c>
      <c r="Q75" s="78">
        <v>3663000</v>
      </c>
      <c r="R75" s="78">
        <v>2820510</v>
      </c>
      <c r="S75" s="78">
        <v>1</v>
      </c>
      <c r="T75" s="78">
        <v>842490</v>
      </c>
      <c r="U75" s="78">
        <f t="shared" si="1"/>
        <v>70207.5</v>
      </c>
    </row>
    <row r="76" spans="1:21">
      <c r="A76" s="78" t="s">
        <v>420</v>
      </c>
      <c r="B76" s="78" t="s">
        <v>515</v>
      </c>
      <c r="D76" s="78" t="s">
        <v>516</v>
      </c>
      <c r="E76" s="78" t="s">
        <v>32</v>
      </c>
      <c r="F76" s="78" t="s">
        <v>94</v>
      </c>
      <c r="G76" s="78">
        <v>2020</v>
      </c>
      <c r="H76" s="78">
        <v>9</v>
      </c>
      <c r="I76" s="78" t="s">
        <v>170</v>
      </c>
      <c r="K76" s="78" t="s">
        <v>541</v>
      </c>
      <c r="M76" s="78" t="s">
        <v>569</v>
      </c>
      <c r="N76" s="78" t="s">
        <v>359</v>
      </c>
      <c r="Q76" s="78">
        <v>20778000</v>
      </c>
      <c r="R76" s="78">
        <v>15999060</v>
      </c>
      <c r="S76" s="78">
        <v>1</v>
      </c>
      <c r="T76" s="78">
        <v>4778940</v>
      </c>
      <c r="U76" s="78">
        <f t="shared" si="1"/>
        <v>398245</v>
      </c>
    </row>
    <row r="77" spans="1:21">
      <c r="A77" s="78" t="s">
        <v>420</v>
      </c>
      <c r="B77" s="78" t="s">
        <v>515</v>
      </c>
      <c r="D77" s="78" t="s">
        <v>516</v>
      </c>
      <c r="E77" s="78" t="s">
        <v>32</v>
      </c>
      <c r="F77" s="78" t="s">
        <v>94</v>
      </c>
      <c r="G77" s="78">
        <v>2020</v>
      </c>
      <c r="H77" s="78">
        <v>9</v>
      </c>
      <c r="I77" s="78" t="s">
        <v>178</v>
      </c>
      <c r="K77" s="78" t="s">
        <v>541</v>
      </c>
      <c r="M77" s="78" t="s">
        <v>569</v>
      </c>
      <c r="N77" s="78" t="s">
        <v>359</v>
      </c>
      <c r="Q77" s="78">
        <v>4084000</v>
      </c>
      <c r="R77" s="78">
        <v>3144680</v>
      </c>
      <c r="S77" s="78">
        <v>1</v>
      </c>
      <c r="T77" s="78">
        <v>939320</v>
      </c>
      <c r="U77" s="78">
        <f t="shared" si="1"/>
        <v>78276.666666666672</v>
      </c>
    </row>
    <row r="78" spans="1:21">
      <c r="A78" s="78" t="s">
        <v>416</v>
      </c>
      <c r="B78" s="78" t="s">
        <v>447</v>
      </c>
      <c r="C78" s="78">
        <v>1</v>
      </c>
      <c r="D78" s="78" t="s">
        <v>502</v>
      </c>
      <c r="E78" s="78" t="s">
        <v>119</v>
      </c>
      <c r="F78" s="78" t="s">
        <v>37</v>
      </c>
      <c r="G78" s="78">
        <v>2020</v>
      </c>
      <c r="H78" s="78">
        <v>7</v>
      </c>
      <c r="I78" s="78" t="s">
        <v>170</v>
      </c>
      <c r="J78" s="78">
        <v>955889</v>
      </c>
      <c r="K78" s="78" t="s">
        <v>472</v>
      </c>
      <c r="M78" s="78" t="s">
        <v>387</v>
      </c>
      <c r="N78" s="78" t="s">
        <v>381</v>
      </c>
      <c r="Q78" s="78">
        <v>42000</v>
      </c>
      <c r="R78" s="78">
        <v>25000</v>
      </c>
      <c r="S78" s="78">
        <v>300</v>
      </c>
      <c r="T78" s="78">
        <v>5100000</v>
      </c>
      <c r="U78" s="78">
        <f t="shared" si="1"/>
        <v>425000</v>
      </c>
    </row>
    <row r="79" spans="1:21">
      <c r="A79" s="78" t="s">
        <v>416</v>
      </c>
      <c r="B79" s="78" t="s">
        <v>448</v>
      </c>
      <c r="C79" s="78">
        <v>1</v>
      </c>
      <c r="D79" s="78" t="s">
        <v>502</v>
      </c>
      <c r="E79" s="78" t="s">
        <v>119</v>
      </c>
      <c r="F79" s="78" t="s">
        <v>37</v>
      </c>
      <c r="G79" s="78">
        <v>2020</v>
      </c>
      <c r="H79" s="78">
        <v>7</v>
      </c>
      <c r="I79" s="78" t="s">
        <v>170</v>
      </c>
      <c r="J79" s="78">
        <v>996305</v>
      </c>
      <c r="K79" s="78" t="s">
        <v>473</v>
      </c>
      <c r="M79" s="78" t="s">
        <v>259</v>
      </c>
      <c r="N79" s="78" t="s">
        <v>381</v>
      </c>
      <c r="Q79" s="78">
        <v>3500</v>
      </c>
      <c r="R79" s="78">
        <v>1100</v>
      </c>
      <c r="S79" s="78">
        <v>720</v>
      </c>
      <c r="T79" s="78">
        <v>1728000</v>
      </c>
      <c r="U79" s="78">
        <f t="shared" si="1"/>
        <v>144000</v>
      </c>
    </row>
    <row r="80" spans="1:21">
      <c r="A80" s="78" t="s">
        <v>416</v>
      </c>
      <c r="B80" s="78" t="s">
        <v>449</v>
      </c>
      <c r="C80" s="78">
        <v>1</v>
      </c>
      <c r="D80" s="78" t="s">
        <v>502</v>
      </c>
      <c r="E80" s="78" t="s">
        <v>119</v>
      </c>
      <c r="F80" s="78" t="s">
        <v>37</v>
      </c>
      <c r="G80" s="78">
        <v>2020</v>
      </c>
      <c r="H80" s="78">
        <v>7</v>
      </c>
      <c r="I80" s="78" t="s">
        <v>170</v>
      </c>
      <c r="J80" s="78">
        <v>996303</v>
      </c>
      <c r="K80" s="78" t="s">
        <v>474</v>
      </c>
      <c r="M80" s="78" t="s">
        <v>259</v>
      </c>
      <c r="N80" s="78" t="s">
        <v>381</v>
      </c>
      <c r="Q80" s="78">
        <v>13500</v>
      </c>
      <c r="R80" s="78">
        <v>5200</v>
      </c>
      <c r="S80" s="78">
        <v>270</v>
      </c>
      <c r="T80" s="78">
        <v>2241000</v>
      </c>
      <c r="U80" s="78">
        <f t="shared" si="1"/>
        <v>186750</v>
      </c>
    </row>
    <row r="81" spans="1:21">
      <c r="A81" s="78" t="s">
        <v>416</v>
      </c>
      <c r="B81" s="78" t="s">
        <v>449</v>
      </c>
      <c r="D81" s="78" t="s">
        <v>502</v>
      </c>
      <c r="E81" s="78" t="s">
        <v>119</v>
      </c>
      <c r="F81" s="78" t="s">
        <v>37</v>
      </c>
      <c r="G81" s="78">
        <v>2020</v>
      </c>
      <c r="H81" s="78">
        <v>7</v>
      </c>
      <c r="I81" s="78" t="s">
        <v>170</v>
      </c>
      <c r="J81" s="78">
        <v>996304</v>
      </c>
      <c r="K81" s="78" t="s">
        <v>475</v>
      </c>
      <c r="M81" s="78" t="s">
        <v>259</v>
      </c>
      <c r="N81" s="78" t="s">
        <v>381</v>
      </c>
      <c r="Q81" s="78">
        <v>15500</v>
      </c>
      <c r="R81" s="78">
        <v>7000</v>
      </c>
      <c r="S81" s="78">
        <v>150</v>
      </c>
      <c r="T81" s="78">
        <v>1275000</v>
      </c>
      <c r="U81" s="78">
        <f t="shared" si="1"/>
        <v>106250</v>
      </c>
    </row>
    <row r="82" spans="1:21">
      <c r="A82" s="78" t="s">
        <v>416</v>
      </c>
      <c r="B82" s="78" t="s">
        <v>450</v>
      </c>
      <c r="C82" s="78">
        <v>1</v>
      </c>
      <c r="D82" s="78" t="s">
        <v>502</v>
      </c>
      <c r="E82" s="78" t="s">
        <v>119</v>
      </c>
      <c r="F82" s="78" t="s">
        <v>37</v>
      </c>
      <c r="G82" s="78">
        <v>2020</v>
      </c>
      <c r="H82" s="78">
        <v>7</v>
      </c>
      <c r="I82" s="78" t="s">
        <v>170</v>
      </c>
      <c r="J82" s="78">
        <v>996169</v>
      </c>
      <c r="K82" s="78" t="s">
        <v>476</v>
      </c>
      <c r="M82" s="78" t="s">
        <v>570</v>
      </c>
      <c r="N82" s="78" t="s">
        <v>258</v>
      </c>
      <c r="Q82" s="78">
        <v>21000</v>
      </c>
      <c r="R82" s="78">
        <v>11000</v>
      </c>
      <c r="S82" s="78">
        <v>220</v>
      </c>
      <c r="T82" s="78">
        <v>2200000</v>
      </c>
      <c r="U82" s="78">
        <f t="shared" si="1"/>
        <v>183333.33333333334</v>
      </c>
    </row>
    <row r="83" spans="1:21">
      <c r="A83" s="78" t="s">
        <v>417</v>
      </c>
      <c r="B83" s="78" t="s">
        <v>451</v>
      </c>
      <c r="C83" s="78">
        <v>1</v>
      </c>
      <c r="D83" s="78" t="s">
        <v>517</v>
      </c>
      <c r="E83" s="78" t="s">
        <v>119</v>
      </c>
      <c r="F83" s="78" t="s">
        <v>96</v>
      </c>
      <c r="G83" s="78">
        <v>2020</v>
      </c>
      <c r="H83" s="78">
        <v>7</v>
      </c>
      <c r="I83" s="78" t="s">
        <v>170</v>
      </c>
      <c r="K83" s="78" t="s">
        <v>477</v>
      </c>
      <c r="N83" s="78" t="s">
        <v>571</v>
      </c>
      <c r="Q83" s="78">
        <v>1400000</v>
      </c>
      <c r="R83" s="78">
        <v>0</v>
      </c>
      <c r="S83" s="78">
        <v>1</v>
      </c>
      <c r="T83" s="78">
        <v>1400000</v>
      </c>
      <c r="U83" s="78">
        <f t="shared" si="1"/>
        <v>116666.66666666667</v>
      </c>
    </row>
    <row r="84" spans="1:21">
      <c r="A84" s="78" t="s">
        <v>417</v>
      </c>
      <c r="B84" s="78" t="s">
        <v>451</v>
      </c>
      <c r="D84" s="78" t="s">
        <v>517</v>
      </c>
      <c r="E84" s="78" t="s">
        <v>119</v>
      </c>
      <c r="F84" s="78" t="s">
        <v>96</v>
      </c>
      <c r="G84" s="78">
        <v>2020</v>
      </c>
      <c r="H84" s="78">
        <v>7</v>
      </c>
      <c r="I84" s="78" t="s">
        <v>171</v>
      </c>
      <c r="K84" s="78" t="s">
        <v>477</v>
      </c>
      <c r="N84" s="78" t="s">
        <v>571</v>
      </c>
      <c r="Q84" s="78">
        <v>1400000</v>
      </c>
      <c r="R84" s="78">
        <v>0</v>
      </c>
      <c r="S84" s="78">
        <v>1</v>
      </c>
      <c r="T84" s="78">
        <v>1400000</v>
      </c>
      <c r="U84" s="78">
        <f t="shared" si="1"/>
        <v>116666.66666666667</v>
      </c>
    </row>
    <row r="85" spans="1:21">
      <c r="A85" s="78" t="s">
        <v>418</v>
      </c>
      <c r="B85" s="78" t="s">
        <v>518</v>
      </c>
      <c r="C85" s="78">
        <v>1</v>
      </c>
      <c r="D85" s="78" t="s">
        <v>519</v>
      </c>
      <c r="E85" s="78" t="s">
        <v>119</v>
      </c>
      <c r="F85" s="78" t="s">
        <v>11</v>
      </c>
      <c r="G85" s="78">
        <v>2020</v>
      </c>
      <c r="H85" s="78">
        <v>8</v>
      </c>
      <c r="I85" s="78" t="s">
        <v>170</v>
      </c>
      <c r="J85" s="78">
        <v>996290</v>
      </c>
      <c r="K85" s="78" t="s">
        <v>542</v>
      </c>
      <c r="M85" s="78" t="s">
        <v>233</v>
      </c>
      <c r="N85" s="78" t="s">
        <v>234</v>
      </c>
      <c r="Q85" s="78">
        <v>2640</v>
      </c>
      <c r="R85" s="78">
        <v>2000</v>
      </c>
      <c r="S85" s="78">
        <v>2880</v>
      </c>
      <c r="T85" s="78">
        <v>1843200</v>
      </c>
      <c r="U85" s="78">
        <f t="shared" si="1"/>
        <v>153600</v>
      </c>
    </row>
    <row r="86" spans="1:21">
      <c r="A86" s="78" t="s">
        <v>420</v>
      </c>
      <c r="B86" s="78" t="s">
        <v>520</v>
      </c>
      <c r="C86" s="78">
        <v>1</v>
      </c>
      <c r="D86" s="78" t="s">
        <v>498</v>
      </c>
      <c r="E86" s="78" t="s">
        <v>119</v>
      </c>
      <c r="F86" s="78" t="s">
        <v>96</v>
      </c>
      <c r="G86" s="78">
        <v>2020</v>
      </c>
      <c r="H86" s="78">
        <v>8</v>
      </c>
      <c r="I86" s="78" t="s">
        <v>173</v>
      </c>
      <c r="K86" s="78" t="s">
        <v>543</v>
      </c>
      <c r="M86" s="78" t="s">
        <v>572</v>
      </c>
      <c r="N86" s="78" t="s">
        <v>573</v>
      </c>
      <c r="Q86" s="78">
        <v>2600000</v>
      </c>
      <c r="R86" s="78">
        <v>1460000</v>
      </c>
      <c r="S86" s="78">
        <v>15</v>
      </c>
      <c r="T86" s="78">
        <v>17100000</v>
      </c>
      <c r="U86" s="78">
        <f t="shared" si="1"/>
        <v>1425000</v>
      </c>
    </row>
    <row r="87" spans="1:21">
      <c r="A87" s="78" t="s">
        <v>420</v>
      </c>
      <c r="B87" s="78" t="s">
        <v>520</v>
      </c>
      <c r="D87" s="78" t="s">
        <v>498</v>
      </c>
      <c r="E87" s="78" t="s">
        <v>119</v>
      </c>
      <c r="F87" s="78" t="s">
        <v>96</v>
      </c>
      <c r="G87" s="78">
        <v>2020</v>
      </c>
      <c r="H87" s="78">
        <v>8</v>
      </c>
      <c r="I87" s="78" t="s">
        <v>184</v>
      </c>
      <c r="K87" s="78" t="s">
        <v>543</v>
      </c>
      <c r="M87" s="78" t="s">
        <v>572</v>
      </c>
      <c r="N87" s="78" t="s">
        <v>573</v>
      </c>
      <c r="Q87" s="78">
        <v>2600000</v>
      </c>
      <c r="R87" s="78">
        <v>1460000</v>
      </c>
      <c r="S87" s="78">
        <v>1</v>
      </c>
      <c r="T87" s="78">
        <v>1140000</v>
      </c>
      <c r="U87" s="78">
        <f t="shared" si="1"/>
        <v>95000</v>
      </c>
    </row>
    <row r="88" spans="1:21">
      <c r="A88" s="78" t="s">
        <v>420</v>
      </c>
      <c r="B88" s="78" t="s">
        <v>520</v>
      </c>
      <c r="D88" s="78" t="s">
        <v>498</v>
      </c>
      <c r="E88" s="78" t="s">
        <v>119</v>
      </c>
      <c r="F88" s="78" t="s">
        <v>96</v>
      </c>
      <c r="G88" s="78">
        <v>2020</v>
      </c>
      <c r="H88" s="78">
        <v>8</v>
      </c>
      <c r="I88" s="78" t="s">
        <v>170</v>
      </c>
      <c r="K88" s="78" t="s">
        <v>543</v>
      </c>
      <c r="M88" s="78" t="s">
        <v>572</v>
      </c>
      <c r="N88" s="78" t="s">
        <v>573</v>
      </c>
      <c r="Q88" s="78">
        <v>2600000</v>
      </c>
      <c r="R88" s="78">
        <v>1460000</v>
      </c>
      <c r="S88" s="78">
        <v>2</v>
      </c>
      <c r="T88" s="78">
        <v>2280000</v>
      </c>
      <c r="U88" s="78">
        <f t="shared" si="1"/>
        <v>190000</v>
      </c>
    </row>
    <row r="89" spans="1:21">
      <c r="A89" s="78" t="s">
        <v>420</v>
      </c>
      <c r="B89" s="78" t="s">
        <v>520</v>
      </c>
      <c r="D89" s="78" t="s">
        <v>498</v>
      </c>
      <c r="E89" s="78" t="s">
        <v>119</v>
      </c>
      <c r="F89" s="78" t="s">
        <v>96</v>
      </c>
      <c r="G89" s="78">
        <v>2020</v>
      </c>
      <c r="H89" s="78">
        <v>8</v>
      </c>
      <c r="I89" s="78" t="s">
        <v>171</v>
      </c>
      <c r="K89" s="78" t="s">
        <v>543</v>
      </c>
      <c r="M89" s="78" t="s">
        <v>572</v>
      </c>
      <c r="N89" s="78" t="s">
        <v>573</v>
      </c>
      <c r="Q89" s="78">
        <v>2600000</v>
      </c>
      <c r="R89" s="78">
        <v>1460000</v>
      </c>
      <c r="S89" s="78">
        <v>1</v>
      </c>
      <c r="T89" s="78">
        <v>1140000</v>
      </c>
      <c r="U89" s="78">
        <f t="shared" si="1"/>
        <v>95000</v>
      </c>
    </row>
    <row r="90" spans="1:21">
      <c r="A90" s="78" t="s">
        <v>416</v>
      </c>
      <c r="B90" s="78" t="s">
        <v>521</v>
      </c>
      <c r="C90" s="78">
        <v>1</v>
      </c>
      <c r="D90" s="78" t="s">
        <v>502</v>
      </c>
      <c r="E90" s="78" t="s">
        <v>38</v>
      </c>
      <c r="F90" s="78" t="s">
        <v>82</v>
      </c>
      <c r="G90" s="78">
        <v>2020</v>
      </c>
      <c r="H90" s="78">
        <v>9</v>
      </c>
      <c r="I90" s="78" t="s">
        <v>191</v>
      </c>
      <c r="K90" s="78" t="s">
        <v>544</v>
      </c>
      <c r="M90" s="78" t="s">
        <v>574</v>
      </c>
      <c r="N90" s="78" t="s">
        <v>574</v>
      </c>
      <c r="Q90" s="78">
        <v>1513600</v>
      </c>
      <c r="R90" s="78">
        <v>1471000</v>
      </c>
      <c r="S90" s="78">
        <v>96</v>
      </c>
      <c r="T90" s="78">
        <v>4089600</v>
      </c>
      <c r="U90" s="78">
        <f t="shared" si="1"/>
        <v>340800</v>
      </c>
    </row>
    <row r="91" spans="1:21">
      <c r="A91" s="78" t="s">
        <v>417</v>
      </c>
      <c r="B91" s="78" t="s">
        <v>522</v>
      </c>
      <c r="C91" s="78">
        <v>1</v>
      </c>
      <c r="D91" s="78" t="s">
        <v>492</v>
      </c>
      <c r="E91" s="78" t="s">
        <v>38</v>
      </c>
      <c r="F91" s="78" t="s">
        <v>101</v>
      </c>
      <c r="G91" s="78">
        <v>2020</v>
      </c>
      <c r="H91" s="78">
        <v>9</v>
      </c>
      <c r="I91" s="78" t="s">
        <v>170</v>
      </c>
      <c r="K91" s="78" t="s">
        <v>193</v>
      </c>
      <c r="M91" s="78" t="s">
        <v>575</v>
      </c>
      <c r="N91" s="78" t="s">
        <v>575</v>
      </c>
      <c r="Q91" s="78">
        <v>36111000</v>
      </c>
      <c r="R91" s="78">
        <v>24790000</v>
      </c>
      <c r="S91" s="78">
        <v>11</v>
      </c>
      <c r="T91" s="78">
        <v>124531000</v>
      </c>
      <c r="U91" s="78">
        <f t="shared" si="1"/>
        <v>10377583.333333334</v>
      </c>
    </row>
    <row r="92" spans="1:21">
      <c r="A92" s="78" t="s">
        <v>418</v>
      </c>
      <c r="B92" s="78" t="s">
        <v>523</v>
      </c>
      <c r="C92" s="78">
        <v>1</v>
      </c>
      <c r="D92" s="78" t="s">
        <v>494</v>
      </c>
      <c r="E92" s="78" t="s">
        <v>38</v>
      </c>
      <c r="F92" s="78" t="s">
        <v>36</v>
      </c>
      <c r="G92" s="78">
        <v>2020</v>
      </c>
      <c r="H92" s="78">
        <v>8</v>
      </c>
      <c r="I92" s="78" t="s">
        <v>171</v>
      </c>
      <c r="K92" s="78" t="s">
        <v>545</v>
      </c>
      <c r="M92" s="78" t="s">
        <v>576</v>
      </c>
      <c r="N92" s="78" t="s">
        <v>577</v>
      </c>
      <c r="Q92" s="78">
        <v>23400000</v>
      </c>
      <c r="R92" s="78">
        <v>15050000</v>
      </c>
      <c r="S92" s="78">
        <v>2</v>
      </c>
      <c r="T92" s="78">
        <v>16700000</v>
      </c>
      <c r="U92" s="78">
        <f t="shared" si="1"/>
        <v>1391666.6666666667</v>
      </c>
    </row>
    <row r="93" spans="1:21">
      <c r="A93" s="78" t="s">
        <v>419</v>
      </c>
      <c r="B93" s="78" t="s">
        <v>524</v>
      </c>
      <c r="C93" s="78">
        <v>1</v>
      </c>
      <c r="D93" s="78" t="s">
        <v>488</v>
      </c>
      <c r="E93" s="78" t="s">
        <v>38</v>
      </c>
      <c r="F93" s="78" t="s">
        <v>40</v>
      </c>
      <c r="G93" s="78">
        <v>2020</v>
      </c>
      <c r="H93" s="78">
        <v>9</v>
      </c>
      <c r="I93" s="78" t="s">
        <v>171</v>
      </c>
      <c r="K93" s="78" t="s">
        <v>388</v>
      </c>
      <c r="M93" s="78" t="s">
        <v>578</v>
      </c>
      <c r="N93" s="78" t="s">
        <v>578</v>
      </c>
      <c r="Q93" s="78">
        <v>1899000</v>
      </c>
      <c r="R93" s="78">
        <v>1536000</v>
      </c>
      <c r="S93" s="78">
        <v>4</v>
      </c>
      <c r="T93" s="78">
        <v>1452000</v>
      </c>
      <c r="U93" s="78">
        <f t="shared" si="1"/>
        <v>121000</v>
      </c>
    </row>
    <row r="94" spans="1:21">
      <c r="A94" s="78" t="s">
        <v>420</v>
      </c>
      <c r="B94" s="78" t="s">
        <v>525</v>
      </c>
      <c r="C94" s="78">
        <v>1</v>
      </c>
      <c r="D94" s="78" t="s">
        <v>516</v>
      </c>
      <c r="E94" s="78" t="s">
        <v>38</v>
      </c>
      <c r="F94" s="78" t="s">
        <v>82</v>
      </c>
      <c r="G94" s="78">
        <v>2020</v>
      </c>
      <c r="H94" s="78">
        <v>9</v>
      </c>
      <c r="I94" s="78" t="s">
        <v>170</v>
      </c>
      <c r="K94" s="78" t="s">
        <v>388</v>
      </c>
      <c r="M94" s="78" t="s">
        <v>579</v>
      </c>
      <c r="N94" s="78" t="s">
        <v>578</v>
      </c>
      <c r="Q94" s="78">
        <v>59800000</v>
      </c>
      <c r="R94" s="78">
        <v>6500000</v>
      </c>
      <c r="S94" s="78">
        <v>1</v>
      </c>
      <c r="T94" s="78">
        <v>53300000</v>
      </c>
      <c r="U94" s="78">
        <f t="shared" si="1"/>
        <v>4441666.666666667</v>
      </c>
    </row>
  </sheetData>
  <autoFilter ref="A4:U4"/>
  <mergeCells count="7">
    <mergeCell ref="T2:U2"/>
    <mergeCell ref="G3:H3"/>
    <mergeCell ref="M3:N3"/>
    <mergeCell ref="O3:O4"/>
    <mergeCell ref="P3:P4"/>
    <mergeCell ref="Q3:R3"/>
    <mergeCell ref="T3:U3"/>
  </mergeCells>
  <phoneticPr fontId="10" type="noConversion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313"/>
  <sheetViews>
    <sheetView topLeftCell="A1556" workbookViewId="0">
      <selection activeCell="B1592" sqref="B1592"/>
    </sheetView>
  </sheetViews>
  <sheetFormatPr defaultRowHeight="12.75"/>
  <cols>
    <col min="1" max="1" width="7.140625" bestFit="1" customWidth="1"/>
    <col min="2" max="2" width="12.5703125" customWidth="1"/>
    <col min="3" max="3" width="27" bestFit="1" customWidth="1"/>
    <col min="4" max="4" width="7.85546875" customWidth="1"/>
    <col min="5" max="5" width="16.42578125" bestFit="1" customWidth="1"/>
    <col min="6" max="6" width="11.28515625" bestFit="1" customWidth="1"/>
    <col min="7" max="8" width="7.28515625" customWidth="1"/>
    <col min="9" max="9" width="22.42578125" customWidth="1"/>
    <col min="10" max="10" width="20.28515625" bestFit="1" customWidth="1"/>
    <col min="11" max="11" width="34.28515625" customWidth="1"/>
    <col min="12" max="12" width="17.140625" style="116" bestFit="1" customWidth="1"/>
    <col min="13" max="13" width="16.140625" style="116" bestFit="1" customWidth="1"/>
  </cols>
  <sheetData>
    <row r="1" spans="1:15" ht="34.5">
      <c r="A1" s="102" t="s">
        <v>104</v>
      </c>
      <c r="B1" s="102" t="s">
        <v>50</v>
      </c>
      <c r="C1" s="102" t="s">
        <v>85</v>
      </c>
      <c r="D1" s="102" t="s">
        <v>56</v>
      </c>
      <c r="E1" s="102" t="s">
        <v>46</v>
      </c>
      <c r="F1" s="102" t="s">
        <v>47</v>
      </c>
      <c r="G1" s="102" t="s">
        <v>166</v>
      </c>
      <c r="H1" s="102" t="s">
        <v>167</v>
      </c>
      <c r="I1" s="102" t="s">
        <v>87</v>
      </c>
      <c r="J1" s="103" t="s">
        <v>105</v>
      </c>
      <c r="K1" s="102" t="s">
        <v>86</v>
      </c>
      <c r="L1" s="114" t="s">
        <v>168</v>
      </c>
      <c r="M1" s="114" t="s">
        <v>156</v>
      </c>
      <c r="O1" s="151" t="s">
        <v>412</v>
      </c>
    </row>
    <row r="2" spans="1:15" ht="16.5" customHeight="1">
      <c r="A2" s="104">
        <v>24</v>
      </c>
      <c r="B2" s="105" t="s">
        <v>285</v>
      </c>
      <c r="C2" s="105" t="s">
        <v>621</v>
      </c>
      <c r="D2" s="105">
        <v>1</v>
      </c>
      <c r="E2" s="105" t="s">
        <v>224</v>
      </c>
      <c r="F2" s="105" t="s">
        <v>14</v>
      </c>
      <c r="G2" s="105">
        <v>2019</v>
      </c>
      <c r="H2" s="105">
        <v>12</v>
      </c>
      <c r="I2" s="106" t="s">
        <v>171</v>
      </c>
      <c r="J2" s="106">
        <v>421474</v>
      </c>
      <c r="K2" s="107" t="s">
        <v>1263</v>
      </c>
      <c r="L2" s="115">
        <v>688000</v>
      </c>
      <c r="M2" s="115">
        <v>607253.33330000006</v>
      </c>
    </row>
    <row r="3" spans="1:15" ht="17.25">
      <c r="A3" s="104">
        <v>25</v>
      </c>
      <c r="B3" s="105" t="s">
        <v>285</v>
      </c>
      <c r="C3" s="105" t="s">
        <v>621</v>
      </c>
      <c r="D3" s="105"/>
      <c r="E3" s="105" t="s">
        <v>224</v>
      </c>
      <c r="F3" s="105" t="s">
        <v>14</v>
      </c>
      <c r="G3" s="105">
        <v>2019</v>
      </c>
      <c r="H3" s="105">
        <v>12</v>
      </c>
      <c r="I3" s="106" t="s">
        <v>175</v>
      </c>
      <c r="J3" s="106">
        <v>421474</v>
      </c>
      <c r="K3" s="107" t="s">
        <v>1263</v>
      </c>
      <c r="L3" s="115">
        <v>2064000</v>
      </c>
      <c r="M3" s="115">
        <v>4083072</v>
      </c>
    </row>
    <row r="4" spans="1:15" ht="17.25">
      <c r="A4" s="104">
        <v>28</v>
      </c>
      <c r="B4" s="105" t="s">
        <v>285</v>
      </c>
      <c r="C4" s="105" t="s">
        <v>624</v>
      </c>
      <c r="D4" s="105">
        <v>1</v>
      </c>
      <c r="E4" s="105" t="s">
        <v>224</v>
      </c>
      <c r="F4" s="105" t="s">
        <v>23</v>
      </c>
      <c r="G4" s="105">
        <v>2019</v>
      </c>
      <c r="H4" s="105">
        <v>12</v>
      </c>
      <c r="I4" s="106" t="s">
        <v>170</v>
      </c>
      <c r="J4" s="106">
        <v>673146</v>
      </c>
      <c r="K4" s="107" t="s">
        <v>1268</v>
      </c>
      <c r="L4" s="115">
        <v>3586904.9999999986</v>
      </c>
      <c r="M4" s="115">
        <v>7786989</v>
      </c>
    </row>
    <row r="5" spans="1:15" ht="17.25">
      <c r="A5" s="104">
        <v>1189</v>
      </c>
      <c r="B5" s="105" t="s">
        <v>353</v>
      </c>
      <c r="C5" s="105" t="s">
        <v>1122</v>
      </c>
      <c r="D5" s="105">
        <v>1</v>
      </c>
      <c r="E5" s="105" t="s">
        <v>224</v>
      </c>
      <c r="F5" s="105" t="s">
        <v>21</v>
      </c>
      <c r="G5" s="105">
        <v>2020</v>
      </c>
      <c r="H5" s="105">
        <v>4</v>
      </c>
      <c r="I5" s="106" t="s">
        <v>176</v>
      </c>
      <c r="J5" s="106">
        <v>421510</v>
      </c>
      <c r="K5" s="107" t="s">
        <v>2095</v>
      </c>
      <c r="L5" s="115">
        <v>300000</v>
      </c>
      <c r="M5" s="115">
        <v>1816200</v>
      </c>
    </row>
    <row r="6" spans="1:15" ht="17.25">
      <c r="A6" s="104">
        <v>1190</v>
      </c>
      <c r="B6" s="105" t="s">
        <v>353</v>
      </c>
      <c r="C6" s="105" t="s">
        <v>1122</v>
      </c>
      <c r="D6" s="105"/>
      <c r="E6" s="105" t="s">
        <v>224</v>
      </c>
      <c r="F6" s="105" t="s">
        <v>21</v>
      </c>
      <c r="G6" s="105">
        <v>2020</v>
      </c>
      <c r="H6" s="105">
        <v>4</v>
      </c>
      <c r="I6" s="106" t="s">
        <v>173</v>
      </c>
      <c r="J6" s="106">
        <v>637219</v>
      </c>
      <c r="K6" s="107" t="s">
        <v>2095</v>
      </c>
      <c r="L6" s="115">
        <v>150000</v>
      </c>
      <c r="M6" s="115"/>
    </row>
    <row r="7" spans="1:15" ht="17.25">
      <c r="A7" s="104">
        <v>133</v>
      </c>
      <c r="B7" s="105" t="s">
        <v>301</v>
      </c>
      <c r="C7" s="105" t="s">
        <v>660</v>
      </c>
      <c r="D7" s="105">
        <v>1</v>
      </c>
      <c r="E7" s="105" t="s">
        <v>224</v>
      </c>
      <c r="F7" s="105" t="s">
        <v>21</v>
      </c>
      <c r="G7" s="105">
        <v>2019</v>
      </c>
      <c r="H7" s="105">
        <v>12</v>
      </c>
      <c r="I7" s="106" t="s">
        <v>175</v>
      </c>
      <c r="J7" s="106">
        <v>420443</v>
      </c>
      <c r="K7" s="107" t="s">
        <v>154</v>
      </c>
      <c r="L7" s="115"/>
      <c r="M7" s="115"/>
    </row>
    <row r="8" spans="1:15" ht="17.25">
      <c r="A8" s="104">
        <v>1131</v>
      </c>
      <c r="B8" s="105" t="s">
        <v>344</v>
      </c>
      <c r="C8" s="105" t="s">
        <v>346</v>
      </c>
      <c r="D8" s="105">
        <v>1</v>
      </c>
      <c r="E8" s="105" t="s">
        <v>224</v>
      </c>
      <c r="F8" s="105" t="s">
        <v>21</v>
      </c>
      <c r="G8" s="105">
        <v>2020</v>
      </c>
      <c r="H8" s="105">
        <v>7</v>
      </c>
      <c r="I8" s="106" t="s">
        <v>175</v>
      </c>
      <c r="J8" s="106">
        <v>420443</v>
      </c>
      <c r="K8" s="107" t="s">
        <v>154</v>
      </c>
      <c r="L8" s="115">
        <v>21335375</v>
      </c>
      <c r="M8" s="115">
        <v>55433510.100000001</v>
      </c>
    </row>
    <row r="9" spans="1:15" ht="17.25">
      <c r="A9" s="104">
        <v>1132</v>
      </c>
      <c r="B9" s="105" t="s">
        <v>344</v>
      </c>
      <c r="C9" s="105" t="s">
        <v>346</v>
      </c>
      <c r="D9" s="105"/>
      <c r="E9" s="105" t="s">
        <v>224</v>
      </c>
      <c r="F9" s="105" t="s">
        <v>21</v>
      </c>
      <c r="G9" s="105">
        <v>2020</v>
      </c>
      <c r="H9" s="105">
        <v>7</v>
      </c>
      <c r="I9" s="106" t="s">
        <v>175</v>
      </c>
      <c r="J9" s="106">
        <v>420443</v>
      </c>
      <c r="K9" s="107" t="s">
        <v>154</v>
      </c>
      <c r="L9" s="115">
        <v>31768800</v>
      </c>
      <c r="M9" s="115"/>
    </row>
    <row r="10" spans="1:15" ht="17.25">
      <c r="A10" s="104">
        <v>1497</v>
      </c>
      <c r="B10" s="105" t="s">
        <v>416</v>
      </c>
      <c r="C10" s="105" t="s">
        <v>421</v>
      </c>
      <c r="D10" s="105">
        <v>1</v>
      </c>
      <c r="E10" s="105" t="s">
        <v>224</v>
      </c>
      <c r="F10" s="105" t="s">
        <v>21</v>
      </c>
      <c r="G10" s="105">
        <v>2020</v>
      </c>
      <c r="H10" s="105">
        <v>7</v>
      </c>
      <c r="I10" s="106" t="s">
        <v>171</v>
      </c>
      <c r="J10" s="106">
        <v>420443</v>
      </c>
      <c r="K10" s="107" t="s">
        <v>154</v>
      </c>
      <c r="L10" s="115">
        <v>5658000</v>
      </c>
      <c r="M10" s="115"/>
    </row>
    <row r="11" spans="1:15" ht="17.25">
      <c r="A11" s="104">
        <v>1017</v>
      </c>
      <c r="B11" s="105" t="s">
        <v>1053</v>
      </c>
      <c r="C11" s="105" t="s">
        <v>1054</v>
      </c>
      <c r="D11" s="105">
        <v>1</v>
      </c>
      <c r="E11" s="105" t="s">
        <v>224</v>
      </c>
      <c r="F11" s="105" t="s">
        <v>21</v>
      </c>
      <c r="G11" s="105">
        <v>2020</v>
      </c>
      <c r="H11" s="105">
        <v>6</v>
      </c>
      <c r="I11" s="106" t="s">
        <v>175</v>
      </c>
      <c r="J11" s="106">
        <v>420443</v>
      </c>
      <c r="K11" s="107" t="s">
        <v>154</v>
      </c>
      <c r="L11" s="115"/>
      <c r="M11" s="115"/>
    </row>
    <row r="12" spans="1:15" ht="17.25">
      <c r="A12" s="104">
        <v>142</v>
      </c>
      <c r="B12" s="105" t="s">
        <v>301</v>
      </c>
      <c r="C12" s="105" t="s">
        <v>665</v>
      </c>
      <c r="D12" s="105">
        <v>1</v>
      </c>
      <c r="E12" s="105" t="s">
        <v>224</v>
      </c>
      <c r="F12" s="105" t="s">
        <v>21</v>
      </c>
      <c r="G12" s="105">
        <v>2020</v>
      </c>
      <c r="H12" s="105">
        <v>1</v>
      </c>
      <c r="I12" s="106" t="s">
        <v>175</v>
      </c>
      <c r="J12" s="106">
        <v>420443</v>
      </c>
      <c r="K12" s="107" t="s">
        <v>154</v>
      </c>
      <c r="L12" s="115">
        <v>6680000</v>
      </c>
      <c r="M12" s="115"/>
    </row>
    <row r="13" spans="1:15" ht="17.25">
      <c r="A13" s="104">
        <v>29</v>
      </c>
      <c r="B13" s="105" t="s">
        <v>285</v>
      </c>
      <c r="C13" s="105" t="s">
        <v>624</v>
      </c>
      <c r="D13" s="105"/>
      <c r="E13" s="105" t="s">
        <v>224</v>
      </c>
      <c r="F13" s="105" t="s">
        <v>23</v>
      </c>
      <c r="G13" s="105">
        <v>2019</v>
      </c>
      <c r="H13" s="105">
        <v>12</v>
      </c>
      <c r="I13" s="106" t="s">
        <v>170</v>
      </c>
      <c r="J13" s="106">
        <v>673146</v>
      </c>
      <c r="K13" s="107" t="s">
        <v>1268</v>
      </c>
      <c r="L13" s="115">
        <v>2391269.9999999991</v>
      </c>
      <c r="M13" s="115"/>
    </row>
    <row r="14" spans="1:15" ht="17.25">
      <c r="A14" s="104">
        <v>167</v>
      </c>
      <c r="B14" s="105" t="s">
        <v>305</v>
      </c>
      <c r="C14" s="105" t="s">
        <v>683</v>
      </c>
      <c r="D14" s="105"/>
      <c r="E14" s="105" t="s">
        <v>224</v>
      </c>
      <c r="F14" s="105" t="s">
        <v>21</v>
      </c>
      <c r="G14" s="105">
        <v>2020</v>
      </c>
      <c r="H14" s="105">
        <v>1</v>
      </c>
      <c r="I14" s="106" t="s">
        <v>175</v>
      </c>
      <c r="J14" s="106">
        <v>420443</v>
      </c>
      <c r="K14" s="107" t="s">
        <v>154</v>
      </c>
      <c r="L14" s="115">
        <v>1130220</v>
      </c>
      <c r="M14" s="115"/>
    </row>
    <row r="15" spans="1:15" ht="17.25">
      <c r="A15" s="104">
        <v>1133</v>
      </c>
      <c r="B15" s="105" t="s">
        <v>344</v>
      </c>
      <c r="C15" s="105" t="s">
        <v>346</v>
      </c>
      <c r="D15" s="105"/>
      <c r="E15" s="105" t="s">
        <v>224</v>
      </c>
      <c r="F15" s="105" t="s">
        <v>21</v>
      </c>
      <c r="G15" s="105">
        <v>2020</v>
      </c>
      <c r="H15" s="105">
        <v>8</v>
      </c>
      <c r="I15" s="106" t="s">
        <v>175</v>
      </c>
      <c r="J15" s="106">
        <v>420443</v>
      </c>
      <c r="K15" s="107" t="s">
        <v>154</v>
      </c>
      <c r="L15" s="115"/>
      <c r="M15" s="115"/>
    </row>
    <row r="16" spans="1:15" ht="17.25">
      <c r="A16" s="104">
        <v>1134</v>
      </c>
      <c r="B16" s="105" t="s">
        <v>344</v>
      </c>
      <c r="C16" s="105" t="s">
        <v>346</v>
      </c>
      <c r="D16" s="105"/>
      <c r="E16" s="105" t="s">
        <v>224</v>
      </c>
      <c r="F16" s="105" t="s">
        <v>21</v>
      </c>
      <c r="G16" s="105">
        <v>2020</v>
      </c>
      <c r="H16" s="105">
        <v>9</v>
      </c>
      <c r="I16" s="106" t="s">
        <v>175</v>
      </c>
      <c r="J16" s="106">
        <v>420443</v>
      </c>
      <c r="K16" s="107" t="s">
        <v>154</v>
      </c>
      <c r="L16" s="115"/>
      <c r="M16" s="115"/>
    </row>
    <row r="17" spans="1:13" ht="17.25">
      <c r="A17" s="104">
        <v>187</v>
      </c>
      <c r="B17" s="105" t="s">
        <v>285</v>
      </c>
      <c r="C17" s="105" t="s">
        <v>689</v>
      </c>
      <c r="D17" s="105">
        <v>1</v>
      </c>
      <c r="E17" s="105" t="s">
        <v>222</v>
      </c>
      <c r="F17" s="105" t="s">
        <v>28</v>
      </c>
      <c r="G17" s="105">
        <v>2019</v>
      </c>
      <c r="H17" s="105">
        <v>12</v>
      </c>
      <c r="I17" s="106" t="s">
        <v>175</v>
      </c>
      <c r="J17" s="106">
        <v>410935</v>
      </c>
      <c r="K17" s="107" t="s">
        <v>1360</v>
      </c>
      <c r="L17" s="115">
        <v>3066666.6666666665</v>
      </c>
      <c r="M17" s="115">
        <v>302700</v>
      </c>
    </row>
    <row r="18" spans="1:13" ht="17.25">
      <c r="A18" s="104">
        <v>188</v>
      </c>
      <c r="B18" s="105" t="s">
        <v>285</v>
      </c>
      <c r="C18" s="105" t="s">
        <v>689</v>
      </c>
      <c r="D18" s="105"/>
      <c r="E18" s="105" t="s">
        <v>222</v>
      </c>
      <c r="F18" s="105" t="s">
        <v>27</v>
      </c>
      <c r="G18" s="105">
        <v>2019</v>
      </c>
      <c r="H18" s="105">
        <v>12</v>
      </c>
      <c r="I18" s="106" t="s">
        <v>175</v>
      </c>
      <c r="J18" s="106">
        <v>410935</v>
      </c>
      <c r="K18" s="107" t="s">
        <v>1360</v>
      </c>
      <c r="L18" s="115">
        <v>266666.66666666669</v>
      </c>
      <c r="M18" s="115"/>
    </row>
    <row r="19" spans="1:13" ht="17.25">
      <c r="A19" s="104">
        <v>196</v>
      </c>
      <c r="B19" s="105" t="s">
        <v>290</v>
      </c>
      <c r="C19" s="105" t="s">
        <v>696</v>
      </c>
      <c r="D19" s="105">
        <v>1</v>
      </c>
      <c r="E19" s="105" t="s">
        <v>222</v>
      </c>
      <c r="F19" s="105" t="s">
        <v>25</v>
      </c>
      <c r="G19" s="105">
        <v>2019</v>
      </c>
      <c r="H19" s="105">
        <v>12</v>
      </c>
      <c r="I19" s="106" t="s">
        <v>171</v>
      </c>
      <c r="J19" s="106">
        <v>405261</v>
      </c>
      <c r="K19" s="107" t="s">
        <v>1367</v>
      </c>
      <c r="L19" s="115"/>
      <c r="M19" s="115"/>
    </row>
    <row r="20" spans="1:13" ht="17.25">
      <c r="A20" s="104">
        <v>197</v>
      </c>
      <c r="B20" s="105" t="s">
        <v>290</v>
      </c>
      <c r="C20" s="105" t="s">
        <v>696</v>
      </c>
      <c r="D20" s="105"/>
      <c r="E20" s="105" t="s">
        <v>222</v>
      </c>
      <c r="F20" s="105" t="s">
        <v>25</v>
      </c>
      <c r="G20" s="105">
        <v>2019</v>
      </c>
      <c r="H20" s="105">
        <v>12</v>
      </c>
      <c r="I20" s="106" t="s">
        <v>175</v>
      </c>
      <c r="J20" s="106">
        <v>408088</v>
      </c>
      <c r="K20" s="107" t="s">
        <v>1368</v>
      </c>
      <c r="L20" s="115"/>
      <c r="M20" s="115"/>
    </row>
    <row r="21" spans="1:13" ht="17.25">
      <c r="A21" s="104">
        <v>199</v>
      </c>
      <c r="B21" s="105" t="s">
        <v>290</v>
      </c>
      <c r="C21" s="105" t="s">
        <v>698</v>
      </c>
      <c r="D21" s="105">
        <v>1</v>
      </c>
      <c r="E21" s="105" t="s">
        <v>222</v>
      </c>
      <c r="F21" s="105" t="s">
        <v>25</v>
      </c>
      <c r="G21" s="105">
        <v>2019</v>
      </c>
      <c r="H21" s="105">
        <v>12</v>
      </c>
      <c r="I21" s="106" t="s">
        <v>171</v>
      </c>
      <c r="J21" s="106">
        <v>406005</v>
      </c>
      <c r="K21" s="107" t="s">
        <v>1370</v>
      </c>
      <c r="L21" s="115">
        <v>3000000</v>
      </c>
      <c r="M21" s="115">
        <v>3027000</v>
      </c>
    </row>
    <row r="22" spans="1:13" ht="17.25">
      <c r="A22" s="104">
        <v>206</v>
      </c>
      <c r="B22" s="105" t="s">
        <v>290</v>
      </c>
      <c r="C22" s="105" t="s">
        <v>701</v>
      </c>
      <c r="D22" s="105">
        <v>1</v>
      </c>
      <c r="E22" s="105" t="s">
        <v>222</v>
      </c>
      <c r="F22" s="105" t="s">
        <v>26</v>
      </c>
      <c r="G22" s="105">
        <v>2019</v>
      </c>
      <c r="H22" s="105">
        <v>12</v>
      </c>
      <c r="I22" s="106" t="s">
        <v>170</v>
      </c>
      <c r="J22" s="106">
        <v>670655</v>
      </c>
      <c r="K22" s="107" t="s">
        <v>1375</v>
      </c>
      <c r="L22" s="115">
        <v>489208.33333333331</v>
      </c>
      <c r="M22" s="115"/>
    </row>
    <row r="23" spans="1:13" ht="17.25">
      <c r="A23" s="104">
        <v>234</v>
      </c>
      <c r="B23" s="105" t="s">
        <v>291</v>
      </c>
      <c r="C23" s="105" t="s">
        <v>717</v>
      </c>
      <c r="D23" s="105">
        <v>1</v>
      </c>
      <c r="E23" s="105" t="s">
        <v>222</v>
      </c>
      <c r="F23" s="105" t="s">
        <v>91</v>
      </c>
      <c r="G23" s="105">
        <v>2019</v>
      </c>
      <c r="H23" s="105">
        <v>12</v>
      </c>
      <c r="I23" s="106" t="s">
        <v>174</v>
      </c>
      <c r="J23" s="106">
        <v>409237</v>
      </c>
      <c r="K23" s="107" t="s">
        <v>1393</v>
      </c>
      <c r="L23" s="115">
        <v>2366000</v>
      </c>
      <c r="M23" s="115"/>
    </row>
    <row r="24" spans="1:13" ht="17.25">
      <c r="A24" s="104">
        <v>235</v>
      </c>
      <c r="B24" s="105" t="s">
        <v>291</v>
      </c>
      <c r="C24" s="105" t="s">
        <v>718</v>
      </c>
      <c r="D24" s="105">
        <v>1</v>
      </c>
      <c r="E24" s="105" t="s">
        <v>222</v>
      </c>
      <c r="F24" s="105" t="s">
        <v>91</v>
      </c>
      <c r="G24" s="105">
        <v>2019</v>
      </c>
      <c r="H24" s="105">
        <v>12</v>
      </c>
      <c r="I24" s="106" t="s">
        <v>170</v>
      </c>
      <c r="J24" s="106">
        <v>910634</v>
      </c>
      <c r="K24" s="107" t="s">
        <v>1394</v>
      </c>
      <c r="L24" s="115">
        <v>76416.666666666672</v>
      </c>
      <c r="M24" s="115">
        <v>977200</v>
      </c>
    </row>
    <row r="25" spans="1:13" ht="17.25">
      <c r="A25" s="104">
        <v>269</v>
      </c>
      <c r="B25" s="105" t="s">
        <v>301</v>
      </c>
      <c r="C25" s="105" t="s">
        <v>735</v>
      </c>
      <c r="D25" s="105">
        <v>1</v>
      </c>
      <c r="E25" s="105" t="s">
        <v>222</v>
      </c>
      <c r="F25" s="105" t="s">
        <v>28</v>
      </c>
      <c r="G25" s="105">
        <v>2019</v>
      </c>
      <c r="H25" s="105">
        <v>12</v>
      </c>
      <c r="I25" s="106" t="s">
        <v>175</v>
      </c>
      <c r="J25" s="106">
        <v>405118</v>
      </c>
      <c r="K25" s="107" t="s">
        <v>1413</v>
      </c>
      <c r="L25" s="115">
        <v>27242999.999999985</v>
      </c>
      <c r="M25" s="115">
        <v>7.6273999999999997</v>
      </c>
    </row>
    <row r="26" spans="1:13" ht="17.25">
      <c r="A26" s="104">
        <v>272</v>
      </c>
      <c r="B26" s="105" t="s">
        <v>301</v>
      </c>
      <c r="C26" s="105" t="s">
        <v>735</v>
      </c>
      <c r="D26" s="105"/>
      <c r="E26" s="105" t="s">
        <v>222</v>
      </c>
      <c r="F26" s="105" t="s">
        <v>28</v>
      </c>
      <c r="G26" s="105">
        <v>2019</v>
      </c>
      <c r="H26" s="105">
        <v>12</v>
      </c>
      <c r="I26" s="106" t="s">
        <v>176</v>
      </c>
      <c r="J26" s="106">
        <v>405118</v>
      </c>
      <c r="K26" s="107" t="s">
        <v>1413</v>
      </c>
      <c r="L26" s="115"/>
      <c r="M26" s="115"/>
    </row>
    <row r="27" spans="1:13" ht="17.25">
      <c r="A27" s="104">
        <v>273</v>
      </c>
      <c r="B27" s="105" t="s">
        <v>301</v>
      </c>
      <c r="C27" s="105" t="s">
        <v>738</v>
      </c>
      <c r="D27" s="105">
        <v>1</v>
      </c>
      <c r="E27" s="105" t="s">
        <v>222</v>
      </c>
      <c r="F27" s="105" t="s">
        <v>28</v>
      </c>
      <c r="G27" s="105">
        <v>2019</v>
      </c>
      <c r="H27" s="105">
        <v>12</v>
      </c>
      <c r="I27" s="106" t="s">
        <v>175</v>
      </c>
      <c r="J27" s="106">
        <v>405133</v>
      </c>
      <c r="K27" s="107" t="s">
        <v>1416</v>
      </c>
      <c r="L27" s="115"/>
      <c r="M27" s="115"/>
    </row>
    <row r="28" spans="1:13" ht="17.25">
      <c r="A28" s="104">
        <v>274</v>
      </c>
      <c r="B28" s="105" t="s">
        <v>301</v>
      </c>
      <c r="C28" s="105" t="s">
        <v>738</v>
      </c>
      <c r="D28" s="105"/>
      <c r="E28" s="105" t="s">
        <v>222</v>
      </c>
      <c r="F28" s="105" t="s">
        <v>28</v>
      </c>
      <c r="G28" s="105">
        <v>2019</v>
      </c>
      <c r="H28" s="105">
        <v>12</v>
      </c>
      <c r="I28" s="106" t="s">
        <v>176</v>
      </c>
      <c r="J28" s="106">
        <v>405133</v>
      </c>
      <c r="K28" s="107" t="s">
        <v>1416</v>
      </c>
      <c r="L28" s="115"/>
      <c r="M28" s="115"/>
    </row>
    <row r="29" spans="1:13" ht="17.25">
      <c r="A29" s="104">
        <v>295</v>
      </c>
      <c r="B29" s="105" t="s">
        <v>301</v>
      </c>
      <c r="C29" s="105" t="s">
        <v>752</v>
      </c>
      <c r="D29" s="105">
        <v>1</v>
      </c>
      <c r="E29" s="105" t="s">
        <v>222</v>
      </c>
      <c r="F29" s="105" t="s">
        <v>25</v>
      </c>
      <c r="G29" s="105">
        <v>2019</v>
      </c>
      <c r="H29" s="105">
        <v>12</v>
      </c>
      <c r="I29" s="106" t="s">
        <v>175</v>
      </c>
      <c r="J29" s="106">
        <v>410792</v>
      </c>
      <c r="K29" s="107" t="s">
        <v>1428</v>
      </c>
      <c r="L29" s="115">
        <v>5850000</v>
      </c>
      <c r="M29" s="115">
        <v>6.4999999999999997E-3</v>
      </c>
    </row>
    <row r="30" spans="1:13" ht="17.25">
      <c r="A30" s="104">
        <v>296</v>
      </c>
      <c r="B30" s="105" t="s">
        <v>301</v>
      </c>
      <c r="C30" s="105" t="s">
        <v>752</v>
      </c>
      <c r="D30" s="105"/>
      <c r="E30" s="105" t="s">
        <v>222</v>
      </c>
      <c r="F30" s="105" t="s">
        <v>25</v>
      </c>
      <c r="G30" s="105">
        <v>2019</v>
      </c>
      <c r="H30" s="105">
        <v>12</v>
      </c>
      <c r="I30" s="106" t="s">
        <v>175</v>
      </c>
      <c r="J30" s="106">
        <v>421485</v>
      </c>
      <c r="K30" s="107" t="s">
        <v>1428</v>
      </c>
      <c r="L30" s="115">
        <v>0</v>
      </c>
      <c r="M30" s="115">
        <v>6190578.3024000004</v>
      </c>
    </row>
    <row r="31" spans="1:13" ht="17.25">
      <c r="A31" s="104">
        <v>297</v>
      </c>
      <c r="B31" s="105" t="s">
        <v>301</v>
      </c>
      <c r="C31" s="105" t="s">
        <v>752</v>
      </c>
      <c r="D31" s="105"/>
      <c r="E31" s="105" t="s">
        <v>222</v>
      </c>
      <c r="F31" s="105" t="s">
        <v>25</v>
      </c>
      <c r="G31" s="105">
        <v>2019</v>
      </c>
      <c r="H31" s="105">
        <v>12</v>
      </c>
      <c r="I31" s="106" t="s">
        <v>171</v>
      </c>
      <c r="J31" s="106">
        <v>421485</v>
      </c>
      <c r="K31" s="107" t="s">
        <v>1428</v>
      </c>
      <c r="L31" s="115">
        <v>0</v>
      </c>
      <c r="M31" s="115"/>
    </row>
    <row r="32" spans="1:13" ht="17.25">
      <c r="A32" s="104">
        <v>313</v>
      </c>
      <c r="B32" s="105" t="s">
        <v>302</v>
      </c>
      <c r="C32" s="105" t="s">
        <v>762</v>
      </c>
      <c r="D32" s="105">
        <v>1</v>
      </c>
      <c r="E32" s="105" t="s">
        <v>222</v>
      </c>
      <c r="F32" s="105" t="s">
        <v>31</v>
      </c>
      <c r="G32" s="105">
        <v>2019</v>
      </c>
      <c r="H32" s="105">
        <v>12</v>
      </c>
      <c r="I32" s="106" t="s">
        <v>170</v>
      </c>
      <c r="J32" s="106">
        <v>601970</v>
      </c>
      <c r="K32" s="107" t="s">
        <v>1439</v>
      </c>
      <c r="L32" s="115">
        <v>13442368.333333334</v>
      </c>
      <c r="M32" s="115">
        <v>8733353</v>
      </c>
    </row>
    <row r="33" spans="1:13" ht="17.25">
      <c r="A33" s="104">
        <v>32</v>
      </c>
      <c r="B33" s="105" t="s">
        <v>285</v>
      </c>
      <c r="C33" s="105" t="s">
        <v>625</v>
      </c>
      <c r="D33" s="105">
        <v>1</v>
      </c>
      <c r="E33" s="105" t="s">
        <v>224</v>
      </c>
      <c r="F33" s="105" t="s">
        <v>23</v>
      </c>
      <c r="G33" s="105">
        <v>2020</v>
      </c>
      <c r="H33" s="105">
        <v>12</v>
      </c>
      <c r="I33" s="106" t="s">
        <v>170</v>
      </c>
      <c r="J33" s="106">
        <v>636807</v>
      </c>
      <c r="K33" s="107" t="s">
        <v>1269</v>
      </c>
      <c r="L33" s="115"/>
      <c r="M33" s="115"/>
    </row>
    <row r="34" spans="1:13" ht="17.25">
      <c r="A34" s="104">
        <v>360</v>
      </c>
      <c r="B34" s="105" t="s">
        <v>285</v>
      </c>
      <c r="C34" s="105" t="s">
        <v>790</v>
      </c>
      <c r="D34" s="105">
        <v>1</v>
      </c>
      <c r="E34" s="105" t="s">
        <v>13</v>
      </c>
      <c r="F34" s="105" t="s">
        <v>123</v>
      </c>
      <c r="G34" s="105">
        <v>2019</v>
      </c>
      <c r="H34" s="105">
        <v>12</v>
      </c>
      <c r="I34" s="106" t="s">
        <v>172</v>
      </c>
      <c r="J34" s="106">
        <v>600857</v>
      </c>
      <c r="K34" s="107" t="s">
        <v>1465</v>
      </c>
      <c r="L34" s="115">
        <v>89163846.15384616</v>
      </c>
      <c r="M34" s="115">
        <v>115523941.5</v>
      </c>
    </row>
    <row r="35" spans="1:13" ht="17.25">
      <c r="A35" s="104">
        <v>361</v>
      </c>
      <c r="B35" s="105" t="s">
        <v>285</v>
      </c>
      <c r="C35" s="105" t="s">
        <v>790</v>
      </c>
      <c r="D35" s="105"/>
      <c r="E35" s="105" t="s">
        <v>13</v>
      </c>
      <c r="F35" s="105" t="s">
        <v>123</v>
      </c>
      <c r="G35" s="105">
        <v>2019</v>
      </c>
      <c r="H35" s="105">
        <v>12</v>
      </c>
      <c r="I35" s="106" t="s">
        <v>171</v>
      </c>
      <c r="J35" s="106">
        <v>406230</v>
      </c>
      <c r="K35" s="107" t="s">
        <v>1465</v>
      </c>
      <c r="L35" s="115">
        <v>7466923.076923077</v>
      </c>
      <c r="M35" s="115">
        <v>7779390</v>
      </c>
    </row>
    <row r="36" spans="1:13" ht="17.25">
      <c r="A36" s="104">
        <v>362</v>
      </c>
      <c r="B36" s="105" t="s">
        <v>285</v>
      </c>
      <c r="C36" s="105" t="s">
        <v>790</v>
      </c>
      <c r="D36" s="105"/>
      <c r="E36" s="105" t="s">
        <v>13</v>
      </c>
      <c r="F36" s="105" t="s">
        <v>123</v>
      </c>
      <c r="G36" s="105">
        <v>2019</v>
      </c>
      <c r="H36" s="105">
        <v>12</v>
      </c>
      <c r="I36" s="106" t="s">
        <v>175</v>
      </c>
      <c r="J36" s="106">
        <v>420142</v>
      </c>
      <c r="K36" s="107" t="s">
        <v>1466</v>
      </c>
      <c r="L36" s="115">
        <v>7300000</v>
      </c>
      <c r="M36" s="115">
        <v>3682850</v>
      </c>
    </row>
    <row r="37" spans="1:13" ht="17.25">
      <c r="A37" s="104">
        <v>392</v>
      </c>
      <c r="B37" s="105" t="s">
        <v>291</v>
      </c>
      <c r="C37" s="105" t="s">
        <v>807</v>
      </c>
      <c r="D37" s="105">
        <v>1</v>
      </c>
      <c r="E37" s="105" t="s">
        <v>13</v>
      </c>
      <c r="F37" s="105" t="s">
        <v>123</v>
      </c>
      <c r="G37" s="105">
        <v>2019</v>
      </c>
      <c r="H37" s="105">
        <v>12</v>
      </c>
      <c r="I37" s="106" t="s">
        <v>178</v>
      </c>
      <c r="J37" s="106">
        <v>400137</v>
      </c>
      <c r="K37" s="107" t="s">
        <v>1487</v>
      </c>
      <c r="L37" s="115">
        <v>10800000</v>
      </c>
      <c r="M37" s="115">
        <v>38806140</v>
      </c>
    </row>
    <row r="38" spans="1:13" ht="17.25">
      <c r="A38" s="104">
        <v>397</v>
      </c>
      <c r="B38" s="105" t="s">
        <v>302</v>
      </c>
      <c r="C38" s="105" t="s">
        <v>810</v>
      </c>
      <c r="D38" s="105">
        <v>1</v>
      </c>
      <c r="E38" s="105" t="s">
        <v>13</v>
      </c>
      <c r="F38" s="105" t="s">
        <v>19</v>
      </c>
      <c r="G38" s="105">
        <v>2019</v>
      </c>
      <c r="H38" s="105">
        <v>12</v>
      </c>
      <c r="I38" s="106" t="s">
        <v>178</v>
      </c>
      <c r="J38" s="106">
        <v>400009</v>
      </c>
      <c r="K38" s="107" t="s">
        <v>1490</v>
      </c>
      <c r="L38" s="115"/>
      <c r="M38" s="115"/>
    </row>
    <row r="39" spans="1:13" ht="17.25">
      <c r="A39" s="104">
        <v>398</v>
      </c>
      <c r="B39" s="105" t="s">
        <v>302</v>
      </c>
      <c r="C39" s="105" t="s">
        <v>811</v>
      </c>
      <c r="D39" s="105">
        <v>1</v>
      </c>
      <c r="E39" s="105" t="s">
        <v>13</v>
      </c>
      <c r="F39" s="105" t="s">
        <v>19</v>
      </c>
      <c r="G39" s="105">
        <v>2019</v>
      </c>
      <c r="H39" s="105">
        <v>12</v>
      </c>
      <c r="I39" s="106" t="s">
        <v>178</v>
      </c>
      <c r="J39" s="106">
        <v>400121</v>
      </c>
      <c r="K39" s="107" t="s">
        <v>1491</v>
      </c>
      <c r="L39" s="115"/>
      <c r="M39" s="115"/>
    </row>
    <row r="40" spans="1:13" ht="17.25">
      <c r="A40" s="104">
        <v>403</v>
      </c>
      <c r="B40" s="105" t="s">
        <v>302</v>
      </c>
      <c r="C40" s="105" t="s">
        <v>815</v>
      </c>
      <c r="D40" s="105">
        <v>1</v>
      </c>
      <c r="E40" s="105" t="s">
        <v>13</v>
      </c>
      <c r="F40" s="105" t="s">
        <v>123</v>
      </c>
      <c r="G40" s="105">
        <v>2019</v>
      </c>
      <c r="H40" s="105">
        <v>12</v>
      </c>
      <c r="I40" s="106" t="s">
        <v>178</v>
      </c>
      <c r="J40" s="106">
        <v>400137</v>
      </c>
      <c r="K40" s="107" t="s">
        <v>1487</v>
      </c>
      <c r="L40" s="115">
        <v>10450000</v>
      </c>
      <c r="M40" s="115"/>
    </row>
    <row r="41" spans="1:13" ht="17.25">
      <c r="A41" s="104">
        <v>416</v>
      </c>
      <c r="B41" s="105" t="s">
        <v>291</v>
      </c>
      <c r="C41" s="105" t="s">
        <v>822</v>
      </c>
      <c r="D41" s="105">
        <v>1</v>
      </c>
      <c r="E41" s="105" t="s">
        <v>284</v>
      </c>
      <c r="F41" s="105" t="s">
        <v>17</v>
      </c>
      <c r="G41" s="105">
        <v>2019</v>
      </c>
      <c r="H41" s="105">
        <v>12</v>
      </c>
      <c r="I41" s="106" t="s">
        <v>171</v>
      </c>
      <c r="J41" s="106">
        <v>708718</v>
      </c>
      <c r="K41" s="107" t="s">
        <v>1504</v>
      </c>
      <c r="L41" s="115">
        <v>636363.63636363635</v>
      </c>
      <c r="M41" s="115">
        <v>531600</v>
      </c>
    </row>
    <row r="42" spans="1:13" ht="17.25">
      <c r="A42" s="104">
        <v>417</v>
      </c>
      <c r="B42" s="105" t="s">
        <v>291</v>
      </c>
      <c r="C42" s="105" t="s">
        <v>822</v>
      </c>
      <c r="D42" s="105"/>
      <c r="E42" s="105" t="s">
        <v>284</v>
      </c>
      <c r="F42" s="105" t="s">
        <v>17</v>
      </c>
      <c r="G42" s="105">
        <v>2019</v>
      </c>
      <c r="H42" s="105">
        <v>12</v>
      </c>
      <c r="I42" s="106" t="s">
        <v>171</v>
      </c>
      <c r="J42" s="106">
        <v>711754</v>
      </c>
      <c r="K42" s="107" t="s">
        <v>1505</v>
      </c>
      <c r="L42" s="115">
        <v>181818.18181818182</v>
      </c>
      <c r="M42" s="115">
        <v>79200</v>
      </c>
    </row>
    <row r="43" spans="1:13" ht="17.25">
      <c r="A43" s="104">
        <v>429</v>
      </c>
      <c r="B43" s="105" t="s">
        <v>285</v>
      </c>
      <c r="C43" s="105" t="s">
        <v>830</v>
      </c>
      <c r="D43" s="105">
        <v>1</v>
      </c>
      <c r="E43" s="105" t="s">
        <v>8</v>
      </c>
      <c r="F43" s="105" t="s">
        <v>95</v>
      </c>
      <c r="G43" s="105">
        <v>2019</v>
      </c>
      <c r="H43" s="105">
        <v>12</v>
      </c>
      <c r="I43" s="106" t="s">
        <v>172</v>
      </c>
      <c r="J43" s="106">
        <v>864879</v>
      </c>
      <c r="K43" s="107" t="s">
        <v>1517</v>
      </c>
      <c r="L43" s="115">
        <v>411666.66666666669</v>
      </c>
      <c r="M43" s="115">
        <v>1238250</v>
      </c>
    </row>
    <row r="44" spans="1:13" ht="17.25">
      <c r="A44" s="104">
        <v>430</v>
      </c>
      <c r="B44" s="105" t="s">
        <v>285</v>
      </c>
      <c r="C44" s="105" t="s">
        <v>830</v>
      </c>
      <c r="D44" s="105"/>
      <c r="E44" s="105" t="s">
        <v>8</v>
      </c>
      <c r="F44" s="105" t="s">
        <v>95</v>
      </c>
      <c r="G44" s="105">
        <v>2019</v>
      </c>
      <c r="H44" s="105">
        <v>12</v>
      </c>
      <c r="I44" s="106" t="s">
        <v>172</v>
      </c>
      <c r="J44" s="106">
        <v>864880</v>
      </c>
      <c r="K44" s="107" t="s">
        <v>1518</v>
      </c>
      <c r="L44" s="115">
        <v>86666.666666666672</v>
      </c>
      <c r="M44" s="115"/>
    </row>
    <row r="45" spans="1:13" ht="17.25">
      <c r="A45" s="104">
        <v>431</v>
      </c>
      <c r="B45" s="105" t="s">
        <v>285</v>
      </c>
      <c r="C45" s="105" t="s">
        <v>830</v>
      </c>
      <c r="D45" s="105"/>
      <c r="E45" s="105" t="s">
        <v>8</v>
      </c>
      <c r="F45" s="105" t="s">
        <v>95</v>
      </c>
      <c r="G45" s="105">
        <v>2019</v>
      </c>
      <c r="H45" s="105">
        <v>12</v>
      </c>
      <c r="I45" s="106" t="s">
        <v>172</v>
      </c>
      <c r="J45" s="106">
        <v>864881</v>
      </c>
      <c r="K45" s="107" t="s">
        <v>1519</v>
      </c>
      <c r="L45" s="115">
        <v>476666.66666666669</v>
      </c>
      <c r="M45" s="115">
        <v>560950</v>
      </c>
    </row>
    <row r="46" spans="1:13" ht="17.25">
      <c r="A46" s="104">
        <v>432</v>
      </c>
      <c r="B46" s="105" t="s">
        <v>285</v>
      </c>
      <c r="C46" s="105" t="s">
        <v>831</v>
      </c>
      <c r="D46" s="105">
        <v>1</v>
      </c>
      <c r="E46" s="105" t="s">
        <v>1520</v>
      </c>
      <c r="F46" s="105" t="s">
        <v>165</v>
      </c>
      <c r="G46" s="105">
        <v>2019</v>
      </c>
      <c r="H46" s="105">
        <v>12</v>
      </c>
      <c r="I46" s="106" t="s">
        <v>175</v>
      </c>
      <c r="J46" s="106">
        <v>507909</v>
      </c>
      <c r="K46" s="107" t="s">
        <v>1521</v>
      </c>
      <c r="L46" s="115">
        <v>233999.99999999997</v>
      </c>
      <c r="M46" s="115"/>
    </row>
    <row r="47" spans="1:13" ht="17.25">
      <c r="A47" s="104">
        <v>459</v>
      </c>
      <c r="B47" s="105" t="s">
        <v>285</v>
      </c>
      <c r="C47" s="105" t="s">
        <v>852</v>
      </c>
      <c r="D47" s="105">
        <v>1</v>
      </c>
      <c r="E47" s="105" t="s">
        <v>8</v>
      </c>
      <c r="F47" s="105" t="s">
        <v>12</v>
      </c>
      <c r="G47" s="105">
        <v>2019</v>
      </c>
      <c r="H47" s="105">
        <v>12</v>
      </c>
      <c r="I47" s="106" t="s">
        <v>170</v>
      </c>
      <c r="J47" s="106">
        <v>955115</v>
      </c>
      <c r="K47" s="107" t="s">
        <v>1548</v>
      </c>
      <c r="L47" s="115">
        <v>3333333.3333333335</v>
      </c>
      <c r="M47" s="115"/>
    </row>
    <row r="48" spans="1:13" ht="17.25">
      <c r="A48" s="104">
        <v>467</v>
      </c>
      <c r="B48" s="105" t="s">
        <v>285</v>
      </c>
      <c r="C48" s="105" t="s">
        <v>854</v>
      </c>
      <c r="D48" s="105">
        <v>1</v>
      </c>
      <c r="E48" s="105" t="s">
        <v>8</v>
      </c>
      <c r="F48" s="105" t="s">
        <v>223</v>
      </c>
      <c r="G48" s="105">
        <v>2019</v>
      </c>
      <c r="H48" s="105">
        <v>12</v>
      </c>
      <c r="I48" s="106" t="s">
        <v>173</v>
      </c>
      <c r="J48" s="106">
        <v>401750</v>
      </c>
      <c r="K48" s="107" t="s">
        <v>1552</v>
      </c>
      <c r="L48" s="115">
        <v>194666.66666666666</v>
      </c>
      <c r="M48" s="115">
        <v>80000</v>
      </c>
    </row>
    <row r="49" spans="1:13" ht="17.25">
      <c r="A49" s="104">
        <v>468</v>
      </c>
      <c r="B49" s="105" t="s">
        <v>285</v>
      </c>
      <c r="C49" s="105" t="s">
        <v>854</v>
      </c>
      <c r="D49" s="105"/>
      <c r="E49" s="105" t="s">
        <v>8</v>
      </c>
      <c r="F49" s="105" t="s">
        <v>223</v>
      </c>
      <c r="G49" s="105">
        <v>2019</v>
      </c>
      <c r="H49" s="105">
        <v>12</v>
      </c>
      <c r="I49" s="106" t="s">
        <v>173</v>
      </c>
      <c r="J49" s="106" t="s">
        <v>1553</v>
      </c>
      <c r="K49" s="107" t="s">
        <v>1554</v>
      </c>
      <c r="L49" s="115">
        <v>1271660.4166666672</v>
      </c>
      <c r="M49" s="115">
        <v>745200</v>
      </c>
    </row>
    <row r="50" spans="1:13" ht="17.25">
      <c r="A50" s="104">
        <v>469</v>
      </c>
      <c r="B50" s="105" t="s">
        <v>285</v>
      </c>
      <c r="C50" s="105" t="s">
        <v>855</v>
      </c>
      <c r="D50" s="105">
        <v>1</v>
      </c>
      <c r="E50" s="105" t="s">
        <v>8</v>
      </c>
      <c r="F50" s="105" t="s">
        <v>223</v>
      </c>
      <c r="G50" s="105">
        <v>2019</v>
      </c>
      <c r="H50" s="105">
        <v>12</v>
      </c>
      <c r="I50" s="106" t="s">
        <v>173</v>
      </c>
      <c r="J50" s="106" t="s">
        <v>1555</v>
      </c>
      <c r="K50" s="107" t="s">
        <v>1556</v>
      </c>
      <c r="L50" s="115">
        <v>25000</v>
      </c>
      <c r="M50" s="115"/>
    </row>
    <row r="51" spans="1:13" ht="17.25">
      <c r="A51" s="104">
        <v>470</v>
      </c>
      <c r="B51" s="105" t="s">
        <v>285</v>
      </c>
      <c r="C51" s="105" t="s">
        <v>855</v>
      </c>
      <c r="D51" s="105"/>
      <c r="E51" s="105" t="s">
        <v>8</v>
      </c>
      <c r="F51" s="105" t="s">
        <v>223</v>
      </c>
      <c r="G51" s="105">
        <v>2019</v>
      </c>
      <c r="H51" s="105">
        <v>12</v>
      </c>
      <c r="I51" s="106" t="s">
        <v>173</v>
      </c>
      <c r="J51" s="106" t="s">
        <v>1557</v>
      </c>
      <c r="K51" s="107" t="s">
        <v>1558</v>
      </c>
      <c r="L51" s="115">
        <v>2300000</v>
      </c>
      <c r="M51" s="115">
        <v>918000</v>
      </c>
    </row>
    <row r="52" spans="1:13" ht="17.25">
      <c r="A52" s="104">
        <v>471</v>
      </c>
      <c r="B52" s="105" t="s">
        <v>285</v>
      </c>
      <c r="C52" s="105" t="s">
        <v>855</v>
      </c>
      <c r="D52" s="105"/>
      <c r="E52" s="105" t="s">
        <v>8</v>
      </c>
      <c r="F52" s="105" t="s">
        <v>223</v>
      </c>
      <c r="G52" s="105">
        <v>2019</v>
      </c>
      <c r="H52" s="105">
        <v>12</v>
      </c>
      <c r="I52" s="106" t="s">
        <v>173</v>
      </c>
      <c r="J52" s="106" t="s">
        <v>1559</v>
      </c>
      <c r="K52" s="107" t="s">
        <v>1560</v>
      </c>
      <c r="L52" s="115">
        <v>4730000</v>
      </c>
      <c r="M52" s="115">
        <v>3020000</v>
      </c>
    </row>
    <row r="53" spans="1:13" ht="17.25">
      <c r="A53" s="104">
        <v>472</v>
      </c>
      <c r="B53" s="105" t="s">
        <v>285</v>
      </c>
      <c r="C53" s="105" t="s">
        <v>855</v>
      </c>
      <c r="D53" s="105"/>
      <c r="E53" s="105" t="s">
        <v>8</v>
      </c>
      <c r="F53" s="105" t="s">
        <v>223</v>
      </c>
      <c r="G53" s="105">
        <v>2019</v>
      </c>
      <c r="H53" s="105">
        <v>12</v>
      </c>
      <c r="I53" s="106" t="s">
        <v>173</v>
      </c>
      <c r="J53" s="106" t="s">
        <v>1561</v>
      </c>
      <c r="K53" s="107" t="s">
        <v>1562</v>
      </c>
      <c r="L53" s="115">
        <v>380000</v>
      </c>
      <c r="M53" s="115">
        <v>256000</v>
      </c>
    </row>
    <row r="54" spans="1:13" ht="17.25">
      <c r="A54" s="104">
        <v>53</v>
      </c>
      <c r="B54" s="105" t="s">
        <v>291</v>
      </c>
      <c r="C54" s="105" t="s">
        <v>637</v>
      </c>
      <c r="D54" s="105"/>
      <c r="E54" s="105" t="s">
        <v>224</v>
      </c>
      <c r="F54" s="105" t="s">
        <v>22</v>
      </c>
      <c r="G54" s="105">
        <v>2020</v>
      </c>
      <c r="H54" s="105">
        <v>11</v>
      </c>
      <c r="I54" s="106" t="s">
        <v>172</v>
      </c>
      <c r="J54" s="106">
        <v>602341</v>
      </c>
      <c r="K54" s="107" t="s">
        <v>1285</v>
      </c>
      <c r="L54" s="115"/>
      <c r="M54" s="115"/>
    </row>
    <row r="55" spans="1:13" ht="17.25">
      <c r="A55" s="104">
        <v>54</v>
      </c>
      <c r="B55" s="105" t="s">
        <v>291</v>
      </c>
      <c r="C55" s="105" t="s">
        <v>637</v>
      </c>
      <c r="D55" s="105"/>
      <c r="E55" s="105" t="s">
        <v>224</v>
      </c>
      <c r="F55" s="105" t="s">
        <v>22</v>
      </c>
      <c r="G55" s="105">
        <v>2020</v>
      </c>
      <c r="H55" s="105">
        <v>11</v>
      </c>
      <c r="I55" s="106" t="s">
        <v>172</v>
      </c>
      <c r="J55" s="106">
        <v>602341</v>
      </c>
      <c r="K55" s="107" t="s">
        <v>1286</v>
      </c>
      <c r="L55" s="115"/>
      <c r="M55" s="115"/>
    </row>
    <row r="56" spans="1:13" ht="17.25">
      <c r="A56" s="104">
        <v>55</v>
      </c>
      <c r="B56" s="105" t="s">
        <v>291</v>
      </c>
      <c r="C56" s="105" t="s">
        <v>637</v>
      </c>
      <c r="D56" s="105"/>
      <c r="E56" s="105" t="s">
        <v>224</v>
      </c>
      <c r="F56" s="105" t="s">
        <v>22</v>
      </c>
      <c r="G56" s="105">
        <v>2020</v>
      </c>
      <c r="H56" s="105">
        <v>12</v>
      </c>
      <c r="I56" s="106" t="s">
        <v>172</v>
      </c>
      <c r="J56" s="106">
        <v>602341</v>
      </c>
      <c r="K56" s="107" t="s">
        <v>1287</v>
      </c>
      <c r="L56" s="115"/>
      <c r="M56" s="115"/>
    </row>
    <row r="57" spans="1:13" ht="17.25">
      <c r="A57" s="104">
        <v>473</v>
      </c>
      <c r="B57" s="105" t="s">
        <v>285</v>
      </c>
      <c r="C57" s="105" t="s">
        <v>856</v>
      </c>
      <c r="D57" s="105">
        <v>1</v>
      </c>
      <c r="E57" s="105" t="s">
        <v>8</v>
      </c>
      <c r="F57" s="105" t="s">
        <v>223</v>
      </c>
      <c r="G57" s="105">
        <v>2019</v>
      </c>
      <c r="H57" s="105">
        <v>12</v>
      </c>
      <c r="I57" s="106" t="s">
        <v>173</v>
      </c>
      <c r="J57" s="106" t="s">
        <v>1563</v>
      </c>
      <c r="K57" s="107" t="s">
        <v>1564</v>
      </c>
      <c r="L57" s="115">
        <v>1954350</v>
      </c>
      <c r="M57" s="115"/>
    </row>
    <row r="58" spans="1:13" ht="17.25">
      <c r="A58" s="104">
        <v>474</v>
      </c>
      <c r="B58" s="105" t="s">
        <v>285</v>
      </c>
      <c r="C58" s="105" t="s">
        <v>857</v>
      </c>
      <c r="D58" s="105">
        <v>1</v>
      </c>
      <c r="E58" s="105" t="s">
        <v>8</v>
      </c>
      <c r="F58" s="105" t="s">
        <v>223</v>
      </c>
      <c r="G58" s="105">
        <v>2019</v>
      </c>
      <c r="H58" s="105">
        <v>12</v>
      </c>
      <c r="I58" s="106" t="s">
        <v>173</v>
      </c>
      <c r="J58" s="106" t="s">
        <v>1565</v>
      </c>
      <c r="K58" s="107" t="s">
        <v>1566</v>
      </c>
      <c r="L58" s="115">
        <v>166666.66666666666</v>
      </c>
      <c r="M58" s="115"/>
    </row>
    <row r="59" spans="1:13" ht="17.25">
      <c r="A59" s="104">
        <v>602</v>
      </c>
      <c r="B59" s="105" t="s">
        <v>290</v>
      </c>
      <c r="C59" s="105" t="s">
        <v>877</v>
      </c>
      <c r="D59" s="105">
        <v>1</v>
      </c>
      <c r="E59" s="105" t="s">
        <v>8</v>
      </c>
      <c r="F59" s="105" t="s">
        <v>83</v>
      </c>
      <c r="G59" s="105">
        <v>2019</v>
      </c>
      <c r="H59" s="105">
        <v>12</v>
      </c>
      <c r="I59" s="106" t="s">
        <v>170</v>
      </c>
      <c r="J59" s="106">
        <v>985952</v>
      </c>
      <c r="K59" s="107" t="s">
        <v>1693</v>
      </c>
      <c r="L59" s="115">
        <v>1687500</v>
      </c>
      <c r="M59" s="115"/>
    </row>
    <row r="60" spans="1:13" ht="17.25">
      <c r="A60" s="104">
        <v>853</v>
      </c>
      <c r="B60" s="105" t="s">
        <v>301</v>
      </c>
      <c r="C60" s="105" t="s">
        <v>962</v>
      </c>
      <c r="D60" s="105">
        <v>1</v>
      </c>
      <c r="E60" s="105" t="s">
        <v>32</v>
      </c>
      <c r="F60" s="105" t="s">
        <v>35</v>
      </c>
      <c r="G60" s="105">
        <v>2019</v>
      </c>
      <c r="H60" s="105">
        <v>12</v>
      </c>
      <c r="I60" s="106" t="s">
        <v>175</v>
      </c>
      <c r="J60" s="106"/>
      <c r="K60" s="107" t="s">
        <v>1901</v>
      </c>
      <c r="L60" s="115"/>
      <c r="M60" s="115"/>
    </row>
    <row r="61" spans="1:13" ht="17.25">
      <c r="A61" s="104">
        <v>854</v>
      </c>
      <c r="B61" s="105" t="s">
        <v>301</v>
      </c>
      <c r="C61" s="105" t="s">
        <v>963</v>
      </c>
      <c r="D61" s="105">
        <v>1</v>
      </c>
      <c r="E61" s="105" t="s">
        <v>32</v>
      </c>
      <c r="F61" s="105" t="s">
        <v>35</v>
      </c>
      <c r="G61" s="105">
        <v>2019</v>
      </c>
      <c r="H61" s="105">
        <v>12</v>
      </c>
      <c r="I61" s="106" t="s">
        <v>176</v>
      </c>
      <c r="J61" s="106"/>
      <c r="K61" s="107" t="s">
        <v>1902</v>
      </c>
      <c r="L61" s="115"/>
      <c r="M61" s="115"/>
    </row>
    <row r="62" spans="1:13" ht="17.25">
      <c r="A62" s="104">
        <v>856</v>
      </c>
      <c r="B62" s="105" t="s">
        <v>301</v>
      </c>
      <c r="C62" s="105" t="s">
        <v>965</v>
      </c>
      <c r="D62" s="105">
        <v>1</v>
      </c>
      <c r="E62" s="105" t="s">
        <v>32</v>
      </c>
      <c r="F62" s="105" t="s">
        <v>94</v>
      </c>
      <c r="G62" s="105">
        <v>2019</v>
      </c>
      <c r="H62" s="105">
        <v>12</v>
      </c>
      <c r="I62" s="106" t="s">
        <v>176</v>
      </c>
      <c r="J62" s="106"/>
      <c r="K62" s="107" t="s">
        <v>1904</v>
      </c>
      <c r="L62" s="115"/>
      <c r="M62" s="115"/>
    </row>
    <row r="63" spans="1:13" ht="17.25">
      <c r="A63" s="104">
        <v>857</v>
      </c>
      <c r="B63" s="105" t="s">
        <v>301</v>
      </c>
      <c r="C63" s="105" t="s">
        <v>966</v>
      </c>
      <c r="D63" s="105">
        <v>1</v>
      </c>
      <c r="E63" s="105" t="s">
        <v>32</v>
      </c>
      <c r="F63" s="105" t="s">
        <v>94</v>
      </c>
      <c r="G63" s="105">
        <v>2019</v>
      </c>
      <c r="H63" s="105">
        <v>12</v>
      </c>
      <c r="I63" s="106" t="s">
        <v>176</v>
      </c>
      <c r="J63" s="106"/>
      <c r="K63" s="107" t="s">
        <v>1905</v>
      </c>
      <c r="L63" s="115"/>
      <c r="M63" s="115"/>
    </row>
    <row r="64" spans="1:13" ht="17.25">
      <c r="A64" s="104">
        <v>858</v>
      </c>
      <c r="B64" s="105" t="s">
        <v>302</v>
      </c>
      <c r="C64" s="105" t="s">
        <v>967</v>
      </c>
      <c r="D64" s="105">
        <v>1</v>
      </c>
      <c r="E64" s="105" t="s">
        <v>32</v>
      </c>
      <c r="F64" s="105" t="s">
        <v>33</v>
      </c>
      <c r="G64" s="105">
        <v>2019</v>
      </c>
      <c r="H64" s="105">
        <v>12</v>
      </c>
      <c r="I64" s="106" t="s">
        <v>171</v>
      </c>
      <c r="J64" s="106"/>
      <c r="K64" s="107" t="s">
        <v>1906</v>
      </c>
      <c r="L64" s="115">
        <v>255743.36250000013</v>
      </c>
      <c r="M64" s="115"/>
    </row>
    <row r="65" spans="1:13" ht="17.25">
      <c r="A65" s="104">
        <v>859</v>
      </c>
      <c r="B65" s="105" t="s">
        <v>302</v>
      </c>
      <c r="C65" s="105" t="s">
        <v>967</v>
      </c>
      <c r="D65" s="105"/>
      <c r="E65" s="105" t="s">
        <v>32</v>
      </c>
      <c r="F65" s="105" t="s">
        <v>33</v>
      </c>
      <c r="G65" s="105">
        <v>2019</v>
      </c>
      <c r="H65" s="105">
        <v>12</v>
      </c>
      <c r="I65" s="106" t="s">
        <v>175</v>
      </c>
      <c r="J65" s="106"/>
      <c r="K65" s="107" t="s">
        <v>1906</v>
      </c>
      <c r="L65" s="115">
        <v>255743.36250000013</v>
      </c>
      <c r="M65" s="115"/>
    </row>
    <row r="66" spans="1:13" ht="17.25">
      <c r="A66" s="104">
        <v>861</v>
      </c>
      <c r="B66" s="105" t="s">
        <v>302</v>
      </c>
      <c r="C66" s="105" t="s">
        <v>969</v>
      </c>
      <c r="D66" s="105">
        <v>1</v>
      </c>
      <c r="E66" s="105" t="s">
        <v>32</v>
      </c>
      <c r="F66" s="105" t="s">
        <v>94</v>
      </c>
      <c r="G66" s="105">
        <v>2019</v>
      </c>
      <c r="H66" s="105">
        <v>12</v>
      </c>
      <c r="I66" s="106" t="s">
        <v>170</v>
      </c>
      <c r="J66" s="106"/>
      <c r="K66" s="107" t="s">
        <v>1908</v>
      </c>
      <c r="L66" s="115">
        <v>25000</v>
      </c>
      <c r="M66" s="115">
        <v>25000</v>
      </c>
    </row>
    <row r="67" spans="1:13" ht="17.25">
      <c r="A67" s="104">
        <v>66</v>
      </c>
      <c r="B67" s="105" t="s">
        <v>291</v>
      </c>
      <c r="C67" s="105" t="s">
        <v>292</v>
      </c>
      <c r="D67" s="105"/>
      <c r="E67" s="105" t="s">
        <v>224</v>
      </c>
      <c r="F67" s="105" t="s">
        <v>22</v>
      </c>
      <c r="G67" s="105">
        <v>2020</v>
      </c>
      <c r="H67" s="105">
        <v>8</v>
      </c>
      <c r="I67" s="106" t="s">
        <v>172</v>
      </c>
      <c r="J67" s="106">
        <v>660677</v>
      </c>
      <c r="K67" s="107" t="s">
        <v>1297</v>
      </c>
      <c r="L67" s="115"/>
      <c r="M67" s="115"/>
    </row>
    <row r="68" spans="1:13" ht="17.25">
      <c r="A68" s="104">
        <v>67</v>
      </c>
      <c r="B68" s="105" t="s">
        <v>291</v>
      </c>
      <c r="C68" s="105" t="s">
        <v>292</v>
      </c>
      <c r="D68" s="105"/>
      <c r="E68" s="105" t="s">
        <v>224</v>
      </c>
      <c r="F68" s="105" t="s">
        <v>22</v>
      </c>
      <c r="G68" s="105">
        <v>2020</v>
      </c>
      <c r="H68" s="105">
        <v>9</v>
      </c>
      <c r="I68" s="106" t="s">
        <v>172</v>
      </c>
      <c r="J68" s="106">
        <v>660677</v>
      </c>
      <c r="K68" s="107" t="s">
        <v>1298</v>
      </c>
      <c r="L68" s="115"/>
      <c r="M68" s="115"/>
    </row>
    <row r="69" spans="1:13" ht="17.25">
      <c r="A69" s="104">
        <v>68</v>
      </c>
      <c r="B69" s="105" t="s">
        <v>291</v>
      </c>
      <c r="C69" s="105" t="s">
        <v>292</v>
      </c>
      <c r="D69" s="105"/>
      <c r="E69" s="105" t="s">
        <v>224</v>
      </c>
      <c r="F69" s="105" t="s">
        <v>22</v>
      </c>
      <c r="G69" s="105">
        <v>2020</v>
      </c>
      <c r="H69" s="105">
        <v>10</v>
      </c>
      <c r="I69" s="106" t="s">
        <v>172</v>
      </c>
      <c r="J69" s="106">
        <v>660677</v>
      </c>
      <c r="K69" s="107" t="s">
        <v>1299</v>
      </c>
      <c r="L69" s="115"/>
      <c r="M69" s="115"/>
    </row>
    <row r="70" spans="1:13" ht="17.25">
      <c r="A70" s="104">
        <v>69</v>
      </c>
      <c r="B70" s="105" t="s">
        <v>291</v>
      </c>
      <c r="C70" s="105" t="s">
        <v>292</v>
      </c>
      <c r="D70" s="105"/>
      <c r="E70" s="105" t="s">
        <v>224</v>
      </c>
      <c r="F70" s="105" t="s">
        <v>22</v>
      </c>
      <c r="G70" s="105">
        <v>2020</v>
      </c>
      <c r="H70" s="105">
        <v>11</v>
      </c>
      <c r="I70" s="106" t="s">
        <v>172</v>
      </c>
      <c r="J70" s="106">
        <v>660677</v>
      </c>
      <c r="K70" s="107" t="s">
        <v>1300</v>
      </c>
      <c r="L70" s="115"/>
      <c r="M70" s="115"/>
    </row>
    <row r="71" spans="1:13" ht="17.25">
      <c r="A71" s="104">
        <v>70</v>
      </c>
      <c r="B71" s="105" t="s">
        <v>291</v>
      </c>
      <c r="C71" s="105" t="s">
        <v>638</v>
      </c>
      <c r="D71" s="105">
        <v>1</v>
      </c>
      <c r="E71" s="105" t="s">
        <v>224</v>
      </c>
      <c r="F71" s="105" t="s">
        <v>22</v>
      </c>
      <c r="G71" s="105">
        <v>2020</v>
      </c>
      <c r="H71" s="105">
        <v>10</v>
      </c>
      <c r="I71" s="106" t="s">
        <v>172</v>
      </c>
      <c r="J71" s="106">
        <v>660677</v>
      </c>
      <c r="K71" s="107" t="s">
        <v>1301</v>
      </c>
      <c r="L71" s="115"/>
      <c r="M71" s="115"/>
    </row>
    <row r="72" spans="1:13" ht="17.25">
      <c r="A72" s="104">
        <v>71</v>
      </c>
      <c r="B72" s="105" t="s">
        <v>291</v>
      </c>
      <c r="C72" s="105" t="s">
        <v>638</v>
      </c>
      <c r="D72" s="105"/>
      <c r="E72" s="105" t="s">
        <v>224</v>
      </c>
      <c r="F72" s="105" t="s">
        <v>22</v>
      </c>
      <c r="G72" s="105">
        <v>2020</v>
      </c>
      <c r="H72" s="105">
        <v>11</v>
      </c>
      <c r="I72" s="106" t="s">
        <v>172</v>
      </c>
      <c r="J72" s="106">
        <v>660677</v>
      </c>
      <c r="K72" s="107" t="s">
        <v>1301</v>
      </c>
      <c r="L72" s="115"/>
      <c r="M72" s="115"/>
    </row>
    <row r="73" spans="1:13" ht="17.25">
      <c r="A73" s="104">
        <v>72</v>
      </c>
      <c r="B73" s="105" t="s">
        <v>291</v>
      </c>
      <c r="C73" s="105" t="s">
        <v>638</v>
      </c>
      <c r="D73" s="105"/>
      <c r="E73" s="105" t="s">
        <v>224</v>
      </c>
      <c r="F73" s="105" t="s">
        <v>22</v>
      </c>
      <c r="G73" s="105">
        <v>2020</v>
      </c>
      <c r="H73" s="105">
        <v>12</v>
      </c>
      <c r="I73" s="106" t="s">
        <v>172</v>
      </c>
      <c r="J73" s="106">
        <v>660677</v>
      </c>
      <c r="K73" s="107" t="s">
        <v>1301</v>
      </c>
      <c r="L73" s="115"/>
      <c r="M73" s="115"/>
    </row>
    <row r="74" spans="1:13" ht="17.25">
      <c r="A74" s="104">
        <v>73</v>
      </c>
      <c r="B74" s="105" t="s">
        <v>291</v>
      </c>
      <c r="C74" s="105" t="s">
        <v>639</v>
      </c>
      <c r="D74" s="105">
        <v>1</v>
      </c>
      <c r="E74" s="105" t="s">
        <v>224</v>
      </c>
      <c r="F74" s="105" t="s">
        <v>22</v>
      </c>
      <c r="G74" s="105">
        <v>2020</v>
      </c>
      <c r="H74" s="105">
        <v>11</v>
      </c>
      <c r="I74" s="106" t="s">
        <v>172</v>
      </c>
      <c r="J74" s="106">
        <v>660815</v>
      </c>
      <c r="K74" s="107" t="s">
        <v>1302</v>
      </c>
      <c r="L74" s="115"/>
      <c r="M74" s="115"/>
    </row>
    <row r="75" spans="1:13" ht="17.25">
      <c r="A75" s="104">
        <v>862</v>
      </c>
      <c r="B75" s="105" t="s">
        <v>302</v>
      </c>
      <c r="C75" s="105" t="s">
        <v>969</v>
      </c>
      <c r="D75" s="105"/>
      <c r="E75" s="105" t="s">
        <v>32</v>
      </c>
      <c r="F75" s="105" t="s">
        <v>94</v>
      </c>
      <c r="G75" s="105">
        <v>2019</v>
      </c>
      <c r="H75" s="105">
        <v>12</v>
      </c>
      <c r="I75" s="106" t="s">
        <v>173</v>
      </c>
      <c r="J75" s="106"/>
      <c r="K75" s="107" t="s">
        <v>1908</v>
      </c>
      <c r="L75" s="115">
        <v>50000</v>
      </c>
      <c r="M75" s="115"/>
    </row>
    <row r="76" spans="1:13" ht="17.25">
      <c r="A76" s="104">
        <v>863</v>
      </c>
      <c r="B76" s="105" t="s">
        <v>302</v>
      </c>
      <c r="C76" s="105" t="s">
        <v>969</v>
      </c>
      <c r="D76" s="105"/>
      <c r="E76" s="105" t="s">
        <v>32</v>
      </c>
      <c r="F76" s="105" t="s">
        <v>94</v>
      </c>
      <c r="G76" s="105">
        <v>2019</v>
      </c>
      <c r="H76" s="105">
        <v>12</v>
      </c>
      <c r="I76" s="106" t="s">
        <v>171</v>
      </c>
      <c r="J76" s="106"/>
      <c r="K76" s="107" t="s">
        <v>1908</v>
      </c>
      <c r="L76" s="115">
        <v>51666.666666666664</v>
      </c>
      <c r="M76" s="115">
        <v>30000</v>
      </c>
    </row>
    <row r="77" spans="1:13" ht="17.25">
      <c r="A77" s="104">
        <v>864</v>
      </c>
      <c r="B77" s="105" t="s">
        <v>302</v>
      </c>
      <c r="C77" s="105" t="s">
        <v>969</v>
      </c>
      <c r="D77" s="105"/>
      <c r="E77" s="105" t="s">
        <v>32</v>
      </c>
      <c r="F77" s="105" t="s">
        <v>94</v>
      </c>
      <c r="G77" s="105">
        <v>2019</v>
      </c>
      <c r="H77" s="105">
        <v>12</v>
      </c>
      <c r="I77" s="106" t="s">
        <v>175</v>
      </c>
      <c r="J77" s="106"/>
      <c r="K77" s="107" t="s">
        <v>1908</v>
      </c>
      <c r="L77" s="115">
        <v>130000</v>
      </c>
      <c r="M77" s="115">
        <v>50000</v>
      </c>
    </row>
    <row r="78" spans="1:13" ht="17.25">
      <c r="A78" s="104">
        <v>865</v>
      </c>
      <c r="B78" s="105" t="s">
        <v>302</v>
      </c>
      <c r="C78" s="105" t="s">
        <v>969</v>
      </c>
      <c r="D78" s="105"/>
      <c r="E78" s="105" t="s">
        <v>32</v>
      </c>
      <c r="F78" s="105" t="s">
        <v>94</v>
      </c>
      <c r="G78" s="105">
        <v>2019</v>
      </c>
      <c r="H78" s="105">
        <v>12</v>
      </c>
      <c r="I78" s="106" t="s">
        <v>176</v>
      </c>
      <c r="J78" s="106"/>
      <c r="K78" s="107" t="s">
        <v>1908</v>
      </c>
      <c r="L78" s="115">
        <v>55833.333333333336</v>
      </c>
      <c r="M78" s="115">
        <v>250000</v>
      </c>
    </row>
    <row r="79" spans="1:13" ht="17.25">
      <c r="A79" s="104">
        <v>866</v>
      </c>
      <c r="B79" s="105" t="s">
        <v>302</v>
      </c>
      <c r="C79" s="105" t="s">
        <v>969</v>
      </c>
      <c r="D79" s="105"/>
      <c r="E79" s="105" t="s">
        <v>32</v>
      </c>
      <c r="F79" s="105" t="s">
        <v>94</v>
      </c>
      <c r="G79" s="105">
        <v>2019</v>
      </c>
      <c r="H79" s="105">
        <v>12</v>
      </c>
      <c r="I79" s="106" t="s">
        <v>172</v>
      </c>
      <c r="J79" s="106"/>
      <c r="K79" s="107" t="s">
        <v>1908</v>
      </c>
      <c r="L79" s="115">
        <v>1666.6666666666667</v>
      </c>
      <c r="M79" s="115"/>
    </row>
    <row r="80" spans="1:13" ht="17.25">
      <c r="A80" s="104">
        <v>867</v>
      </c>
      <c r="B80" s="105" t="s">
        <v>302</v>
      </c>
      <c r="C80" s="105" t="s">
        <v>969</v>
      </c>
      <c r="D80" s="105"/>
      <c r="E80" s="105" t="s">
        <v>32</v>
      </c>
      <c r="F80" s="105" t="s">
        <v>94</v>
      </c>
      <c r="G80" s="105">
        <v>2019</v>
      </c>
      <c r="H80" s="105">
        <v>12</v>
      </c>
      <c r="I80" s="106" t="s">
        <v>174</v>
      </c>
      <c r="J80" s="106"/>
      <c r="K80" s="107" t="s">
        <v>1908</v>
      </c>
      <c r="L80" s="115">
        <v>6250</v>
      </c>
      <c r="M80" s="115"/>
    </row>
    <row r="81" spans="1:13" ht="17.25">
      <c r="A81" s="104">
        <v>868</v>
      </c>
      <c r="B81" s="105" t="s">
        <v>302</v>
      </c>
      <c r="C81" s="105" t="s">
        <v>969</v>
      </c>
      <c r="D81" s="105"/>
      <c r="E81" s="105" t="s">
        <v>32</v>
      </c>
      <c r="F81" s="105" t="s">
        <v>94</v>
      </c>
      <c r="G81" s="105">
        <v>2019</v>
      </c>
      <c r="H81" s="105">
        <v>12</v>
      </c>
      <c r="I81" s="106" t="s">
        <v>178</v>
      </c>
      <c r="J81" s="106"/>
      <c r="K81" s="107" t="s">
        <v>1908</v>
      </c>
      <c r="L81" s="115">
        <v>25000</v>
      </c>
      <c r="M81" s="115"/>
    </row>
    <row r="82" spans="1:13" ht="17.25">
      <c r="A82" s="104">
        <v>869</v>
      </c>
      <c r="B82" s="105" t="s">
        <v>302</v>
      </c>
      <c r="C82" s="105" t="s">
        <v>969</v>
      </c>
      <c r="D82" s="105"/>
      <c r="E82" s="105" t="s">
        <v>32</v>
      </c>
      <c r="F82" s="105" t="s">
        <v>94</v>
      </c>
      <c r="G82" s="105">
        <v>2019</v>
      </c>
      <c r="H82" s="105">
        <v>12</v>
      </c>
      <c r="I82" s="106" t="s">
        <v>1909</v>
      </c>
      <c r="J82" s="106"/>
      <c r="K82" s="107" t="s">
        <v>1908</v>
      </c>
      <c r="L82" s="115">
        <v>40000</v>
      </c>
      <c r="M82" s="115"/>
    </row>
    <row r="83" spans="1:13" ht="17.25">
      <c r="A83" s="104">
        <v>875</v>
      </c>
      <c r="B83" s="105" t="s">
        <v>302</v>
      </c>
      <c r="C83" s="105" t="s">
        <v>972</v>
      </c>
      <c r="D83" s="105">
        <v>1</v>
      </c>
      <c r="E83" s="105" t="s">
        <v>32</v>
      </c>
      <c r="F83" s="105" t="s">
        <v>94</v>
      </c>
      <c r="G83" s="105">
        <v>2019</v>
      </c>
      <c r="H83" s="105">
        <v>12</v>
      </c>
      <c r="I83" s="106" t="s">
        <v>170</v>
      </c>
      <c r="J83" s="106"/>
      <c r="K83" s="107" t="s">
        <v>1915</v>
      </c>
      <c r="L83" s="115"/>
      <c r="M83" s="115"/>
    </row>
    <row r="84" spans="1:13" ht="17.25">
      <c r="A84" s="104">
        <v>913</v>
      </c>
      <c r="B84" s="105" t="s">
        <v>290</v>
      </c>
      <c r="C84" s="105" t="s">
        <v>986</v>
      </c>
      <c r="D84" s="105">
        <v>1</v>
      </c>
      <c r="E84" s="105" t="s">
        <v>119</v>
      </c>
      <c r="F84" s="105" t="s">
        <v>96</v>
      </c>
      <c r="G84" s="105">
        <v>2019</v>
      </c>
      <c r="H84" s="105">
        <v>12</v>
      </c>
      <c r="I84" s="106" t="s">
        <v>191</v>
      </c>
      <c r="J84" s="106"/>
      <c r="K84" s="107" t="s">
        <v>1940</v>
      </c>
      <c r="L84" s="115">
        <v>483500</v>
      </c>
      <c r="M84" s="115">
        <v>562224</v>
      </c>
    </row>
    <row r="85" spans="1:13" ht="17.25">
      <c r="A85" s="104">
        <v>84</v>
      </c>
      <c r="B85" s="105" t="s">
        <v>291</v>
      </c>
      <c r="C85" s="105" t="s">
        <v>642</v>
      </c>
      <c r="D85" s="105"/>
      <c r="E85" s="105" t="s">
        <v>224</v>
      </c>
      <c r="F85" s="105" t="s">
        <v>22</v>
      </c>
      <c r="G85" s="105">
        <v>2020</v>
      </c>
      <c r="H85" s="105">
        <v>8</v>
      </c>
      <c r="I85" s="106" t="s">
        <v>173</v>
      </c>
      <c r="J85" s="106">
        <v>620007</v>
      </c>
      <c r="K85" s="107" t="s">
        <v>1309</v>
      </c>
      <c r="L85" s="115"/>
      <c r="M85" s="115"/>
    </row>
    <row r="86" spans="1:13" ht="17.25">
      <c r="A86" s="104">
        <v>85</v>
      </c>
      <c r="B86" s="105" t="s">
        <v>291</v>
      </c>
      <c r="C86" s="105" t="s">
        <v>642</v>
      </c>
      <c r="D86" s="105"/>
      <c r="E86" s="105" t="s">
        <v>224</v>
      </c>
      <c r="F86" s="105" t="s">
        <v>22</v>
      </c>
      <c r="G86" s="105">
        <v>2020</v>
      </c>
      <c r="H86" s="105">
        <v>9</v>
      </c>
      <c r="I86" s="106" t="s">
        <v>173</v>
      </c>
      <c r="J86" s="106">
        <v>620007</v>
      </c>
      <c r="K86" s="107" t="s">
        <v>1301</v>
      </c>
      <c r="L86" s="115"/>
      <c r="M86" s="115"/>
    </row>
    <row r="87" spans="1:13" ht="17.25">
      <c r="A87" s="104">
        <v>86</v>
      </c>
      <c r="B87" s="105" t="s">
        <v>291</v>
      </c>
      <c r="C87" s="105" t="s">
        <v>642</v>
      </c>
      <c r="D87" s="105"/>
      <c r="E87" s="105" t="s">
        <v>224</v>
      </c>
      <c r="F87" s="105" t="s">
        <v>22</v>
      </c>
      <c r="G87" s="105">
        <v>2020</v>
      </c>
      <c r="H87" s="105">
        <v>10</v>
      </c>
      <c r="I87" s="106" t="s">
        <v>173</v>
      </c>
      <c r="J87" s="106">
        <v>620007</v>
      </c>
      <c r="K87" s="107" t="s">
        <v>1301</v>
      </c>
      <c r="L87" s="115"/>
      <c r="M87" s="115"/>
    </row>
    <row r="88" spans="1:13" ht="17.25">
      <c r="A88" s="104">
        <v>87</v>
      </c>
      <c r="B88" s="105" t="s">
        <v>291</v>
      </c>
      <c r="C88" s="105" t="s">
        <v>643</v>
      </c>
      <c r="D88" s="105">
        <v>1</v>
      </c>
      <c r="E88" s="105" t="s">
        <v>224</v>
      </c>
      <c r="F88" s="105" t="s">
        <v>22</v>
      </c>
      <c r="G88" s="105">
        <v>2020</v>
      </c>
      <c r="H88" s="105">
        <v>9</v>
      </c>
      <c r="I88" s="106" t="s">
        <v>173</v>
      </c>
      <c r="J88" s="106">
        <v>620008</v>
      </c>
      <c r="K88" s="107" t="s">
        <v>1310</v>
      </c>
      <c r="L88" s="115"/>
      <c r="M88" s="115"/>
    </row>
    <row r="89" spans="1:13" ht="17.25">
      <c r="A89" s="104">
        <v>932</v>
      </c>
      <c r="B89" s="105" t="s">
        <v>291</v>
      </c>
      <c r="C89" s="105" t="s">
        <v>995</v>
      </c>
      <c r="D89" s="105">
        <v>1</v>
      </c>
      <c r="E89" s="105" t="s">
        <v>119</v>
      </c>
      <c r="F89" s="105" t="s">
        <v>96</v>
      </c>
      <c r="G89" s="105">
        <v>2019</v>
      </c>
      <c r="H89" s="105">
        <v>12</v>
      </c>
      <c r="I89" s="106" t="s">
        <v>171</v>
      </c>
      <c r="J89" s="106"/>
      <c r="K89" s="107" t="s">
        <v>1950</v>
      </c>
      <c r="L89" s="115">
        <v>6250000</v>
      </c>
      <c r="M89" s="115">
        <v>6250000</v>
      </c>
    </row>
    <row r="90" spans="1:13" ht="17.25">
      <c r="A90" s="104">
        <v>958</v>
      </c>
      <c r="B90" s="105" t="s">
        <v>285</v>
      </c>
      <c r="C90" s="105" t="s">
        <v>1012</v>
      </c>
      <c r="D90" s="105">
        <v>1</v>
      </c>
      <c r="E90" s="105" t="s">
        <v>38</v>
      </c>
      <c r="F90" s="105" t="s">
        <v>39</v>
      </c>
      <c r="G90" s="105">
        <v>2019</v>
      </c>
      <c r="H90" s="105">
        <v>12</v>
      </c>
      <c r="I90" s="106" t="s">
        <v>170</v>
      </c>
      <c r="J90" s="106"/>
      <c r="K90" s="107" t="s">
        <v>1967</v>
      </c>
      <c r="L90" s="115">
        <v>1085000</v>
      </c>
      <c r="M90" s="115">
        <v>800000</v>
      </c>
    </row>
    <row r="91" spans="1:13" ht="17.25">
      <c r="A91" s="104">
        <v>90</v>
      </c>
      <c r="B91" s="105" t="s">
        <v>291</v>
      </c>
      <c r="C91" s="105" t="s">
        <v>296</v>
      </c>
      <c r="D91" s="105"/>
      <c r="E91" s="105" t="s">
        <v>224</v>
      </c>
      <c r="F91" s="105" t="s">
        <v>22</v>
      </c>
      <c r="G91" s="105">
        <v>2020</v>
      </c>
      <c r="H91" s="105">
        <v>10</v>
      </c>
      <c r="I91" s="106" t="s">
        <v>173</v>
      </c>
      <c r="J91" s="106">
        <v>620011</v>
      </c>
      <c r="K91" s="107" t="s">
        <v>295</v>
      </c>
      <c r="L91" s="115"/>
      <c r="M91" s="115"/>
    </row>
    <row r="92" spans="1:13" ht="17.25">
      <c r="A92" s="104">
        <v>91</v>
      </c>
      <c r="B92" s="105" t="s">
        <v>291</v>
      </c>
      <c r="C92" s="105" t="s">
        <v>296</v>
      </c>
      <c r="D92" s="105"/>
      <c r="E92" s="105" t="s">
        <v>224</v>
      </c>
      <c r="F92" s="105" t="s">
        <v>22</v>
      </c>
      <c r="G92" s="105">
        <v>2020</v>
      </c>
      <c r="H92" s="105">
        <v>11</v>
      </c>
      <c r="I92" s="106" t="s">
        <v>173</v>
      </c>
      <c r="J92" s="106">
        <v>620011</v>
      </c>
      <c r="K92" s="107" t="s">
        <v>295</v>
      </c>
      <c r="L92" s="115"/>
      <c r="M92" s="115"/>
    </row>
    <row r="93" spans="1:13" ht="17.25">
      <c r="A93" s="104">
        <v>92</v>
      </c>
      <c r="B93" s="105" t="s">
        <v>291</v>
      </c>
      <c r="C93" s="105" t="s">
        <v>296</v>
      </c>
      <c r="D93" s="105"/>
      <c r="E93" s="105" t="s">
        <v>224</v>
      </c>
      <c r="F93" s="105" t="s">
        <v>22</v>
      </c>
      <c r="G93" s="105">
        <v>2020</v>
      </c>
      <c r="H93" s="105">
        <v>12</v>
      </c>
      <c r="I93" s="106" t="s">
        <v>173</v>
      </c>
      <c r="J93" s="106">
        <v>620011</v>
      </c>
      <c r="K93" s="107" t="s">
        <v>295</v>
      </c>
      <c r="L93" s="115"/>
      <c r="M93" s="115"/>
    </row>
    <row r="94" spans="1:13" ht="17.25">
      <c r="A94" s="104">
        <v>962</v>
      </c>
      <c r="B94" s="105" t="s">
        <v>290</v>
      </c>
      <c r="C94" s="105" t="s">
        <v>1016</v>
      </c>
      <c r="D94" s="105">
        <v>1</v>
      </c>
      <c r="E94" s="105" t="s">
        <v>38</v>
      </c>
      <c r="F94" s="105" t="s">
        <v>40</v>
      </c>
      <c r="G94" s="105">
        <v>2019</v>
      </c>
      <c r="H94" s="105">
        <v>12</v>
      </c>
      <c r="I94" s="106" t="s">
        <v>170</v>
      </c>
      <c r="J94" s="106"/>
      <c r="K94" s="107" t="s">
        <v>192</v>
      </c>
      <c r="L94" s="115"/>
      <c r="M94" s="115"/>
    </row>
    <row r="95" spans="1:13" ht="17.25">
      <c r="A95" s="104">
        <v>964</v>
      </c>
      <c r="B95" s="105" t="s">
        <v>291</v>
      </c>
      <c r="C95" s="105" t="s">
        <v>1018</v>
      </c>
      <c r="D95" s="105">
        <v>1</v>
      </c>
      <c r="E95" s="105" t="s">
        <v>38</v>
      </c>
      <c r="F95" s="105" t="s">
        <v>40</v>
      </c>
      <c r="G95" s="105">
        <v>2019</v>
      </c>
      <c r="H95" s="105">
        <v>12</v>
      </c>
      <c r="I95" s="106" t="s">
        <v>170</v>
      </c>
      <c r="J95" s="106"/>
      <c r="K95" s="107" t="s">
        <v>1968</v>
      </c>
      <c r="L95" s="115">
        <v>1000000</v>
      </c>
      <c r="M95" s="115"/>
    </row>
    <row r="96" spans="1:13" ht="17.25">
      <c r="A96" s="104">
        <v>977</v>
      </c>
      <c r="B96" s="105" t="s">
        <v>301</v>
      </c>
      <c r="C96" s="105" t="s">
        <v>1026</v>
      </c>
      <c r="D96" s="105">
        <v>1</v>
      </c>
      <c r="E96" s="105" t="s">
        <v>38</v>
      </c>
      <c r="F96" s="105" t="s">
        <v>82</v>
      </c>
      <c r="G96" s="105">
        <v>2019</v>
      </c>
      <c r="H96" s="105">
        <v>12</v>
      </c>
      <c r="I96" s="106" t="s">
        <v>170</v>
      </c>
      <c r="J96" s="106"/>
      <c r="K96" s="107" t="s">
        <v>201</v>
      </c>
      <c r="L96" s="115">
        <v>490000</v>
      </c>
      <c r="M96" s="115">
        <v>1112000</v>
      </c>
    </row>
    <row r="97" spans="1:13" ht="17.25">
      <c r="A97" s="104">
        <v>200</v>
      </c>
      <c r="B97" s="105" t="s">
        <v>290</v>
      </c>
      <c r="C97" s="105" t="s">
        <v>698</v>
      </c>
      <c r="D97" s="105"/>
      <c r="E97" s="105" t="s">
        <v>222</v>
      </c>
      <c r="F97" s="105" t="s">
        <v>25</v>
      </c>
      <c r="G97" s="105">
        <v>2019</v>
      </c>
      <c r="H97" s="105">
        <v>11</v>
      </c>
      <c r="I97" s="106" t="s">
        <v>171</v>
      </c>
      <c r="J97" s="106">
        <v>405851</v>
      </c>
      <c r="K97" s="107" t="s">
        <v>1371</v>
      </c>
      <c r="L97" s="115">
        <v>2475000</v>
      </c>
      <c r="M97" s="115">
        <v>1527480</v>
      </c>
    </row>
    <row r="98" spans="1:13" ht="17.25">
      <c r="A98" s="104">
        <v>97</v>
      </c>
      <c r="B98" s="105" t="s">
        <v>291</v>
      </c>
      <c r="C98" s="105" t="s">
        <v>297</v>
      </c>
      <c r="D98" s="105"/>
      <c r="E98" s="105" t="s">
        <v>224</v>
      </c>
      <c r="F98" s="105" t="s">
        <v>22</v>
      </c>
      <c r="G98" s="105">
        <v>2020</v>
      </c>
      <c r="H98" s="105">
        <v>9</v>
      </c>
      <c r="I98" s="106" t="s">
        <v>173</v>
      </c>
      <c r="J98" s="106">
        <v>620006</v>
      </c>
      <c r="K98" s="107" t="s">
        <v>1314</v>
      </c>
      <c r="L98" s="115"/>
      <c r="M98" s="115"/>
    </row>
    <row r="99" spans="1:13" ht="17.25">
      <c r="A99" s="104">
        <v>201</v>
      </c>
      <c r="B99" s="105" t="s">
        <v>290</v>
      </c>
      <c r="C99" s="105" t="s">
        <v>698</v>
      </c>
      <c r="D99" s="105"/>
      <c r="E99" s="105" t="s">
        <v>222</v>
      </c>
      <c r="F99" s="105" t="s">
        <v>25</v>
      </c>
      <c r="G99" s="105">
        <v>2019</v>
      </c>
      <c r="H99" s="105">
        <v>11</v>
      </c>
      <c r="I99" s="106" t="s">
        <v>170</v>
      </c>
      <c r="J99" s="106">
        <v>601664</v>
      </c>
      <c r="K99" s="107" t="s">
        <v>1372</v>
      </c>
      <c r="L99" s="115">
        <v>166666.66666666666</v>
      </c>
      <c r="M99" s="115"/>
    </row>
    <row r="100" spans="1:13" ht="17.25">
      <c r="A100" s="104">
        <v>202</v>
      </c>
      <c r="B100" s="105" t="s">
        <v>290</v>
      </c>
      <c r="C100" s="105" t="s">
        <v>698</v>
      </c>
      <c r="D100" s="105"/>
      <c r="E100" s="105" t="s">
        <v>222</v>
      </c>
      <c r="F100" s="105" t="s">
        <v>25</v>
      </c>
      <c r="G100" s="105">
        <v>2019</v>
      </c>
      <c r="H100" s="105">
        <v>11</v>
      </c>
      <c r="I100" s="106" t="s">
        <v>175</v>
      </c>
      <c r="J100" s="106">
        <v>406189</v>
      </c>
      <c r="K100" s="107" t="s">
        <v>1372</v>
      </c>
      <c r="L100" s="115">
        <v>166666.66666666666</v>
      </c>
      <c r="M100" s="115">
        <v>193728</v>
      </c>
    </row>
    <row r="101" spans="1:13" ht="17.25">
      <c r="A101" s="104">
        <v>203</v>
      </c>
      <c r="B101" s="105" t="s">
        <v>290</v>
      </c>
      <c r="C101" s="105" t="s">
        <v>698</v>
      </c>
      <c r="D101" s="105"/>
      <c r="E101" s="105" t="s">
        <v>222</v>
      </c>
      <c r="F101" s="105" t="s">
        <v>25</v>
      </c>
      <c r="G101" s="105">
        <v>2019</v>
      </c>
      <c r="H101" s="105">
        <v>11</v>
      </c>
      <c r="I101" s="106" t="s">
        <v>171</v>
      </c>
      <c r="J101" s="106">
        <v>406189</v>
      </c>
      <c r="K101" s="107" t="s">
        <v>1372</v>
      </c>
      <c r="L101" s="115">
        <v>2333333.3333333335</v>
      </c>
      <c r="M101" s="115">
        <v>1770798.6817999999</v>
      </c>
    </row>
    <row r="102" spans="1:13" ht="17.25">
      <c r="A102" s="104">
        <v>101</v>
      </c>
      <c r="B102" s="105" t="s">
        <v>291</v>
      </c>
      <c r="C102" s="105" t="s">
        <v>645</v>
      </c>
      <c r="D102" s="105"/>
      <c r="E102" s="105" t="s">
        <v>224</v>
      </c>
      <c r="F102" s="105" t="s">
        <v>22</v>
      </c>
      <c r="G102" s="105">
        <v>2020</v>
      </c>
      <c r="H102" s="105">
        <v>9</v>
      </c>
      <c r="I102" s="106" t="s">
        <v>173</v>
      </c>
      <c r="J102" s="106">
        <v>620013</v>
      </c>
      <c r="K102" s="107" t="s">
        <v>1301</v>
      </c>
      <c r="L102" s="115"/>
      <c r="M102" s="115"/>
    </row>
    <row r="103" spans="1:13" ht="17.25">
      <c r="A103" s="104">
        <v>102</v>
      </c>
      <c r="B103" s="105" t="s">
        <v>291</v>
      </c>
      <c r="C103" s="105" t="s">
        <v>645</v>
      </c>
      <c r="D103" s="105"/>
      <c r="E103" s="105" t="s">
        <v>224</v>
      </c>
      <c r="F103" s="105" t="s">
        <v>22</v>
      </c>
      <c r="G103" s="105">
        <v>2020</v>
      </c>
      <c r="H103" s="105">
        <v>11</v>
      </c>
      <c r="I103" s="106" t="s">
        <v>173</v>
      </c>
      <c r="J103" s="106">
        <v>620013</v>
      </c>
      <c r="K103" s="107" t="s">
        <v>1301</v>
      </c>
      <c r="L103" s="115"/>
      <c r="M103" s="115"/>
    </row>
    <row r="104" spans="1:13" ht="17.25">
      <c r="A104" s="104">
        <v>205</v>
      </c>
      <c r="B104" s="105" t="s">
        <v>290</v>
      </c>
      <c r="C104" s="105" t="s">
        <v>700</v>
      </c>
      <c r="D104" s="105">
        <v>1</v>
      </c>
      <c r="E104" s="105" t="s">
        <v>222</v>
      </c>
      <c r="F104" s="105" t="s">
        <v>25</v>
      </c>
      <c r="G104" s="105">
        <v>2019</v>
      </c>
      <c r="H104" s="105">
        <v>11</v>
      </c>
      <c r="I104" s="106" t="s">
        <v>171</v>
      </c>
      <c r="J104" s="106">
        <v>408125</v>
      </c>
      <c r="K104" s="107" t="s">
        <v>1374</v>
      </c>
      <c r="L104" s="115">
        <v>675000</v>
      </c>
      <c r="M104" s="115"/>
    </row>
    <row r="105" spans="1:13" ht="17.25">
      <c r="A105" s="104">
        <v>286</v>
      </c>
      <c r="B105" s="105" t="s">
        <v>301</v>
      </c>
      <c r="C105" s="105" t="s">
        <v>743</v>
      </c>
      <c r="D105" s="105">
        <v>1</v>
      </c>
      <c r="E105" s="105" t="s">
        <v>222</v>
      </c>
      <c r="F105" s="105" t="s">
        <v>25</v>
      </c>
      <c r="G105" s="105">
        <v>2019</v>
      </c>
      <c r="H105" s="105">
        <v>11</v>
      </c>
      <c r="I105" s="106" t="s">
        <v>172</v>
      </c>
      <c r="J105" s="106">
        <v>661097</v>
      </c>
      <c r="K105" s="107" t="s">
        <v>1422</v>
      </c>
      <c r="L105" s="115">
        <v>1000000</v>
      </c>
      <c r="M105" s="115"/>
    </row>
    <row r="106" spans="1:13" ht="17.25">
      <c r="A106" s="104">
        <v>287</v>
      </c>
      <c r="B106" s="105" t="s">
        <v>301</v>
      </c>
      <c r="C106" s="105" t="s">
        <v>744</v>
      </c>
      <c r="D106" s="105">
        <v>1</v>
      </c>
      <c r="E106" s="105" t="s">
        <v>222</v>
      </c>
      <c r="F106" s="105" t="s">
        <v>25</v>
      </c>
      <c r="G106" s="105">
        <v>2019</v>
      </c>
      <c r="H106" s="105">
        <v>11</v>
      </c>
      <c r="I106" s="106" t="s">
        <v>172</v>
      </c>
      <c r="J106" s="106">
        <v>661097</v>
      </c>
      <c r="K106" s="107" t="s">
        <v>1422</v>
      </c>
      <c r="L106" s="115"/>
      <c r="M106" s="115"/>
    </row>
    <row r="107" spans="1:13" ht="17.25">
      <c r="A107" s="104">
        <v>106</v>
      </c>
      <c r="B107" s="105" t="s">
        <v>291</v>
      </c>
      <c r="C107" s="105" t="s">
        <v>646</v>
      </c>
      <c r="D107" s="105"/>
      <c r="E107" s="105" t="s">
        <v>224</v>
      </c>
      <c r="F107" s="105" t="s">
        <v>22</v>
      </c>
      <c r="G107" s="105">
        <v>2020</v>
      </c>
      <c r="H107" s="105">
        <v>8</v>
      </c>
      <c r="I107" s="106" t="s">
        <v>173</v>
      </c>
      <c r="J107" s="106">
        <v>620023</v>
      </c>
      <c r="K107" s="107" t="s">
        <v>1319</v>
      </c>
      <c r="L107" s="115"/>
      <c r="M107" s="115"/>
    </row>
    <row r="108" spans="1:13" ht="17.25">
      <c r="A108" s="104">
        <v>289</v>
      </c>
      <c r="B108" s="105" t="s">
        <v>301</v>
      </c>
      <c r="C108" s="105" t="s">
        <v>746</v>
      </c>
      <c r="D108" s="105">
        <v>1</v>
      </c>
      <c r="E108" s="105" t="s">
        <v>222</v>
      </c>
      <c r="F108" s="105" t="s">
        <v>25</v>
      </c>
      <c r="G108" s="105">
        <v>2019</v>
      </c>
      <c r="H108" s="105">
        <v>11</v>
      </c>
      <c r="I108" s="106" t="s">
        <v>171</v>
      </c>
      <c r="J108" s="106">
        <v>405261</v>
      </c>
      <c r="K108" s="107" t="s">
        <v>1367</v>
      </c>
      <c r="L108" s="115"/>
      <c r="M108" s="115"/>
    </row>
    <row r="109" spans="1:13" ht="17.25">
      <c r="A109" s="104">
        <v>312</v>
      </c>
      <c r="B109" s="105" t="s">
        <v>302</v>
      </c>
      <c r="C109" s="105" t="s">
        <v>761</v>
      </c>
      <c r="D109" s="105">
        <v>1</v>
      </c>
      <c r="E109" s="105" t="s">
        <v>222</v>
      </c>
      <c r="F109" s="105" t="s">
        <v>31</v>
      </c>
      <c r="G109" s="105">
        <v>2019</v>
      </c>
      <c r="H109" s="105">
        <v>11</v>
      </c>
      <c r="I109" s="106" t="s">
        <v>170</v>
      </c>
      <c r="J109" s="106">
        <v>660459</v>
      </c>
      <c r="K109" s="107" t="s">
        <v>1438</v>
      </c>
      <c r="L109" s="115">
        <v>4359375</v>
      </c>
      <c r="M109" s="115">
        <v>5030874</v>
      </c>
    </row>
    <row r="110" spans="1:13" ht="17.25">
      <c r="A110" s="104">
        <v>314</v>
      </c>
      <c r="B110" s="105" t="s">
        <v>302</v>
      </c>
      <c r="C110" s="105" t="s">
        <v>763</v>
      </c>
      <c r="D110" s="105">
        <v>1</v>
      </c>
      <c r="E110" s="105" t="s">
        <v>222</v>
      </c>
      <c r="F110" s="105" t="s">
        <v>31</v>
      </c>
      <c r="G110" s="105">
        <v>2019</v>
      </c>
      <c r="H110" s="105">
        <v>11</v>
      </c>
      <c r="I110" s="106" t="s">
        <v>172</v>
      </c>
      <c r="J110" s="106">
        <v>660530</v>
      </c>
      <c r="K110" s="107" t="s">
        <v>1440</v>
      </c>
      <c r="L110" s="115">
        <v>50700</v>
      </c>
      <c r="M110" s="115">
        <v>58055</v>
      </c>
    </row>
    <row r="111" spans="1:13" ht="17.25">
      <c r="A111" s="104">
        <v>325</v>
      </c>
      <c r="B111" s="105" t="s">
        <v>302</v>
      </c>
      <c r="C111" s="105" t="s">
        <v>768</v>
      </c>
      <c r="D111" s="105">
        <v>1</v>
      </c>
      <c r="E111" s="105" t="s">
        <v>222</v>
      </c>
      <c r="F111" s="105" t="s">
        <v>330</v>
      </c>
      <c r="G111" s="105">
        <v>2019</v>
      </c>
      <c r="H111" s="105">
        <v>11</v>
      </c>
      <c r="I111" s="106" t="s">
        <v>172</v>
      </c>
      <c r="J111" s="106">
        <v>603333</v>
      </c>
      <c r="K111" s="107" t="s">
        <v>1445</v>
      </c>
      <c r="L111" s="115">
        <v>258333.33333333334</v>
      </c>
      <c r="M111" s="115"/>
    </row>
    <row r="112" spans="1:13" ht="17.25">
      <c r="A112" s="104">
        <v>326</v>
      </c>
      <c r="B112" s="105" t="s">
        <v>302</v>
      </c>
      <c r="C112" s="105" t="s">
        <v>768</v>
      </c>
      <c r="D112" s="105"/>
      <c r="E112" s="105" t="s">
        <v>222</v>
      </c>
      <c r="F112" s="105" t="s">
        <v>330</v>
      </c>
      <c r="G112" s="105">
        <v>2019</v>
      </c>
      <c r="H112" s="105">
        <v>11</v>
      </c>
      <c r="I112" s="106" t="s">
        <v>170</v>
      </c>
      <c r="J112" s="106">
        <v>603333</v>
      </c>
      <c r="K112" s="107" t="s">
        <v>1445</v>
      </c>
      <c r="L112" s="115">
        <v>447500</v>
      </c>
      <c r="M112" s="115">
        <v>400000</v>
      </c>
    </row>
    <row r="113" spans="1:13" ht="17.25">
      <c r="A113" s="104">
        <v>112</v>
      </c>
      <c r="B113" s="105" t="s">
        <v>291</v>
      </c>
      <c r="C113" s="105" t="s">
        <v>648</v>
      </c>
      <c r="D113" s="105"/>
      <c r="E113" s="105" t="s">
        <v>224</v>
      </c>
      <c r="F113" s="105" t="s">
        <v>22</v>
      </c>
      <c r="G113" s="105">
        <v>2020</v>
      </c>
      <c r="H113" s="105">
        <v>8</v>
      </c>
      <c r="I113" s="106" t="s">
        <v>173</v>
      </c>
      <c r="J113" s="106">
        <v>620024</v>
      </c>
      <c r="K113" s="107" t="s">
        <v>1301</v>
      </c>
      <c r="L113" s="115"/>
      <c r="M113" s="115"/>
    </row>
    <row r="114" spans="1:13" ht="17.25">
      <c r="A114" s="104">
        <v>113</v>
      </c>
      <c r="B114" s="105" t="s">
        <v>291</v>
      </c>
      <c r="C114" s="105" t="s">
        <v>648</v>
      </c>
      <c r="D114" s="105"/>
      <c r="E114" s="105" t="s">
        <v>224</v>
      </c>
      <c r="F114" s="105" t="s">
        <v>22</v>
      </c>
      <c r="G114" s="105">
        <v>2020</v>
      </c>
      <c r="H114" s="105">
        <v>10</v>
      </c>
      <c r="I114" s="106" t="s">
        <v>173</v>
      </c>
      <c r="J114" s="106">
        <v>620024</v>
      </c>
      <c r="K114" s="107" t="s">
        <v>1301</v>
      </c>
      <c r="L114" s="115"/>
      <c r="M114" s="115"/>
    </row>
    <row r="115" spans="1:13" ht="17.25">
      <c r="A115" s="104">
        <v>114</v>
      </c>
      <c r="B115" s="105" t="s">
        <v>291</v>
      </c>
      <c r="C115" s="105" t="s">
        <v>648</v>
      </c>
      <c r="D115" s="105"/>
      <c r="E115" s="105" t="s">
        <v>224</v>
      </c>
      <c r="F115" s="105" t="s">
        <v>22</v>
      </c>
      <c r="G115" s="105">
        <v>2020</v>
      </c>
      <c r="H115" s="105">
        <v>12</v>
      </c>
      <c r="I115" s="106" t="s">
        <v>173</v>
      </c>
      <c r="J115" s="106">
        <v>620024</v>
      </c>
      <c r="K115" s="107" t="s">
        <v>1301</v>
      </c>
      <c r="L115" s="115"/>
      <c r="M115" s="115"/>
    </row>
    <row r="116" spans="1:13" ht="17.25">
      <c r="A116" s="104">
        <v>327</v>
      </c>
      <c r="B116" s="105" t="s">
        <v>302</v>
      </c>
      <c r="C116" s="105" t="s">
        <v>768</v>
      </c>
      <c r="D116" s="105"/>
      <c r="E116" s="105" t="s">
        <v>222</v>
      </c>
      <c r="F116" s="105" t="s">
        <v>330</v>
      </c>
      <c r="G116" s="105">
        <v>2019</v>
      </c>
      <c r="H116" s="105">
        <v>11</v>
      </c>
      <c r="I116" s="106" t="s">
        <v>170</v>
      </c>
      <c r="J116" s="106">
        <v>604279</v>
      </c>
      <c r="K116" s="107" t="s">
        <v>1446</v>
      </c>
      <c r="L116" s="115">
        <v>776000</v>
      </c>
      <c r="M116" s="115">
        <v>720000</v>
      </c>
    </row>
    <row r="117" spans="1:13" ht="17.25">
      <c r="A117" s="104">
        <v>116</v>
      </c>
      <c r="B117" s="105" t="s">
        <v>291</v>
      </c>
      <c r="C117" s="105" t="s">
        <v>649</v>
      </c>
      <c r="D117" s="105"/>
      <c r="E117" s="105" t="s">
        <v>224</v>
      </c>
      <c r="F117" s="105" t="s">
        <v>22</v>
      </c>
      <c r="G117" s="105">
        <v>2020</v>
      </c>
      <c r="H117" s="105">
        <v>10</v>
      </c>
      <c r="I117" s="106" t="s">
        <v>173</v>
      </c>
      <c r="J117" s="106">
        <v>620022</v>
      </c>
      <c r="K117" s="107" t="s">
        <v>1325</v>
      </c>
      <c r="L117" s="115"/>
      <c r="M117" s="115"/>
    </row>
    <row r="118" spans="1:13" ht="17.25">
      <c r="A118" s="104">
        <v>117</v>
      </c>
      <c r="B118" s="105" t="s">
        <v>291</v>
      </c>
      <c r="C118" s="105" t="s">
        <v>649</v>
      </c>
      <c r="D118" s="105"/>
      <c r="E118" s="105" t="s">
        <v>224</v>
      </c>
      <c r="F118" s="105" t="s">
        <v>22</v>
      </c>
      <c r="G118" s="105">
        <v>2020</v>
      </c>
      <c r="H118" s="105">
        <v>11</v>
      </c>
      <c r="I118" s="106" t="s">
        <v>173</v>
      </c>
      <c r="J118" s="106">
        <v>620022</v>
      </c>
      <c r="K118" s="107" t="s">
        <v>1325</v>
      </c>
      <c r="L118" s="115"/>
      <c r="M118" s="115"/>
    </row>
    <row r="119" spans="1:13" ht="17.25">
      <c r="A119" s="104">
        <v>118</v>
      </c>
      <c r="B119" s="105" t="s">
        <v>291</v>
      </c>
      <c r="C119" s="105" t="s">
        <v>649</v>
      </c>
      <c r="D119" s="105"/>
      <c r="E119" s="105" t="s">
        <v>224</v>
      </c>
      <c r="F119" s="105" t="s">
        <v>22</v>
      </c>
      <c r="G119" s="105">
        <v>2020</v>
      </c>
      <c r="H119" s="105">
        <v>12</v>
      </c>
      <c r="I119" s="106" t="s">
        <v>173</v>
      </c>
      <c r="J119" s="106">
        <v>620022</v>
      </c>
      <c r="K119" s="107" t="s">
        <v>1325</v>
      </c>
      <c r="L119" s="115"/>
      <c r="M119" s="115"/>
    </row>
    <row r="120" spans="1:13" ht="17.25">
      <c r="A120" s="104">
        <v>119</v>
      </c>
      <c r="B120" s="105" t="s">
        <v>291</v>
      </c>
      <c r="C120" s="105" t="s">
        <v>650</v>
      </c>
      <c r="D120" s="105">
        <v>1</v>
      </c>
      <c r="E120" s="105" t="s">
        <v>224</v>
      </c>
      <c r="F120" s="105" t="s">
        <v>22</v>
      </c>
      <c r="G120" s="105">
        <v>2020</v>
      </c>
      <c r="H120" s="105">
        <v>8</v>
      </c>
      <c r="I120" s="106" t="s">
        <v>172</v>
      </c>
      <c r="J120" s="106">
        <v>660815</v>
      </c>
      <c r="K120" s="107" t="s">
        <v>1326</v>
      </c>
      <c r="L120" s="115"/>
      <c r="M120" s="115"/>
    </row>
    <row r="121" spans="1:13" ht="17.25">
      <c r="A121" s="104">
        <v>334</v>
      </c>
      <c r="B121" s="105" t="s">
        <v>302</v>
      </c>
      <c r="C121" s="105" t="s">
        <v>773</v>
      </c>
      <c r="D121" s="105">
        <v>1</v>
      </c>
      <c r="E121" s="105" t="s">
        <v>222</v>
      </c>
      <c r="F121" s="105" t="s">
        <v>26</v>
      </c>
      <c r="G121" s="105">
        <v>2019</v>
      </c>
      <c r="H121" s="105">
        <v>11</v>
      </c>
      <c r="I121" s="106" t="s">
        <v>173</v>
      </c>
      <c r="J121" s="106">
        <v>708149</v>
      </c>
      <c r="K121" s="107" t="s">
        <v>1450</v>
      </c>
      <c r="L121" s="115">
        <v>1969920</v>
      </c>
      <c r="M121" s="115">
        <v>1490736</v>
      </c>
    </row>
    <row r="122" spans="1:13" ht="17.25">
      <c r="A122" s="104">
        <v>335</v>
      </c>
      <c r="B122" s="105" t="s">
        <v>302</v>
      </c>
      <c r="C122" s="105" t="s">
        <v>774</v>
      </c>
      <c r="D122" s="105">
        <v>1</v>
      </c>
      <c r="E122" s="105" t="s">
        <v>222</v>
      </c>
      <c r="F122" s="105" t="s">
        <v>26</v>
      </c>
      <c r="G122" s="105">
        <v>2019</v>
      </c>
      <c r="H122" s="105">
        <v>11</v>
      </c>
      <c r="I122" s="106" t="s">
        <v>173</v>
      </c>
      <c r="J122" s="106">
        <v>709156</v>
      </c>
      <c r="K122" s="107" t="s">
        <v>1451</v>
      </c>
      <c r="L122" s="115">
        <v>3320950</v>
      </c>
      <c r="M122" s="115">
        <v>2058360</v>
      </c>
    </row>
    <row r="123" spans="1:13" ht="17.25">
      <c r="A123" s="104">
        <v>207</v>
      </c>
      <c r="B123" s="105" t="s">
        <v>290</v>
      </c>
      <c r="C123" s="105" t="s">
        <v>702</v>
      </c>
      <c r="D123" s="105">
        <v>1</v>
      </c>
      <c r="E123" s="105" t="s">
        <v>222</v>
      </c>
      <c r="F123" s="105" t="s">
        <v>28</v>
      </c>
      <c r="G123" s="105">
        <v>2019</v>
      </c>
      <c r="H123" s="105">
        <v>10</v>
      </c>
      <c r="I123" s="106" t="s">
        <v>176</v>
      </c>
      <c r="J123" s="106">
        <v>411022</v>
      </c>
      <c r="K123" s="107" t="s">
        <v>1376</v>
      </c>
      <c r="L123" s="115">
        <v>785625</v>
      </c>
      <c r="M123" s="115">
        <v>202325</v>
      </c>
    </row>
    <row r="124" spans="1:13" ht="17.25">
      <c r="A124" s="104">
        <v>208</v>
      </c>
      <c r="B124" s="105" t="s">
        <v>290</v>
      </c>
      <c r="C124" s="105" t="s">
        <v>702</v>
      </c>
      <c r="D124" s="105"/>
      <c r="E124" s="105" t="s">
        <v>222</v>
      </c>
      <c r="F124" s="105" t="s">
        <v>26</v>
      </c>
      <c r="G124" s="105">
        <v>2019</v>
      </c>
      <c r="H124" s="105">
        <v>10</v>
      </c>
      <c r="I124" s="106" t="s">
        <v>176</v>
      </c>
      <c r="J124" s="106">
        <v>411023</v>
      </c>
      <c r="K124" s="107" t="s">
        <v>1377</v>
      </c>
      <c r="L124" s="115">
        <v>310943.75</v>
      </c>
      <c r="M124" s="115"/>
    </row>
    <row r="125" spans="1:13" ht="17.25">
      <c r="A125" s="104">
        <v>209</v>
      </c>
      <c r="B125" s="105" t="s">
        <v>290</v>
      </c>
      <c r="C125" s="105" t="s">
        <v>702</v>
      </c>
      <c r="D125" s="105"/>
      <c r="E125" s="105" t="s">
        <v>222</v>
      </c>
      <c r="F125" s="105" t="s">
        <v>28</v>
      </c>
      <c r="G125" s="105">
        <v>2019</v>
      </c>
      <c r="H125" s="105">
        <v>10</v>
      </c>
      <c r="I125" s="106" t="s">
        <v>176</v>
      </c>
      <c r="J125" s="106">
        <v>411024</v>
      </c>
      <c r="K125" s="107" t="s">
        <v>1378</v>
      </c>
      <c r="L125" s="115">
        <v>708593.75</v>
      </c>
      <c r="M125" s="115">
        <v>326125</v>
      </c>
    </row>
    <row r="126" spans="1:13" ht="17.25">
      <c r="A126" s="104">
        <v>315</v>
      </c>
      <c r="B126" s="105" t="s">
        <v>302</v>
      </c>
      <c r="C126" s="105" t="s">
        <v>764</v>
      </c>
      <c r="D126" s="105">
        <v>1</v>
      </c>
      <c r="E126" s="105" t="s">
        <v>222</v>
      </c>
      <c r="F126" s="105" t="s">
        <v>91</v>
      </c>
      <c r="G126" s="105">
        <v>2019</v>
      </c>
      <c r="H126" s="105">
        <v>10</v>
      </c>
      <c r="I126" s="106" t="s">
        <v>174</v>
      </c>
      <c r="J126" s="106">
        <v>421415</v>
      </c>
      <c r="K126" s="107" t="s">
        <v>1441</v>
      </c>
      <c r="L126" s="115">
        <v>484848.33333333331</v>
      </c>
      <c r="M126" s="115"/>
    </row>
    <row r="127" spans="1:13" ht="17.25">
      <c r="A127" s="104">
        <v>160</v>
      </c>
      <c r="B127" s="105" t="s">
        <v>303</v>
      </c>
      <c r="C127" s="105" t="s">
        <v>679</v>
      </c>
      <c r="D127" s="105">
        <v>1</v>
      </c>
      <c r="E127" s="105" t="s">
        <v>224</v>
      </c>
      <c r="F127" s="105" t="s">
        <v>23</v>
      </c>
      <c r="G127" s="105">
        <v>2020</v>
      </c>
      <c r="H127" s="105">
        <v>9</v>
      </c>
      <c r="I127" s="106" t="s">
        <v>170</v>
      </c>
      <c r="J127" s="106">
        <v>600045</v>
      </c>
      <c r="K127" s="107" t="s">
        <v>1349</v>
      </c>
      <c r="L127" s="115">
        <v>19487523.956303522</v>
      </c>
      <c r="M127" s="115">
        <v>6486211.1076999996</v>
      </c>
    </row>
    <row r="128" spans="1:13" ht="17.25">
      <c r="A128" s="104">
        <v>198</v>
      </c>
      <c r="B128" s="105" t="s">
        <v>290</v>
      </c>
      <c r="C128" s="105" t="s">
        <v>697</v>
      </c>
      <c r="D128" s="105">
        <v>1</v>
      </c>
      <c r="E128" s="105" t="s">
        <v>222</v>
      </c>
      <c r="F128" s="105" t="s">
        <v>25</v>
      </c>
      <c r="G128" s="105">
        <v>2020</v>
      </c>
      <c r="H128" s="105">
        <v>9</v>
      </c>
      <c r="I128" s="106" t="s">
        <v>175</v>
      </c>
      <c r="J128" s="106">
        <v>408527</v>
      </c>
      <c r="K128" s="107" t="s">
        <v>1369</v>
      </c>
      <c r="L128" s="115">
        <v>3466666.6666666665</v>
      </c>
      <c r="M128" s="115">
        <v>1.0207999999999999</v>
      </c>
    </row>
    <row r="129" spans="1:13" ht="17.25">
      <c r="A129" s="104">
        <v>1265</v>
      </c>
      <c r="B129" s="105" t="s">
        <v>1165</v>
      </c>
      <c r="C129" s="105" t="s">
        <v>1166</v>
      </c>
      <c r="D129" s="105">
        <v>1</v>
      </c>
      <c r="E129" s="105" t="s">
        <v>224</v>
      </c>
      <c r="F129" s="105" t="s">
        <v>169</v>
      </c>
      <c r="G129" s="105">
        <v>2020</v>
      </c>
      <c r="H129" s="105">
        <v>9</v>
      </c>
      <c r="I129" s="106" t="s">
        <v>173</v>
      </c>
      <c r="J129" s="106">
        <v>100292</v>
      </c>
      <c r="K129" s="107" t="s">
        <v>2147</v>
      </c>
      <c r="L129" s="115">
        <v>14400000</v>
      </c>
      <c r="M129" s="115">
        <v>4199200</v>
      </c>
    </row>
    <row r="130" spans="1:13" ht="17.25">
      <c r="A130" s="104">
        <v>1266</v>
      </c>
      <c r="B130" s="105" t="s">
        <v>1165</v>
      </c>
      <c r="C130" s="105" t="s">
        <v>1166</v>
      </c>
      <c r="D130" s="105"/>
      <c r="E130" s="105" t="s">
        <v>224</v>
      </c>
      <c r="F130" s="105" t="s">
        <v>169</v>
      </c>
      <c r="G130" s="105">
        <v>2020</v>
      </c>
      <c r="H130" s="105">
        <v>9</v>
      </c>
      <c r="I130" s="106" t="s">
        <v>173</v>
      </c>
      <c r="J130" s="106">
        <v>100293</v>
      </c>
      <c r="K130" s="107" t="s">
        <v>2148</v>
      </c>
      <c r="L130" s="115">
        <v>2400000</v>
      </c>
      <c r="M130" s="115">
        <v>1008800</v>
      </c>
    </row>
    <row r="131" spans="1:13" ht="17.25">
      <c r="A131" s="104">
        <v>1534</v>
      </c>
      <c r="B131" s="105" t="s">
        <v>420</v>
      </c>
      <c r="C131" s="105" t="s">
        <v>499</v>
      </c>
      <c r="D131" s="105">
        <v>1</v>
      </c>
      <c r="E131" s="105" t="s">
        <v>222</v>
      </c>
      <c r="F131" s="105" t="s">
        <v>28</v>
      </c>
      <c r="G131" s="105">
        <v>2020</v>
      </c>
      <c r="H131" s="105">
        <v>9</v>
      </c>
      <c r="I131" s="106" t="s">
        <v>176</v>
      </c>
      <c r="J131" s="106">
        <v>410099</v>
      </c>
      <c r="K131" s="107" t="s">
        <v>529</v>
      </c>
      <c r="L131" s="115">
        <v>3166666.6666666665</v>
      </c>
      <c r="M131" s="115">
        <v>1.1759999999999999</v>
      </c>
    </row>
    <row r="132" spans="1:13" ht="17.25">
      <c r="A132" s="104">
        <v>161</v>
      </c>
      <c r="B132" s="105" t="s">
        <v>303</v>
      </c>
      <c r="C132" s="105" t="s">
        <v>679</v>
      </c>
      <c r="D132" s="105"/>
      <c r="E132" s="105" t="s">
        <v>224</v>
      </c>
      <c r="F132" s="105" t="s">
        <v>23</v>
      </c>
      <c r="G132" s="105">
        <v>2020</v>
      </c>
      <c r="H132" s="105">
        <v>8</v>
      </c>
      <c r="I132" s="106" t="s">
        <v>170</v>
      </c>
      <c r="J132" s="106">
        <v>600027</v>
      </c>
      <c r="K132" s="107" t="s">
        <v>1350</v>
      </c>
      <c r="L132" s="115">
        <v>4120123.801906181</v>
      </c>
      <c r="M132" s="115">
        <v>5.2836000000000007</v>
      </c>
    </row>
    <row r="133" spans="1:13" ht="17.25">
      <c r="A133" s="104">
        <v>1135</v>
      </c>
      <c r="B133" s="105" t="s">
        <v>344</v>
      </c>
      <c r="C133" s="105" t="s">
        <v>346</v>
      </c>
      <c r="D133" s="105"/>
      <c r="E133" s="105" t="s">
        <v>224</v>
      </c>
      <c r="F133" s="105" t="s">
        <v>21</v>
      </c>
      <c r="G133" s="105">
        <v>2020</v>
      </c>
      <c r="H133" s="105">
        <v>9</v>
      </c>
      <c r="I133" s="106" t="s">
        <v>175</v>
      </c>
      <c r="J133" s="106">
        <v>420443</v>
      </c>
      <c r="K133" s="107" t="s">
        <v>154</v>
      </c>
      <c r="L133" s="115"/>
      <c r="M133" s="115"/>
    </row>
    <row r="134" spans="1:13" ht="17.25">
      <c r="A134" s="104">
        <v>1136</v>
      </c>
      <c r="B134" s="105" t="s">
        <v>344</v>
      </c>
      <c r="C134" s="105" t="s">
        <v>346</v>
      </c>
      <c r="D134" s="105"/>
      <c r="E134" s="105" t="s">
        <v>224</v>
      </c>
      <c r="F134" s="105" t="s">
        <v>21</v>
      </c>
      <c r="G134" s="105">
        <v>2020</v>
      </c>
      <c r="H134" s="105">
        <v>10</v>
      </c>
      <c r="I134" s="106" t="s">
        <v>175</v>
      </c>
      <c r="J134" s="106">
        <v>420443</v>
      </c>
      <c r="K134" s="107" t="s">
        <v>154</v>
      </c>
      <c r="L134" s="115"/>
      <c r="M134" s="115"/>
    </row>
    <row r="135" spans="1:13" ht="17.25">
      <c r="A135" s="104">
        <v>1522</v>
      </c>
      <c r="B135" s="105" t="s">
        <v>416</v>
      </c>
      <c r="C135" s="105" t="s">
        <v>490</v>
      </c>
      <c r="D135" s="105">
        <v>1</v>
      </c>
      <c r="E135" s="105" t="s">
        <v>222</v>
      </c>
      <c r="F135" s="105" t="s">
        <v>28</v>
      </c>
      <c r="G135" s="105">
        <v>2020</v>
      </c>
      <c r="H135" s="105">
        <v>8</v>
      </c>
      <c r="I135" s="106" t="s">
        <v>171</v>
      </c>
      <c r="J135" s="106">
        <v>421638</v>
      </c>
      <c r="K135" s="107" t="s">
        <v>527</v>
      </c>
      <c r="L135" s="115">
        <v>15000000</v>
      </c>
      <c r="M135" s="115">
        <v>6320376</v>
      </c>
    </row>
    <row r="136" spans="1:13" ht="17.25">
      <c r="A136" s="104">
        <v>1532</v>
      </c>
      <c r="B136" s="105" t="s">
        <v>419</v>
      </c>
      <c r="C136" s="105" t="s">
        <v>496</v>
      </c>
      <c r="D136" s="105"/>
      <c r="E136" s="105" t="s">
        <v>222</v>
      </c>
      <c r="F136" s="105" t="s">
        <v>25</v>
      </c>
      <c r="G136" s="105">
        <v>2020</v>
      </c>
      <c r="H136" s="105">
        <v>8</v>
      </c>
      <c r="I136" s="106" t="s">
        <v>175</v>
      </c>
      <c r="J136" s="106">
        <v>408527</v>
      </c>
      <c r="K136" s="107" t="s">
        <v>342</v>
      </c>
      <c r="L136" s="115">
        <v>1660854.9999999991</v>
      </c>
      <c r="M136" s="115">
        <v>1.0207999999999999</v>
      </c>
    </row>
    <row r="137" spans="1:13" ht="17.25">
      <c r="A137" s="104">
        <v>1578</v>
      </c>
      <c r="B137" s="105" t="s">
        <v>418</v>
      </c>
      <c r="C137" s="105" t="s">
        <v>518</v>
      </c>
      <c r="D137" s="105">
        <v>1</v>
      </c>
      <c r="E137" s="105" t="s">
        <v>119</v>
      </c>
      <c r="F137" s="105" t="s">
        <v>11</v>
      </c>
      <c r="G137" s="105">
        <v>2020</v>
      </c>
      <c r="H137" s="105">
        <v>8</v>
      </c>
      <c r="I137" s="106" t="s">
        <v>170</v>
      </c>
      <c r="J137" s="106">
        <v>996290</v>
      </c>
      <c r="K137" s="107" t="s">
        <v>542</v>
      </c>
      <c r="L137" s="115">
        <v>153600</v>
      </c>
      <c r="M137" s="115">
        <v>288000</v>
      </c>
    </row>
    <row r="138" spans="1:13" ht="17.25">
      <c r="A138" s="104">
        <v>1579</v>
      </c>
      <c r="B138" s="105" t="s">
        <v>420</v>
      </c>
      <c r="C138" s="105" t="s">
        <v>520</v>
      </c>
      <c r="D138" s="105">
        <v>1</v>
      </c>
      <c r="E138" s="105" t="s">
        <v>119</v>
      </c>
      <c r="F138" s="105" t="s">
        <v>96</v>
      </c>
      <c r="G138" s="105">
        <v>2020</v>
      </c>
      <c r="H138" s="105">
        <v>8</v>
      </c>
      <c r="I138" s="106" t="s">
        <v>173</v>
      </c>
      <c r="J138" s="106"/>
      <c r="K138" s="107" t="s">
        <v>543</v>
      </c>
      <c r="L138" s="115">
        <v>17100000</v>
      </c>
      <c r="M138" s="115">
        <v>17100000</v>
      </c>
    </row>
    <row r="139" spans="1:13" ht="17.25">
      <c r="A139" s="104">
        <v>1580</v>
      </c>
      <c r="B139" s="105" t="s">
        <v>420</v>
      </c>
      <c r="C139" s="105" t="s">
        <v>520</v>
      </c>
      <c r="D139" s="105"/>
      <c r="E139" s="105" t="s">
        <v>119</v>
      </c>
      <c r="F139" s="105" t="s">
        <v>96</v>
      </c>
      <c r="G139" s="105">
        <v>2020</v>
      </c>
      <c r="H139" s="105">
        <v>8</v>
      </c>
      <c r="I139" s="106" t="s">
        <v>184</v>
      </c>
      <c r="J139" s="106"/>
      <c r="K139" s="107" t="s">
        <v>543</v>
      </c>
      <c r="L139" s="115">
        <v>1140000</v>
      </c>
      <c r="M139" s="115">
        <v>1140000</v>
      </c>
    </row>
    <row r="140" spans="1:13" ht="17.25">
      <c r="A140" s="104">
        <v>1581</v>
      </c>
      <c r="B140" s="105" t="s">
        <v>420</v>
      </c>
      <c r="C140" s="105" t="s">
        <v>520</v>
      </c>
      <c r="D140" s="105"/>
      <c r="E140" s="105" t="s">
        <v>119</v>
      </c>
      <c r="F140" s="105" t="s">
        <v>96</v>
      </c>
      <c r="G140" s="105">
        <v>2020</v>
      </c>
      <c r="H140" s="105">
        <v>8</v>
      </c>
      <c r="I140" s="106" t="s">
        <v>170</v>
      </c>
      <c r="J140" s="106"/>
      <c r="K140" s="107" t="s">
        <v>543</v>
      </c>
      <c r="L140" s="115">
        <v>2280000</v>
      </c>
      <c r="M140" s="115">
        <v>28500000</v>
      </c>
    </row>
    <row r="141" spans="1:13" ht="17.25">
      <c r="A141" s="104">
        <v>1582</v>
      </c>
      <c r="B141" s="105" t="s">
        <v>420</v>
      </c>
      <c r="C141" s="105" t="s">
        <v>520</v>
      </c>
      <c r="D141" s="105"/>
      <c r="E141" s="105" t="s">
        <v>119</v>
      </c>
      <c r="F141" s="105" t="s">
        <v>96</v>
      </c>
      <c r="G141" s="105">
        <v>2020</v>
      </c>
      <c r="H141" s="105">
        <v>8</v>
      </c>
      <c r="I141" s="106" t="s">
        <v>171</v>
      </c>
      <c r="J141" s="106"/>
      <c r="K141" s="107" t="s">
        <v>543</v>
      </c>
      <c r="L141" s="115">
        <v>1140000</v>
      </c>
      <c r="M141" s="115">
        <v>2280000</v>
      </c>
    </row>
    <row r="142" spans="1:13" ht="17.25">
      <c r="A142" s="104">
        <v>1585</v>
      </c>
      <c r="B142" s="105" t="s">
        <v>418</v>
      </c>
      <c r="C142" s="105" t="s">
        <v>523</v>
      </c>
      <c r="D142" s="105">
        <v>1</v>
      </c>
      <c r="E142" s="105" t="s">
        <v>38</v>
      </c>
      <c r="F142" s="105" t="s">
        <v>36</v>
      </c>
      <c r="G142" s="105">
        <v>2020</v>
      </c>
      <c r="H142" s="105">
        <v>8</v>
      </c>
      <c r="I142" s="106" t="s">
        <v>171</v>
      </c>
      <c r="J142" s="106"/>
      <c r="K142" s="107" t="s">
        <v>545</v>
      </c>
      <c r="L142" s="115">
        <v>16700000</v>
      </c>
      <c r="M142" s="115">
        <v>16700000</v>
      </c>
    </row>
    <row r="143" spans="1:13" ht="17.25">
      <c r="A143" s="104">
        <v>31</v>
      </c>
      <c r="B143" s="105" t="s">
        <v>285</v>
      </c>
      <c r="C143" s="105" t="s">
        <v>286</v>
      </c>
      <c r="D143" s="105"/>
      <c r="E143" s="105" t="s">
        <v>224</v>
      </c>
      <c r="F143" s="105" t="s">
        <v>23</v>
      </c>
      <c r="G143" s="105">
        <v>2020</v>
      </c>
      <c r="H143" s="105">
        <v>7</v>
      </c>
      <c r="I143" s="106" t="s">
        <v>170</v>
      </c>
      <c r="J143" s="106">
        <v>670886</v>
      </c>
      <c r="K143" s="107" t="s">
        <v>287</v>
      </c>
      <c r="L143" s="115">
        <v>3537638.0833333335</v>
      </c>
      <c r="M143" s="115">
        <v>8753075</v>
      </c>
    </row>
    <row r="144" spans="1:13" ht="17.25">
      <c r="A144" s="104">
        <v>35</v>
      </c>
      <c r="B144" s="105" t="s">
        <v>285</v>
      </c>
      <c r="C144" s="105" t="s">
        <v>288</v>
      </c>
      <c r="D144" s="105"/>
      <c r="E144" s="105" t="s">
        <v>224</v>
      </c>
      <c r="F144" s="105" t="s">
        <v>24</v>
      </c>
      <c r="G144" s="105">
        <v>2020</v>
      </c>
      <c r="H144" s="105">
        <v>7</v>
      </c>
      <c r="I144" s="106" t="s">
        <v>173</v>
      </c>
      <c r="J144" s="106" t="s">
        <v>183</v>
      </c>
      <c r="K144" s="107" t="s">
        <v>289</v>
      </c>
      <c r="L144" s="115">
        <v>8928571.4285714291</v>
      </c>
      <c r="M144" s="115"/>
    </row>
    <row r="145" spans="1:13" ht="17.25">
      <c r="A145" s="104">
        <v>65</v>
      </c>
      <c r="B145" s="105" t="s">
        <v>291</v>
      </c>
      <c r="C145" s="105" t="s">
        <v>292</v>
      </c>
      <c r="D145" s="105"/>
      <c r="E145" s="105" t="s">
        <v>224</v>
      </c>
      <c r="F145" s="105" t="s">
        <v>22</v>
      </c>
      <c r="G145" s="105">
        <v>2020</v>
      </c>
      <c r="H145" s="105">
        <v>7</v>
      </c>
      <c r="I145" s="106" t="s">
        <v>172</v>
      </c>
      <c r="J145" s="106">
        <v>660677</v>
      </c>
      <c r="K145" s="107" t="s">
        <v>293</v>
      </c>
      <c r="L145" s="115">
        <v>6160000</v>
      </c>
      <c r="M145" s="115">
        <v>14187250</v>
      </c>
    </row>
    <row r="146" spans="1:13" ht="17.25">
      <c r="A146" s="104">
        <v>76</v>
      </c>
      <c r="B146" s="105" t="s">
        <v>291</v>
      </c>
      <c r="C146" s="105" t="s">
        <v>294</v>
      </c>
      <c r="D146" s="105"/>
      <c r="E146" s="105" t="s">
        <v>224</v>
      </c>
      <c r="F146" s="105" t="s">
        <v>22</v>
      </c>
      <c r="G146" s="105">
        <v>2020</v>
      </c>
      <c r="H146" s="105">
        <v>7</v>
      </c>
      <c r="I146" s="106" t="s">
        <v>172</v>
      </c>
      <c r="J146" s="106">
        <v>660706</v>
      </c>
      <c r="K146" s="107" t="s">
        <v>295</v>
      </c>
      <c r="L146" s="115">
        <v>7161600</v>
      </c>
      <c r="M146" s="115"/>
    </row>
    <row r="147" spans="1:13" ht="17.25">
      <c r="A147" s="104">
        <v>89</v>
      </c>
      <c r="B147" s="105" t="s">
        <v>291</v>
      </c>
      <c r="C147" s="105" t="s">
        <v>296</v>
      </c>
      <c r="D147" s="105"/>
      <c r="E147" s="105" t="s">
        <v>224</v>
      </c>
      <c r="F147" s="105" t="s">
        <v>22</v>
      </c>
      <c r="G147" s="105">
        <v>2020</v>
      </c>
      <c r="H147" s="105">
        <v>7</v>
      </c>
      <c r="I147" s="106" t="s">
        <v>173</v>
      </c>
      <c r="J147" s="106">
        <v>620011</v>
      </c>
      <c r="K147" s="107" t="s">
        <v>295</v>
      </c>
      <c r="L147" s="115">
        <v>6210000</v>
      </c>
      <c r="M147" s="115"/>
    </row>
    <row r="148" spans="1:13" ht="17.25">
      <c r="A148" s="104">
        <v>96</v>
      </c>
      <c r="B148" s="105" t="s">
        <v>291</v>
      </c>
      <c r="C148" s="105" t="s">
        <v>297</v>
      </c>
      <c r="D148" s="105"/>
      <c r="E148" s="105" t="s">
        <v>224</v>
      </c>
      <c r="F148" s="105" t="s">
        <v>22</v>
      </c>
      <c r="G148" s="105">
        <v>2020</v>
      </c>
      <c r="H148" s="105">
        <v>7</v>
      </c>
      <c r="I148" s="106" t="s">
        <v>173</v>
      </c>
      <c r="J148" s="106">
        <v>620006</v>
      </c>
      <c r="K148" s="107" t="s">
        <v>298</v>
      </c>
      <c r="L148" s="115">
        <v>10989000</v>
      </c>
      <c r="M148" s="115"/>
    </row>
    <row r="149" spans="1:13" ht="17.25">
      <c r="A149" s="104">
        <v>99</v>
      </c>
      <c r="B149" s="105" t="s">
        <v>291</v>
      </c>
      <c r="C149" s="105" t="s">
        <v>299</v>
      </c>
      <c r="D149" s="105">
        <v>1</v>
      </c>
      <c r="E149" s="105" t="s">
        <v>224</v>
      </c>
      <c r="F149" s="105" t="s">
        <v>22</v>
      </c>
      <c r="G149" s="105">
        <v>2020</v>
      </c>
      <c r="H149" s="105">
        <v>7</v>
      </c>
      <c r="I149" s="106" t="s">
        <v>173</v>
      </c>
      <c r="J149" s="106">
        <v>620009</v>
      </c>
      <c r="K149" s="107" t="s">
        <v>300</v>
      </c>
      <c r="L149" s="115">
        <v>9639300</v>
      </c>
      <c r="M149" s="115"/>
    </row>
    <row r="150" spans="1:13" ht="17.25">
      <c r="A150" s="104">
        <v>177</v>
      </c>
      <c r="B150" s="105" t="s">
        <v>305</v>
      </c>
      <c r="C150" s="105" t="s">
        <v>306</v>
      </c>
      <c r="D150" s="105"/>
      <c r="E150" s="105" t="s">
        <v>224</v>
      </c>
      <c r="F150" s="105" t="s">
        <v>23</v>
      </c>
      <c r="G150" s="105">
        <v>2020</v>
      </c>
      <c r="H150" s="105">
        <v>7</v>
      </c>
      <c r="I150" s="106" t="s">
        <v>170</v>
      </c>
      <c r="J150" s="106">
        <v>603325</v>
      </c>
      <c r="K150" s="107" t="s">
        <v>307</v>
      </c>
      <c r="L150" s="115">
        <v>5812488.6971264072</v>
      </c>
      <c r="M150" s="115">
        <v>12.2767</v>
      </c>
    </row>
    <row r="151" spans="1:13" ht="17.25">
      <c r="A151" s="104">
        <v>231</v>
      </c>
      <c r="B151" s="105" t="s">
        <v>302</v>
      </c>
      <c r="C151" s="105" t="s">
        <v>317</v>
      </c>
      <c r="D151" s="105">
        <v>1</v>
      </c>
      <c r="E151" s="105" t="s">
        <v>222</v>
      </c>
      <c r="F151" s="105" t="s">
        <v>91</v>
      </c>
      <c r="G151" s="105">
        <v>2020</v>
      </c>
      <c r="H151" s="105">
        <v>7</v>
      </c>
      <c r="I151" s="106" t="s">
        <v>178</v>
      </c>
      <c r="J151" s="106">
        <v>450276</v>
      </c>
      <c r="K151" s="107" t="s">
        <v>264</v>
      </c>
      <c r="L151" s="115">
        <v>1125881.4166666667</v>
      </c>
      <c r="M151" s="115"/>
    </row>
    <row r="152" spans="1:13" ht="17.25">
      <c r="A152" s="104">
        <v>283</v>
      </c>
      <c r="B152" s="105" t="s">
        <v>303</v>
      </c>
      <c r="C152" s="105" t="s">
        <v>321</v>
      </c>
      <c r="D152" s="105">
        <v>1</v>
      </c>
      <c r="E152" s="105" t="s">
        <v>222</v>
      </c>
      <c r="F152" s="105" t="s">
        <v>28</v>
      </c>
      <c r="G152" s="105">
        <v>2020</v>
      </c>
      <c r="H152" s="105">
        <v>7</v>
      </c>
      <c r="I152" s="106" t="s">
        <v>173</v>
      </c>
      <c r="J152" s="106">
        <v>600092</v>
      </c>
      <c r="K152" s="107" t="s">
        <v>322</v>
      </c>
      <c r="L152" s="115">
        <v>35000000</v>
      </c>
      <c r="M152" s="115"/>
    </row>
    <row r="153" spans="1:13" ht="17.25">
      <c r="A153" s="104">
        <v>300</v>
      </c>
      <c r="B153" s="105" t="s">
        <v>301</v>
      </c>
      <c r="C153" s="105" t="s">
        <v>308</v>
      </c>
      <c r="D153" s="105">
        <v>1</v>
      </c>
      <c r="E153" s="105" t="s">
        <v>222</v>
      </c>
      <c r="F153" s="105" t="s">
        <v>27</v>
      </c>
      <c r="G153" s="105">
        <v>2020</v>
      </c>
      <c r="H153" s="105">
        <v>7</v>
      </c>
      <c r="I153" s="106" t="s">
        <v>173</v>
      </c>
      <c r="J153" s="106" t="s">
        <v>226</v>
      </c>
      <c r="K153" s="107" t="s">
        <v>268</v>
      </c>
      <c r="L153" s="115">
        <v>6435072</v>
      </c>
      <c r="M153" s="115"/>
    </row>
    <row r="154" spans="1:13" ht="17.25">
      <c r="A154" s="104">
        <v>153</v>
      </c>
      <c r="B154" s="105" t="s">
        <v>301</v>
      </c>
      <c r="C154" s="105" t="s">
        <v>672</v>
      </c>
      <c r="D154" s="105">
        <v>1</v>
      </c>
      <c r="E154" s="105" t="s">
        <v>224</v>
      </c>
      <c r="F154" s="105" t="s">
        <v>23</v>
      </c>
      <c r="G154" s="105">
        <v>2020</v>
      </c>
      <c r="H154" s="105">
        <v>8</v>
      </c>
      <c r="I154" s="106" t="s">
        <v>170</v>
      </c>
      <c r="J154" s="106">
        <v>601014</v>
      </c>
      <c r="K154" s="107" t="s">
        <v>1344</v>
      </c>
      <c r="L154" s="115"/>
      <c r="M154" s="115"/>
    </row>
    <row r="155" spans="1:13" ht="17.25">
      <c r="A155" s="104">
        <v>302</v>
      </c>
      <c r="B155" s="105" t="s">
        <v>301</v>
      </c>
      <c r="C155" s="105" t="s">
        <v>309</v>
      </c>
      <c r="D155" s="105">
        <v>1</v>
      </c>
      <c r="E155" s="105" t="s">
        <v>222</v>
      </c>
      <c r="F155" s="105" t="s">
        <v>26</v>
      </c>
      <c r="G155" s="105">
        <v>2020</v>
      </c>
      <c r="H155" s="105">
        <v>7</v>
      </c>
      <c r="I155" s="106" t="s">
        <v>173</v>
      </c>
      <c r="J155" s="106" t="s">
        <v>180</v>
      </c>
      <c r="K155" s="107" t="s">
        <v>310</v>
      </c>
      <c r="L155" s="115">
        <v>676750</v>
      </c>
      <c r="M155" s="115"/>
    </row>
    <row r="156" spans="1:13" ht="17.25">
      <c r="A156" s="104">
        <v>310</v>
      </c>
      <c r="B156" s="105" t="s">
        <v>302</v>
      </c>
      <c r="C156" s="105" t="s">
        <v>311</v>
      </c>
      <c r="D156" s="105">
        <v>1</v>
      </c>
      <c r="E156" s="105" t="s">
        <v>222</v>
      </c>
      <c r="F156" s="105" t="s">
        <v>26</v>
      </c>
      <c r="G156" s="105">
        <v>2020</v>
      </c>
      <c r="H156" s="105">
        <v>7</v>
      </c>
      <c r="I156" s="106" t="s">
        <v>170</v>
      </c>
      <c r="J156" s="106">
        <v>673168</v>
      </c>
      <c r="K156" s="107" t="s">
        <v>261</v>
      </c>
      <c r="L156" s="115">
        <v>3778986.6666666665</v>
      </c>
      <c r="M156" s="115">
        <v>2588571.4286000002</v>
      </c>
    </row>
    <row r="157" spans="1:13" ht="17.25">
      <c r="A157" s="104">
        <v>311</v>
      </c>
      <c r="B157" s="105" t="s">
        <v>302</v>
      </c>
      <c r="C157" s="105" t="s">
        <v>312</v>
      </c>
      <c r="D157" s="105">
        <v>1</v>
      </c>
      <c r="E157" s="105" t="s">
        <v>222</v>
      </c>
      <c r="F157" s="105" t="s">
        <v>25</v>
      </c>
      <c r="G157" s="105">
        <v>2020</v>
      </c>
      <c r="H157" s="105">
        <v>7</v>
      </c>
      <c r="I157" s="106" t="s">
        <v>175</v>
      </c>
      <c r="J157" s="106">
        <v>405649</v>
      </c>
      <c r="K157" s="107" t="s">
        <v>263</v>
      </c>
      <c r="L157" s="115">
        <v>5000000</v>
      </c>
      <c r="M157" s="115"/>
    </row>
    <row r="158" spans="1:13" ht="17.25">
      <c r="A158" s="104">
        <v>318</v>
      </c>
      <c r="B158" s="105" t="s">
        <v>302</v>
      </c>
      <c r="C158" s="105" t="s">
        <v>314</v>
      </c>
      <c r="D158" s="105">
        <v>1</v>
      </c>
      <c r="E158" s="105" t="s">
        <v>222</v>
      </c>
      <c r="F158" s="105" t="s">
        <v>91</v>
      </c>
      <c r="G158" s="105">
        <v>2020</v>
      </c>
      <c r="H158" s="105">
        <v>7</v>
      </c>
      <c r="I158" s="106" t="s">
        <v>170</v>
      </c>
      <c r="J158" s="106">
        <v>600155</v>
      </c>
      <c r="K158" s="107" t="s">
        <v>313</v>
      </c>
      <c r="L158" s="115">
        <v>5486437.5000000028</v>
      </c>
      <c r="M158" s="115"/>
    </row>
    <row r="159" spans="1:13" ht="17.25">
      <c r="A159" s="104">
        <v>319</v>
      </c>
      <c r="B159" s="105" t="s">
        <v>302</v>
      </c>
      <c r="C159" s="105" t="s">
        <v>315</v>
      </c>
      <c r="D159" s="105">
        <v>1</v>
      </c>
      <c r="E159" s="105" t="s">
        <v>222</v>
      </c>
      <c r="F159" s="105" t="s">
        <v>31</v>
      </c>
      <c r="G159" s="105">
        <v>2020</v>
      </c>
      <c r="H159" s="105">
        <v>7</v>
      </c>
      <c r="I159" s="106" t="s">
        <v>172</v>
      </c>
      <c r="J159" s="106">
        <v>660524</v>
      </c>
      <c r="K159" s="107" t="s">
        <v>316</v>
      </c>
      <c r="L159" s="115">
        <v>283359.99999999971</v>
      </c>
      <c r="M159" s="115"/>
    </row>
    <row r="160" spans="1:13" ht="17.25">
      <c r="A160" s="104">
        <v>320</v>
      </c>
      <c r="B160" s="105" t="s">
        <v>302</v>
      </c>
      <c r="C160" s="105" t="s">
        <v>315</v>
      </c>
      <c r="D160" s="105"/>
      <c r="E160" s="105" t="s">
        <v>222</v>
      </c>
      <c r="F160" s="105" t="s">
        <v>31</v>
      </c>
      <c r="G160" s="105">
        <v>2020</v>
      </c>
      <c r="H160" s="105">
        <v>7</v>
      </c>
      <c r="I160" s="106" t="s">
        <v>170</v>
      </c>
      <c r="J160" s="106">
        <v>660524</v>
      </c>
      <c r="K160" s="107" t="s">
        <v>316</v>
      </c>
      <c r="L160" s="115">
        <v>296239.99999999971</v>
      </c>
      <c r="M160" s="115"/>
    </row>
    <row r="161" spans="1:13" ht="17.25">
      <c r="A161" s="104">
        <v>323</v>
      </c>
      <c r="B161" s="105" t="s">
        <v>302</v>
      </c>
      <c r="C161" s="105" t="s">
        <v>318</v>
      </c>
      <c r="D161" s="105">
        <v>1</v>
      </c>
      <c r="E161" s="105" t="s">
        <v>222</v>
      </c>
      <c r="F161" s="105" t="s">
        <v>91</v>
      </c>
      <c r="G161" s="105">
        <v>2020</v>
      </c>
      <c r="H161" s="105">
        <v>7</v>
      </c>
      <c r="I161" s="106" t="s">
        <v>172</v>
      </c>
      <c r="J161" s="106">
        <v>660746</v>
      </c>
      <c r="K161" s="107" t="s">
        <v>265</v>
      </c>
      <c r="L161" s="115">
        <v>334880</v>
      </c>
      <c r="M161" s="115"/>
    </row>
    <row r="162" spans="1:13" ht="17.25">
      <c r="A162" s="104">
        <v>324</v>
      </c>
      <c r="B162" s="105" t="s">
        <v>302</v>
      </c>
      <c r="C162" s="105" t="s">
        <v>318</v>
      </c>
      <c r="D162" s="105"/>
      <c r="E162" s="105" t="s">
        <v>222</v>
      </c>
      <c r="F162" s="105" t="s">
        <v>91</v>
      </c>
      <c r="G162" s="105">
        <v>2020</v>
      </c>
      <c r="H162" s="105">
        <v>7</v>
      </c>
      <c r="I162" s="106" t="s">
        <v>172</v>
      </c>
      <c r="J162" s="106">
        <v>605563</v>
      </c>
      <c r="K162" s="107" t="s">
        <v>319</v>
      </c>
      <c r="L162" s="115">
        <v>312993.33333333326</v>
      </c>
      <c r="M162" s="115"/>
    </row>
    <row r="163" spans="1:13" ht="17.25">
      <c r="A163" s="104">
        <v>331</v>
      </c>
      <c r="B163" s="105" t="s">
        <v>302</v>
      </c>
      <c r="C163" s="105" t="s">
        <v>320</v>
      </c>
      <c r="D163" s="105">
        <v>1</v>
      </c>
      <c r="E163" s="105" t="s">
        <v>222</v>
      </c>
      <c r="F163" s="105" t="s">
        <v>91</v>
      </c>
      <c r="G163" s="105">
        <v>2020</v>
      </c>
      <c r="H163" s="105">
        <v>7</v>
      </c>
      <c r="I163" s="106" t="s">
        <v>170</v>
      </c>
      <c r="J163" s="106">
        <v>602418</v>
      </c>
      <c r="K163" s="107" t="s">
        <v>179</v>
      </c>
      <c r="L163" s="115">
        <v>3116666.6666666665</v>
      </c>
      <c r="M163" s="115"/>
    </row>
    <row r="164" spans="1:13" ht="17.25">
      <c r="A164" s="104">
        <v>355</v>
      </c>
      <c r="B164" s="105" t="s">
        <v>304</v>
      </c>
      <c r="C164" s="105" t="s">
        <v>324</v>
      </c>
      <c r="D164" s="105">
        <v>1</v>
      </c>
      <c r="E164" s="105" t="s">
        <v>222</v>
      </c>
      <c r="F164" s="105" t="s">
        <v>27</v>
      </c>
      <c r="G164" s="105">
        <v>2020</v>
      </c>
      <c r="H164" s="105">
        <v>7</v>
      </c>
      <c r="I164" s="106" t="s">
        <v>176</v>
      </c>
      <c r="J164" s="106">
        <v>410615</v>
      </c>
      <c r="K164" s="107" t="s">
        <v>325</v>
      </c>
      <c r="L164" s="115">
        <v>229166.66666666666</v>
      </c>
      <c r="M164" s="115">
        <v>0.26979999999999998</v>
      </c>
    </row>
    <row r="165" spans="1:13" ht="17.25">
      <c r="A165" s="104">
        <v>393</v>
      </c>
      <c r="B165" s="105" t="s">
        <v>291</v>
      </c>
      <c r="C165" s="105" t="s">
        <v>186</v>
      </c>
      <c r="D165" s="105">
        <v>1</v>
      </c>
      <c r="E165" s="105" t="s">
        <v>13</v>
      </c>
      <c r="F165" s="105" t="s">
        <v>123</v>
      </c>
      <c r="G165" s="105">
        <v>2020</v>
      </c>
      <c r="H165" s="105">
        <v>7</v>
      </c>
      <c r="I165" s="106" t="s">
        <v>175</v>
      </c>
      <c r="J165" s="106">
        <v>405852</v>
      </c>
      <c r="K165" s="107" t="s">
        <v>326</v>
      </c>
      <c r="L165" s="115">
        <v>25000000.000000019</v>
      </c>
      <c r="M165" s="115"/>
    </row>
    <row r="166" spans="1:13" ht="17.25">
      <c r="A166" s="104">
        <v>462</v>
      </c>
      <c r="B166" s="105" t="s">
        <v>285</v>
      </c>
      <c r="C166" s="105" t="s">
        <v>187</v>
      </c>
      <c r="D166" s="105">
        <v>1</v>
      </c>
      <c r="E166" s="105" t="s">
        <v>8</v>
      </c>
      <c r="F166" s="105" t="s">
        <v>12</v>
      </c>
      <c r="G166" s="105">
        <v>2020</v>
      </c>
      <c r="H166" s="105">
        <v>7</v>
      </c>
      <c r="I166" s="106" t="s">
        <v>170</v>
      </c>
      <c r="J166" s="106">
        <v>711037</v>
      </c>
      <c r="K166" s="107" t="s">
        <v>279</v>
      </c>
      <c r="L166" s="115">
        <v>1625000</v>
      </c>
      <c r="M166" s="115"/>
    </row>
    <row r="167" spans="1:13" ht="17.25">
      <c r="A167" s="104">
        <v>463</v>
      </c>
      <c r="B167" s="105" t="s">
        <v>285</v>
      </c>
      <c r="C167" s="105" t="s">
        <v>187</v>
      </c>
      <c r="D167" s="105"/>
      <c r="E167" s="105" t="s">
        <v>8</v>
      </c>
      <c r="F167" s="105" t="s">
        <v>12</v>
      </c>
      <c r="G167" s="105">
        <v>2020</v>
      </c>
      <c r="H167" s="105">
        <v>7</v>
      </c>
      <c r="I167" s="106" t="s">
        <v>170</v>
      </c>
      <c r="J167" s="106">
        <v>711036</v>
      </c>
      <c r="K167" s="107" t="s">
        <v>278</v>
      </c>
      <c r="L167" s="115">
        <v>925000</v>
      </c>
      <c r="M167" s="115"/>
    </row>
    <row r="168" spans="1:13" ht="17.25">
      <c r="A168" s="104">
        <v>465</v>
      </c>
      <c r="B168" s="105" t="s">
        <v>285</v>
      </c>
      <c r="C168" s="105" t="s">
        <v>188</v>
      </c>
      <c r="D168" s="105"/>
      <c r="E168" s="105" t="s">
        <v>8</v>
      </c>
      <c r="F168" s="105" t="s">
        <v>12</v>
      </c>
      <c r="G168" s="105">
        <v>2020</v>
      </c>
      <c r="H168" s="105">
        <v>7</v>
      </c>
      <c r="I168" s="106" t="s">
        <v>170</v>
      </c>
      <c r="J168" s="106">
        <v>711336</v>
      </c>
      <c r="K168" s="107" t="s">
        <v>281</v>
      </c>
      <c r="L168" s="115">
        <v>416666.66666666669</v>
      </c>
      <c r="M168" s="115"/>
    </row>
    <row r="169" spans="1:13" ht="17.25">
      <c r="A169" s="104">
        <v>466</v>
      </c>
      <c r="B169" s="105" t="s">
        <v>285</v>
      </c>
      <c r="C169" s="105" t="s">
        <v>188</v>
      </c>
      <c r="D169" s="105"/>
      <c r="E169" s="105" t="s">
        <v>8</v>
      </c>
      <c r="F169" s="105" t="s">
        <v>12</v>
      </c>
      <c r="G169" s="105">
        <v>2020</v>
      </c>
      <c r="H169" s="105">
        <v>7</v>
      </c>
      <c r="I169" s="106" t="s">
        <v>170</v>
      </c>
      <c r="J169" s="106">
        <v>711336</v>
      </c>
      <c r="K169" s="107" t="s">
        <v>280</v>
      </c>
      <c r="L169" s="115">
        <v>291666.66666666669</v>
      </c>
      <c r="M169" s="115"/>
    </row>
    <row r="170" spans="1:13" ht="17.25">
      <c r="A170" s="104">
        <v>807</v>
      </c>
      <c r="B170" s="105" t="s">
        <v>285</v>
      </c>
      <c r="C170" s="105" t="s">
        <v>190</v>
      </c>
      <c r="D170" s="105">
        <v>1</v>
      </c>
      <c r="E170" s="105" t="s">
        <v>32</v>
      </c>
      <c r="F170" s="105" t="s">
        <v>34</v>
      </c>
      <c r="G170" s="105">
        <v>2020</v>
      </c>
      <c r="H170" s="105">
        <v>7</v>
      </c>
      <c r="I170" s="106" t="s">
        <v>170</v>
      </c>
      <c r="J170" s="106"/>
      <c r="K170" s="107" t="s">
        <v>327</v>
      </c>
      <c r="L170" s="115">
        <v>783500</v>
      </c>
      <c r="M170" s="115"/>
    </row>
    <row r="171" spans="1:13" ht="17.25">
      <c r="A171" s="104">
        <v>877</v>
      </c>
      <c r="B171" s="105" t="s">
        <v>302</v>
      </c>
      <c r="C171" s="105" t="s">
        <v>199</v>
      </c>
      <c r="D171" s="105">
        <v>1</v>
      </c>
      <c r="E171" s="105" t="s">
        <v>32</v>
      </c>
      <c r="F171" s="105" t="s">
        <v>36</v>
      </c>
      <c r="G171" s="105">
        <v>2020</v>
      </c>
      <c r="H171" s="105">
        <v>7</v>
      </c>
      <c r="I171" s="106" t="s">
        <v>178</v>
      </c>
      <c r="J171" s="106"/>
      <c r="K171" s="107" t="s">
        <v>328</v>
      </c>
      <c r="L171" s="115">
        <v>450000000</v>
      </c>
      <c r="M171" s="115"/>
    </row>
    <row r="172" spans="1:13" ht="17.25">
      <c r="A172" s="104">
        <v>967</v>
      </c>
      <c r="B172" s="105" t="s">
        <v>291</v>
      </c>
      <c r="C172" s="105" t="s">
        <v>194</v>
      </c>
      <c r="D172" s="105">
        <v>1</v>
      </c>
      <c r="E172" s="105" t="s">
        <v>38</v>
      </c>
      <c r="F172" s="105" t="s">
        <v>40</v>
      </c>
      <c r="G172" s="105">
        <v>2020</v>
      </c>
      <c r="H172" s="105">
        <v>7</v>
      </c>
      <c r="I172" s="106" t="s">
        <v>170</v>
      </c>
      <c r="J172" s="106"/>
      <c r="K172" s="107" t="s">
        <v>205</v>
      </c>
      <c r="L172" s="115">
        <v>3616666.6666666665</v>
      </c>
      <c r="M172" s="115"/>
    </row>
    <row r="173" spans="1:13" ht="17.25">
      <c r="A173" s="104">
        <v>968</v>
      </c>
      <c r="B173" s="105" t="s">
        <v>291</v>
      </c>
      <c r="C173" s="105" t="s">
        <v>195</v>
      </c>
      <c r="D173" s="105">
        <v>1</v>
      </c>
      <c r="E173" s="105" t="s">
        <v>38</v>
      </c>
      <c r="F173" s="105" t="s">
        <v>101</v>
      </c>
      <c r="G173" s="105">
        <v>2020</v>
      </c>
      <c r="H173" s="105">
        <v>7</v>
      </c>
      <c r="I173" s="106" t="s">
        <v>170</v>
      </c>
      <c r="J173" s="106"/>
      <c r="K173" s="107" t="s">
        <v>97</v>
      </c>
      <c r="L173" s="115">
        <v>2210625</v>
      </c>
      <c r="M173" s="115"/>
    </row>
    <row r="174" spans="1:13" ht="17.25">
      <c r="A174" s="104">
        <v>971</v>
      </c>
      <c r="B174" s="105" t="s">
        <v>301</v>
      </c>
      <c r="C174" s="105" t="s">
        <v>196</v>
      </c>
      <c r="D174" s="105">
        <v>1</v>
      </c>
      <c r="E174" s="105" t="s">
        <v>38</v>
      </c>
      <c r="F174" s="105" t="s">
        <v>101</v>
      </c>
      <c r="G174" s="105">
        <v>2020</v>
      </c>
      <c r="H174" s="105">
        <v>7</v>
      </c>
      <c r="I174" s="106" t="s">
        <v>173</v>
      </c>
      <c r="J174" s="106"/>
      <c r="K174" s="107" t="s">
        <v>193</v>
      </c>
      <c r="L174" s="115">
        <v>207666.66666666666</v>
      </c>
      <c r="M174" s="115"/>
    </row>
    <row r="175" spans="1:13" ht="17.25">
      <c r="A175" s="104">
        <v>972</v>
      </c>
      <c r="B175" s="105" t="s">
        <v>301</v>
      </c>
      <c r="C175" s="105" t="s">
        <v>197</v>
      </c>
      <c r="D175" s="105">
        <v>1</v>
      </c>
      <c r="E175" s="105" t="s">
        <v>38</v>
      </c>
      <c r="F175" s="105" t="s">
        <v>40</v>
      </c>
      <c r="G175" s="105">
        <v>2020</v>
      </c>
      <c r="H175" s="105">
        <v>7</v>
      </c>
      <c r="I175" s="106" t="s">
        <v>170</v>
      </c>
      <c r="J175" s="106"/>
      <c r="K175" s="107" t="s">
        <v>192</v>
      </c>
      <c r="L175" s="115">
        <v>453333.33333333331</v>
      </c>
      <c r="M175" s="115"/>
    </row>
    <row r="176" spans="1:13" ht="17.25">
      <c r="A176" s="104">
        <v>973</v>
      </c>
      <c r="B176" s="105" t="s">
        <v>301</v>
      </c>
      <c r="C176" s="105" t="s">
        <v>198</v>
      </c>
      <c r="D176" s="105">
        <v>1</v>
      </c>
      <c r="E176" s="105" t="s">
        <v>38</v>
      </c>
      <c r="F176" s="105" t="s">
        <v>40</v>
      </c>
      <c r="G176" s="105">
        <v>2020</v>
      </c>
      <c r="H176" s="105">
        <v>7</v>
      </c>
      <c r="I176" s="106" t="s">
        <v>170</v>
      </c>
      <c r="J176" s="106"/>
      <c r="K176" s="107" t="s">
        <v>221</v>
      </c>
      <c r="L176" s="115">
        <v>3300000</v>
      </c>
      <c r="M176" s="115"/>
    </row>
    <row r="177" spans="1:13" ht="17.25">
      <c r="A177" s="104">
        <v>1041</v>
      </c>
      <c r="B177" s="105" t="s">
        <v>335</v>
      </c>
      <c r="C177" s="105" t="s">
        <v>336</v>
      </c>
      <c r="D177" s="105">
        <v>1</v>
      </c>
      <c r="E177" s="105" t="s">
        <v>284</v>
      </c>
      <c r="F177" s="105" t="s">
        <v>18</v>
      </c>
      <c r="G177" s="105">
        <v>2020</v>
      </c>
      <c r="H177" s="105">
        <v>7</v>
      </c>
      <c r="I177" s="106" t="s">
        <v>173</v>
      </c>
      <c r="J177" s="106">
        <v>705451</v>
      </c>
      <c r="K177" s="107" t="s">
        <v>337</v>
      </c>
      <c r="L177" s="115">
        <v>325833.33333333331</v>
      </c>
      <c r="M177" s="115">
        <v>89760</v>
      </c>
    </row>
    <row r="178" spans="1:13" ht="17.25">
      <c r="A178" s="104">
        <v>1124</v>
      </c>
      <c r="B178" s="105" t="s">
        <v>334</v>
      </c>
      <c r="C178" s="105" t="s">
        <v>338</v>
      </c>
      <c r="D178" s="105">
        <v>1</v>
      </c>
      <c r="E178" s="105" t="s">
        <v>38</v>
      </c>
      <c r="F178" s="105" t="s">
        <v>40</v>
      </c>
      <c r="G178" s="105">
        <v>2020</v>
      </c>
      <c r="H178" s="105">
        <v>7</v>
      </c>
      <c r="I178" s="106" t="s">
        <v>173</v>
      </c>
      <c r="J178" s="106"/>
      <c r="K178" s="107" t="s">
        <v>192</v>
      </c>
      <c r="L178" s="115">
        <v>100000</v>
      </c>
      <c r="M178" s="115"/>
    </row>
    <row r="179" spans="1:13" ht="17.25">
      <c r="A179" s="104">
        <v>178</v>
      </c>
      <c r="B179" s="105" t="s">
        <v>305</v>
      </c>
      <c r="C179" s="105" t="s">
        <v>306</v>
      </c>
      <c r="D179" s="105"/>
      <c r="E179" s="105" t="s">
        <v>224</v>
      </c>
      <c r="F179" s="105" t="s">
        <v>23</v>
      </c>
      <c r="G179" s="105">
        <v>2020</v>
      </c>
      <c r="H179" s="105">
        <v>8</v>
      </c>
      <c r="I179" s="106" t="s">
        <v>170</v>
      </c>
      <c r="J179" s="106">
        <v>603325</v>
      </c>
      <c r="K179" s="107" t="s">
        <v>307</v>
      </c>
      <c r="L179" s="115"/>
      <c r="M179" s="115"/>
    </row>
    <row r="180" spans="1:13" ht="17.25">
      <c r="A180" s="104">
        <v>179</v>
      </c>
      <c r="B180" s="105" t="s">
        <v>305</v>
      </c>
      <c r="C180" s="105" t="s">
        <v>306</v>
      </c>
      <c r="D180" s="105"/>
      <c r="E180" s="105" t="s">
        <v>224</v>
      </c>
      <c r="F180" s="105" t="s">
        <v>23</v>
      </c>
      <c r="G180" s="105">
        <v>2020</v>
      </c>
      <c r="H180" s="105">
        <v>9</v>
      </c>
      <c r="I180" s="106" t="s">
        <v>170</v>
      </c>
      <c r="J180" s="106">
        <v>603325</v>
      </c>
      <c r="K180" s="107" t="s">
        <v>307</v>
      </c>
      <c r="L180" s="115"/>
      <c r="M180" s="115"/>
    </row>
    <row r="181" spans="1:13" ht="17.25">
      <c r="A181" s="104">
        <v>180</v>
      </c>
      <c r="B181" s="105" t="s">
        <v>305</v>
      </c>
      <c r="C181" s="105" t="s">
        <v>306</v>
      </c>
      <c r="D181" s="105"/>
      <c r="E181" s="105" t="s">
        <v>224</v>
      </c>
      <c r="F181" s="105" t="s">
        <v>23</v>
      </c>
      <c r="G181" s="105">
        <v>2020</v>
      </c>
      <c r="H181" s="105">
        <v>10</v>
      </c>
      <c r="I181" s="106" t="s">
        <v>170</v>
      </c>
      <c r="J181" s="106">
        <v>603325</v>
      </c>
      <c r="K181" s="107" t="s">
        <v>307</v>
      </c>
      <c r="L181" s="115"/>
      <c r="M181" s="115"/>
    </row>
    <row r="182" spans="1:13" ht="17.25">
      <c r="A182" s="104">
        <v>181</v>
      </c>
      <c r="B182" s="105" t="s">
        <v>305</v>
      </c>
      <c r="C182" s="105" t="s">
        <v>306</v>
      </c>
      <c r="D182" s="105"/>
      <c r="E182" s="105" t="s">
        <v>224</v>
      </c>
      <c r="F182" s="105" t="s">
        <v>23</v>
      </c>
      <c r="G182" s="105">
        <v>2020</v>
      </c>
      <c r="H182" s="105">
        <v>11</v>
      </c>
      <c r="I182" s="106" t="s">
        <v>170</v>
      </c>
      <c r="J182" s="106">
        <v>603325</v>
      </c>
      <c r="K182" s="107" t="s">
        <v>307</v>
      </c>
      <c r="L182" s="115"/>
      <c r="M182" s="115"/>
    </row>
    <row r="183" spans="1:13" ht="17.25">
      <c r="A183" s="104">
        <v>182</v>
      </c>
      <c r="B183" s="105" t="s">
        <v>305</v>
      </c>
      <c r="C183" s="105" t="s">
        <v>306</v>
      </c>
      <c r="D183" s="105"/>
      <c r="E183" s="105" t="s">
        <v>224</v>
      </c>
      <c r="F183" s="105" t="s">
        <v>23</v>
      </c>
      <c r="G183" s="105">
        <v>2020</v>
      </c>
      <c r="H183" s="105">
        <v>12</v>
      </c>
      <c r="I183" s="106" t="s">
        <v>170</v>
      </c>
      <c r="J183" s="106">
        <v>603325</v>
      </c>
      <c r="K183" s="107" t="s">
        <v>307</v>
      </c>
      <c r="L183" s="115"/>
      <c r="M183" s="115"/>
    </row>
    <row r="184" spans="1:13" ht="17.25">
      <c r="A184" s="104">
        <v>1125</v>
      </c>
      <c r="B184" s="105" t="s">
        <v>334</v>
      </c>
      <c r="C184" s="105" t="s">
        <v>338</v>
      </c>
      <c r="D184" s="105"/>
      <c r="E184" s="105" t="s">
        <v>38</v>
      </c>
      <c r="F184" s="105" t="s">
        <v>40</v>
      </c>
      <c r="G184" s="105">
        <v>2020</v>
      </c>
      <c r="H184" s="105">
        <v>7</v>
      </c>
      <c r="I184" s="106" t="s">
        <v>173</v>
      </c>
      <c r="J184" s="106"/>
      <c r="K184" s="107" t="s">
        <v>192</v>
      </c>
      <c r="L184" s="115">
        <v>3633333.3333333335</v>
      </c>
      <c r="M184" s="115"/>
    </row>
    <row r="185" spans="1:13" ht="17.25">
      <c r="A185" s="104">
        <v>1130</v>
      </c>
      <c r="B185" s="105" t="s">
        <v>344</v>
      </c>
      <c r="C185" s="105" t="s">
        <v>345</v>
      </c>
      <c r="D185" s="105">
        <v>1</v>
      </c>
      <c r="E185" s="105" t="s">
        <v>224</v>
      </c>
      <c r="F185" s="105" t="s">
        <v>14</v>
      </c>
      <c r="G185" s="105">
        <v>2020</v>
      </c>
      <c r="H185" s="105">
        <v>7</v>
      </c>
      <c r="I185" s="106" t="s">
        <v>170</v>
      </c>
      <c r="J185" s="106" t="s">
        <v>177</v>
      </c>
      <c r="K185" s="107" t="s">
        <v>348</v>
      </c>
      <c r="L185" s="115">
        <v>8516099.9999999907</v>
      </c>
      <c r="M185" s="115">
        <v>2421980</v>
      </c>
    </row>
    <row r="186" spans="1:13" ht="17.25">
      <c r="A186" s="104">
        <v>141</v>
      </c>
      <c r="B186" s="105" t="s">
        <v>301</v>
      </c>
      <c r="C186" s="105" t="s">
        <v>664</v>
      </c>
      <c r="D186" s="105">
        <v>1</v>
      </c>
      <c r="E186" s="105" t="s">
        <v>224</v>
      </c>
      <c r="F186" s="105" t="s">
        <v>21</v>
      </c>
      <c r="G186" s="105">
        <v>2020</v>
      </c>
      <c r="H186" s="105">
        <v>3</v>
      </c>
      <c r="I186" s="106" t="s">
        <v>174</v>
      </c>
      <c r="J186" s="106">
        <v>405455</v>
      </c>
      <c r="K186" s="107" t="s">
        <v>1336</v>
      </c>
      <c r="L186" s="115"/>
      <c r="M186" s="115"/>
    </row>
    <row r="187" spans="1:13" ht="17.25">
      <c r="A187" s="104">
        <v>140</v>
      </c>
      <c r="B187" s="105" t="s">
        <v>301</v>
      </c>
      <c r="C187" s="105" t="s">
        <v>663</v>
      </c>
      <c r="D187" s="105">
        <v>1</v>
      </c>
      <c r="E187" s="105" t="s">
        <v>224</v>
      </c>
      <c r="F187" s="105" t="s">
        <v>21</v>
      </c>
      <c r="G187" s="105">
        <v>2020</v>
      </c>
      <c r="H187" s="105">
        <v>2</v>
      </c>
      <c r="I187" s="106" t="s">
        <v>172</v>
      </c>
      <c r="J187" s="106">
        <v>600056</v>
      </c>
      <c r="K187" s="107" t="s">
        <v>1336</v>
      </c>
      <c r="L187" s="115"/>
      <c r="M187" s="115"/>
    </row>
    <row r="188" spans="1:13" ht="17.25">
      <c r="A188" s="104">
        <v>1185</v>
      </c>
      <c r="B188" s="105" t="s">
        <v>343</v>
      </c>
      <c r="C188" s="105" t="s">
        <v>347</v>
      </c>
      <c r="D188" s="105">
        <v>1</v>
      </c>
      <c r="E188" s="105" t="s">
        <v>38</v>
      </c>
      <c r="F188" s="105" t="s">
        <v>101</v>
      </c>
      <c r="G188" s="105">
        <v>2020</v>
      </c>
      <c r="H188" s="105">
        <v>7</v>
      </c>
      <c r="I188" s="106" t="s">
        <v>171</v>
      </c>
      <c r="J188" s="106"/>
      <c r="K188" s="107" t="s">
        <v>97</v>
      </c>
      <c r="L188" s="115">
        <v>536000</v>
      </c>
      <c r="M188" s="115"/>
    </row>
    <row r="189" spans="1:13" ht="17.25">
      <c r="A189" s="104">
        <v>1204</v>
      </c>
      <c r="B189" s="105" t="s">
        <v>290</v>
      </c>
      <c r="C189" s="105" t="s">
        <v>185</v>
      </c>
      <c r="D189" s="105"/>
      <c r="E189" s="105" t="s">
        <v>13</v>
      </c>
      <c r="F189" s="105" t="s">
        <v>122</v>
      </c>
      <c r="G189" s="105">
        <v>2020</v>
      </c>
      <c r="H189" s="105">
        <v>7</v>
      </c>
      <c r="I189" s="106" t="s">
        <v>174</v>
      </c>
      <c r="J189" s="106">
        <v>420560</v>
      </c>
      <c r="K189" s="107" t="s">
        <v>260</v>
      </c>
      <c r="L189" s="115">
        <v>33333333.333333332</v>
      </c>
      <c r="M189" s="115">
        <v>-62477610.418800004</v>
      </c>
    </row>
    <row r="190" spans="1:13" ht="17.25">
      <c r="A190" s="104">
        <v>1240</v>
      </c>
      <c r="B190" s="105" t="s">
        <v>353</v>
      </c>
      <c r="C190" s="105" t="s">
        <v>355</v>
      </c>
      <c r="D190" s="105">
        <v>1</v>
      </c>
      <c r="E190" s="105" t="s">
        <v>32</v>
      </c>
      <c r="F190" s="105" t="s">
        <v>35</v>
      </c>
      <c r="G190" s="105">
        <v>2020</v>
      </c>
      <c r="H190" s="105">
        <v>7</v>
      </c>
      <c r="I190" s="106" t="s">
        <v>173</v>
      </c>
      <c r="J190" s="106"/>
      <c r="K190" s="107" t="s">
        <v>356</v>
      </c>
      <c r="L190" s="115">
        <v>1083333.3333333333</v>
      </c>
      <c r="M190" s="115"/>
    </row>
    <row r="191" spans="1:13" ht="17.25">
      <c r="A191" s="104">
        <v>1259</v>
      </c>
      <c r="B191" s="105" t="s">
        <v>354</v>
      </c>
      <c r="C191" s="105" t="s">
        <v>357</v>
      </c>
      <c r="D191" s="105">
        <v>1</v>
      </c>
      <c r="E191" s="105" t="s">
        <v>38</v>
      </c>
      <c r="F191" s="105" t="s">
        <v>101</v>
      </c>
      <c r="G191" s="105">
        <v>2020</v>
      </c>
      <c r="H191" s="105">
        <v>7</v>
      </c>
      <c r="I191" s="106" t="s">
        <v>170</v>
      </c>
      <c r="J191" s="106"/>
      <c r="K191" s="107" t="s">
        <v>201</v>
      </c>
      <c r="L191" s="115">
        <v>300000</v>
      </c>
      <c r="M191" s="115"/>
    </row>
    <row r="192" spans="1:13" ht="17.25">
      <c r="A192" s="104">
        <v>1260</v>
      </c>
      <c r="B192" s="105" t="s">
        <v>354</v>
      </c>
      <c r="C192" s="105" t="s">
        <v>358</v>
      </c>
      <c r="D192" s="105">
        <v>1</v>
      </c>
      <c r="E192" s="105" t="s">
        <v>38</v>
      </c>
      <c r="F192" s="105" t="s">
        <v>82</v>
      </c>
      <c r="G192" s="105">
        <v>2020</v>
      </c>
      <c r="H192" s="105">
        <v>7</v>
      </c>
      <c r="I192" s="106" t="s">
        <v>170</v>
      </c>
      <c r="J192" s="106"/>
      <c r="K192" s="107" t="s">
        <v>97</v>
      </c>
      <c r="L192" s="115">
        <v>250000</v>
      </c>
      <c r="M192" s="115"/>
    </row>
    <row r="193" spans="1:13" ht="17.25">
      <c r="A193" s="104">
        <v>168</v>
      </c>
      <c r="B193" s="105" t="s">
        <v>305</v>
      </c>
      <c r="C193" s="105" t="s">
        <v>683</v>
      </c>
      <c r="D193" s="105"/>
      <c r="E193" s="105" t="s">
        <v>224</v>
      </c>
      <c r="F193" s="105" t="s">
        <v>21</v>
      </c>
      <c r="G193" s="105">
        <v>2020</v>
      </c>
      <c r="H193" s="105">
        <v>1</v>
      </c>
      <c r="I193" s="106" t="s">
        <v>171</v>
      </c>
      <c r="J193" s="106">
        <v>405455</v>
      </c>
      <c r="K193" s="107" t="s">
        <v>1336</v>
      </c>
      <c r="L193" s="115">
        <v>772500</v>
      </c>
      <c r="M193" s="115">
        <v>424189.27860000002</v>
      </c>
    </row>
    <row r="194" spans="1:13" ht="17.25">
      <c r="A194" s="104">
        <v>1294</v>
      </c>
      <c r="B194" s="105" t="s">
        <v>391</v>
      </c>
      <c r="C194" s="105" t="s">
        <v>392</v>
      </c>
      <c r="D194" s="105">
        <v>1</v>
      </c>
      <c r="E194" s="105" t="s">
        <v>284</v>
      </c>
      <c r="F194" s="105" t="s">
        <v>17</v>
      </c>
      <c r="G194" s="105">
        <v>2020</v>
      </c>
      <c r="H194" s="105">
        <v>7</v>
      </c>
      <c r="I194" s="106" t="s">
        <v>170</v>
      </c>
      <c r="J194" s="106">
        <v>910630</v>
      </c>
      <c r="K194" s="107" t="s">
        <v>393</v>
      </c>
      <c r="L194" s="115">
        <v>333333.33333333331</v>
      </c>
      <c r="M194" s="115">
        <v>240000</v>
      </c>
    </row>
    <row r="195" spans="1:13" ht="17.25">
      <c r="A195" s="104">
        <v>1362</v>
      </c>
      <c r="B195" s="105" t="s">
        <v>397</v>
      </c>
      <c r="C195" s="105" t="s">
        <v>398</v>
      </c>
      <c r="D195" s="105">
        <v>1</v>
      </c>
      <c r="E195" s="105" t="s">
        <v>32</v>
      </c>
      <c r="F195" s="105" t="s">
        <v>36</v>
      </c>
      <c r="G195" s="105">
        <v>2020</v>
      </c>
      <c r="H195" s="105">
        <v>7</v>
      </c>
      <c r="I195" s="106" t="s">
        <v>171</v>
      </c>
      <c r="J195" s="106"/>
      <c r="K195" s="107" t="s">
        <v>399</v>
      </c>
      <c r="L195" s="115">
        <v>128333.33333333333</v>
      </c>
      <c r="M195" s="115"/>
    </row>
    <row r="196" spans="1:13" ht="17.25">
      <c r="A196" s="104">
        <v>1363</v>
      </c>
      <c r="B196" s="105" t="s">
        <v>397</v>
      </c>
      <c r="C196" s="105" t="s">
        <v>398</v>
      </c>
      <c r="D196" s="105"/>
      <c r="E196" s="105" t="s">
        <v>32</v>
      </c>
      <c r="F196" s="105" t="s">
        <v>36</v>
      </c>
      <c r="G196" s="105">
        <v>2020</v>
      </c>
      <c r="H196" s="105">
        <v>7</v>
      </c>
      <c r="I196" s="106" t="s">
        <v>175</v>
      </c>
      <c r="J196" s="106"/>
      <c r="K196" s="107" t="s">
        <v>399</v>
      </c>
      <c r="L196" s="115">
        <v>220000</v>
      </c>
      <c r="M196" s="115"/>
    </row>
    <row r="197" spans="1:13" ht="17.25">
      <c r="A197" s="104">
        <v>1364</v>
      </c>
      <c r="B197" s="105" t="s">
        <v>397</v>
      </c>
      <c r="C197" s="105" t="s">
        <v>398</v>
      </c>
      <c r="D197" s="105"/>
      <c r="E197" s="105" t="s">
        <v>32</v>
      </c>
      <c r="F197" s="105" t="s">
        <v>36</v>
      </c>
      <c r="G197" s="105">
        <v>2020</v>
      </c>
      <c r="H197" s="105">
        <v>7</v>
      </c>
      <c r="I197" s="106" t="s">
        <v>172</v>
      </c>
      <c r="J197" s="106"/>
      <c r="K197" s="107" t="s">
        <v>399</v>
      </c>
      <c r="L197" s="115">
        <v>403333.33333333331</v>
      </c>
      <c r="M197" s="115">
        <v>227200</v>
      </c>
    </row>
    <row r="198" spans="1:13" ht="17.25">
      <c r="A198" s="104">
        <v>1365</v>
      </c>
      <c r="B198" s="105" t="s">
        <v>397</v>
      </c>
      <c r="C198" s="105" t="s">
        <v>398</v>
      </c>
      <c r="D198" s="105"/>
      <c r="E198" s="105" t="s">
        <v>32</v>
      </c>
      <c r="F198" s="105" t="s">
        <v>36</v>
      </c>
      <c r="G198" s="105">
        <v>2020</v>
      </c>
      <c r="H198" s="105">
        <v>7</v>
      </c>
      <c r="I198" s="106" t="s">
        <v>170</v>
      </c>
      <c r="J198" s="106"/>
      <c r="K198" s="107" t="s">
        <v>399</v>
      </c>
      <c r="L198" s="115">
        <v>220000</v>
      </c>
      <c r="M198" s="115"/>
    </row>
    <row r="199" spans="1:13" ht="17.25">
      <c r="A199" s="104">
        <v>1366</v>
      </c>
      <c r="B199" s="105" t="s">
        <v>397</v>
      </c>
      <c r="C199" s="105" t="s">
        <v>398</v>
      </c>
      <c r="D199" s="105"/>
      <c r="E199" s="105" t="s">
        <v>32</v>
      </c>
      <c r="F199" s="105" t="s">
        <v>36</v>
      </c>
      <c r="G199" s="105">
        <v>2020</v>
      </c>
      <c r="H199" s="105">
        <v>7</v>
      </c>
      <c r="I199" s="106" t="s">
        <v>170</v>
      </c>
      <c r="J199" s="106"/>
      <c r="K199" s="107" t="s">
        <v>400</v>
      </c>
      <c r="L199" s="115">
        <v>142000</v>
      </c>
      <c r="M199" s="115"/>
    </row>
    <row r="200" spans="1:13" ht="17.25">
      <c r="A200" s="104">
        <v>1367</v>
      </c>
      <c r="B200" s="105" t="s">
        <v>401</v>
      </c>
      <c r="C200" s="105" t="s">
        <v>402</v>
      </c>
      <c r="D200" s="105">
        <v>1</v>
      </c>
      <c r="E200" s="105" t="s">
        <v>32</v>
      </c>
      <c r="F200" s="105" t="s">
        <v>35</v>
      </c>
      <c r="G200" s="105">
        <v>2020</v>
      </c>
      <c r="H200" s="105">
        <v>7</v>
      </c>
      <c r="I200" s="106" t="s">
        <v>171</v>
      </c>
      <c r="J200" s="106"/>
      <c r="K200" s="107" t="s">
        <v>403</v>
      </c>
      <c r="L200" s="115">
        <v>60000</v>
      </c>
      <c r="M200" s="115"/>
    </row>
    <row r="201" spans="1:13" ht="17.25">
      <c r="A201" s="104">
        <v>1368</v>
      </c>
      <c r="B201" s="105" t="s">
        <v>401</v>
      </c>
      <c r="C201" s="105" t="s">
        <v>402</v>
      </c>
      <c r="D201" s="105"/>
      <c r="E201" s="105" t="s">
        <v>32</v>
      </c>
      <c r="F201" s="105" t="s">
        <v>35</v>
      </c>
      <c r="G201" s="105">
        <v>2020</v>
      </c>
      <c r="H201" s="105">
        <v>7</v>
      </c>
      <c r="I201" s="106" t="s">
        <v>171</v>
      </c>
      <c r="J201" s="106"/>
      <c r="K201" s="107" t="s">
        <v>404</v>
      </c>
      <c r="L201" s="115">
        <v>60000</v>
      </c>
      <c r="M201" s="115"/>
    </row>
    <row r="202" spans="1:13" ht="17.25">
      <c r="A202" s="104">
        <v>1369</v>
      </c>
      <c r="B202" s="105" t="s">
        <v>401</v>
      </c>
      <c r="C202" s="105" t="s">
        <v>402</v>
      </c>
      <c r="D202" s="105"/>
      <c r="E202" s="105" t="s">
        <v>32</v>
      </c>
      <c r="F202" s="105" t="s">
        <v>35</v>
      </c>
      <c r="G202" s="105">
        <v>2020</v>
      </c>
      <c r="H202" s="105">
        <v>7</v>
      </c>
      <c r="I202" s="106" t="s">
        <v>171</v>
      </c>
      <c r="J202" s="106"/>
      <c r="K202" s="107" t="s">
        <v>405</v>
      </c>
      <c r="L202" s="115">
        <v>8000</v>
      </c>
      <c r="M202" s="115"/>
    </row>
    <row r="203" spans="1:13" ht="17.25">
      <c r="A203" s="104">
        <v>1370</v>
      </c>
      <c r="B203" s="105" t="s">
        <v>401</v>
      </c>
      <c r="C203" s="105" t="s">
        <v>402</v>
      </c>
      <c r="D203" s="105"/>
      <c r="E203" s="105" t="s">
        <v>32</v>
      </c>
      <c r="F203" s="105" t="s">
        <v>35</v>
      </c>
      <c r="G203" s="105">
        <v>2020</v>
      </c>
      <c r="H203" s="105">
        <v>7</v>
      </c>
      <c r="I203" s="106" t="s">
        <v>171</v>
      </c>
      <c r="J203" s="106"/>
      <c r="K203" s="107" t="s">
        <v>406</v>
      </c>
      <c r="L203" s="115">
        <v>80000</v>
      </c>
      <c r="M203" s="115"/>
    </row>
    <row r="204" spans="1:13" ht="17.25">
      <c r="A204" s="104">
        <v>1371</v>
      </c>
      <c r="B204" s="105" t="s">
        <v>401</v>
      </c>
      <c r="C204" s="105" t="s">
        <v>402</v>
      </c>
      <c r="D204" s="105"/>
      <c r="E204" s="105" t="s">
        <v>32</v>
      </c>
      <c r="F204" s="105" t="s">
        <v>35</v>
      </c>
      <c r="G204" s="105">
        <v>2020</v>
      </c>
      <c r="H204" s="105">
        <v>7</v>
      </c>
      <c r="I204" s="106" t="s">
        <v>171</v>
      </c>
      <c r="J204" s="106"/>
      <c r="K204" s="107" t="s">
        <v>407</v>
      </c>
      <c r="L204" s="115">
        <v>120000</v>
      </c>
      <c r="M204" s="115"/>
    </row>
    <row r="205" spans="1:13" ht="17.25">
      <c r="A205" s="104">
        <v>1372</v>
      </c>
      <c r="B205" s="105" t="s">
        <v>401</v>
      </c>
      <c r="C205" s="105" t="s">
        <v>402</v>
      </c>
      <c r="D205" s="105"/>
      <c r="E205" s="105" t="s">
        <v>32</v>
      </c>
      <c r="F205" s="105" t="s">
        <v>35</v>
      </c>
      <c r="G205" s="105">
        <v>2020</v>
      </c>
      <c r="H205" s="105">
        <v>7</v>
      </c>
      <c r="I205" s="106" t="s">
        <v>171</v>
      </c>
      <c r="J205" s="106"/>
      <c r="K205" s="107" t="s">
        <v>408</v>
      </c>
      <c r="L205" s="115">
        <v>56000</v>
      </c>
      <c r="M205" s="115"/>
    </row>
    <row r="206" spans="1:13" ht="17.25">
      <c r="A206" s="104">
        <v>1384</v>
      </c>
      <c r="B206" s="105" t="s">
        <v>390</v>
      </c>
      <c r="C206" s="105" t="s">
        <v>409</v>
      </c>
      <c r="D206" s="105">
        <v>1</v>
      </c>
      <c r="E206" s="105" t="s">
        <v>119</v>
      </c>
      <c r="F206" s="105" t="s">
        <v>37</v>
      </c>
      <c r="G206" s="105">
        <v>2020</v>
      </c>
      <c r="H206" s="105">
        <v>7</v>
      </c>
      <c r="I206" s="106" t="s">
        <v>170</v>
      </c>
      <c r="J206" s="106"/>
      <c r="K206" s="107" t="s">
        <v>283</v>
      </c>
      <c r="L206" s="115">
        <v>1140000</v>
      </c>
      <c r="M206" s="115"/>
    </row>
    <row r="207" spans="1:13" ht="17.25">
      <c r="A207" s="104">
        <v>1385</v>
      </c>
      <c r="B207" s="105" t="s">
        <v>390</v>
      </c>
      <c r="C207" s="105" t="s">
        <v>409</v>
      </c>
      <c r="D207" s="105"/>
      <c r="E207" s="105" t="s">
        <v>119</v>
      </c>
      <c r="F207" s="105" t="s">
        <v>37</v>
      </c>
      <c r="G207" s="105">
        <v>2020</v>
      </c>
      <c r="H207" s="105">
        <v>7</v>
      </c>
      <c r="I207" s="106" t="s">
        <v>170</v>
      </c>
      <c r="J207" s="106"/>
      <c r="K207" s="107" t="s">
        <v>332</v>
      </c>
      <c r="L207" s="115">
        <v>193333.33333333334</v>
      </c>
      <c r="M207" s="115">
        <v>80000</v>
      </c>
    </row>
    <row r="208" spans="1:13" ht="17.25">
      <c r="A208" s="104">
        <v>1388</v>
      </c>
      <c r="B208" s="105" t="s">
        <v>389</v>
      </c>
      <c r="C208" s="105" t="s">
        <v>394</v>
      </c>
      <c r="D208" s="105">
        <v>1</v>
      </c>
      <c r="E208" s="105" t="s">
        <v>38</v>
      </c>
      <c r="F208" s="105" t="s">
        <v>82</v>
      </c>
      <c r="G208" s="105">
        <v>2020</v>
      </c>
      <c r="H208" s="105">
        <v>7</v>
      </c>
      <c r="I208" s="106" t="s">
        <v>170</v>
      </c>
      <c r="J208" s="106"/>
      <c r="K208" s="107" t="s">
        <v>329</v>
      </c>
      <c r="L208" s="115">
        <v>210000</v>
      </c>
      <c r="M208" s="115"/>
    </row>
    <row r="209" spans="1:13" ht="17.25">
      <c r="A209" s="104">
        <v>1401</v>
      </c>
      <c r="B209" s="105" t="s">
        <v>363</v>
      </c>
      <c r="C209" s="105" t="s">
        <v>364</v>
      </c>
      <c r="D209" s="105">
        <v>1</v>
      </c>
      <c r="E209" s="105" t="s">
        <v>224</v>
      </c>
      <c r="F209" s="105" t="s">
        <v>22</v>
      </c>
      <c r="G209" s="105">
        <v>2020</v>
      </c>
      <c r="H209" s="105">
        <v>7</v>
      </c>
      <c r="I209" s="106" t="s">
        <v>172</v>
      </c>
      <c r="J209" s="106">
        <v>661443</v>
      </c>
      <c r="K209" s="107" t="s">
        <v>365</v>
      </c>
      <c r="L209" s="115">
        <v>111478125</v>
      </c>
      <c r="M209" s="115">
        <v>114751881.75</v>
      </c>
    </row>
    <row r="210" spans="1:13" ht="17.25">
      <c r="A210" s="104">
        <v>1402</v>
      </c>
      <c r="B210" s="105" t="s">
        <v>366</v>
      </c>
      <c r="C210" s="105" t="s">
        <v>367</v>
      </c>
      <c r="D210" s="105">
        <v>1</v>
      </c>
      <c r="E210" s="105" t="s">
        <v>224</v>
      </c>
      <c r="F210" s="105" t="s">
        <v>22</v>
      </c>
      <c r="G210" s="105">
        <v>2020</v>
      </c>
      <c r="H210" s="105">
        <v>7</v>
      </c>
      <c r="I210" s="106" t="s">
        <v>173</v>
      </c>
      <c r="J210" s="106">
        <v>620008</v>
      </c>
      <c r="K210" s="107" t="s">
        <v>368</v>
      </c>
      <c r="L210" s="115">
        <v>3036000</v>
      </c>
      <c r="M210" s="115">
        <v>6280725</v>
      </c>
    </row>
    <row r="211" spans="1:13" ht="17.25">
      <c r="A211" s="104">
        <v>1407</v>
      </c>
      <c r="B211" s="105" t="s">
        <v>366</v>
      </c>
      <c r="C211" s="105" t="s">
        <v>369</v>
      </c>
      <c r="D211" s="105">
        <v>1</v>
      </c>
      <c r="E211" s="105" t="s">
        <v>222</v>
      </c>
      <c r="F211" s="105" t="s">
        <v>330</v>
      </c>
      <c r="G211" s="105">
        <v>2020</v>
      </c>
      <c r="H211" s="105">
        <v>7</v>
      </c>
      <c r="I211" s="106" t="s">
        <v>173</v>
      </c>
      <c r="J211" s="106">
        <v>162386</v>
      </c>
      <c r="K211" s="107" t="s">
        <v>370</v>
      </c>
      <c r="L211" s="115">
        <v>666666.66666666663</v>
      </c>
      <c r="M211" s="115">
        <v>421200</v>
      </c>
    </row>
    <row r="212" spans="1:13" ht="17.25">
      <c r="A212" s="104">
        <v>1453</v>
      </c>
      <c r="B212" s="105" t="s">
        <v>363</v>
      </c>
      <c r="C212" s="105" t="s">
        <v>372</v>
      </c>
      <c r="D212" s="105">
        <v>1</v>
      </c>
      <c r="E212" s="105" t="s">
        <v>32</v>
      </c>
      <c r="F212" s="105" t="s">
        <v>341</v>
      </c>
      <c r="G212" s="105">
        <v>2020</v>
      </c>
      <c r="H212" s="105">
        <v>7</v>
      </c>
      <c r="I212" s="106" t="s">
        <v>170</v>
      </c>
      <c r="J212" s="106"/>
      <c r="K212" s="107" t="s">
        <v>339</v>
      </c>
      <c r="L212" s="115">
        <v>15874.666666666701</v>
      </c>
      <c r="M212" s="115"/>
    </row>
    <row r="213" spans="1:13" ht="17.25">
      <c r="A213" s="104">
        <v>1454</v>
      </c>
      <c r="B213" s="105" t="s">
        <v>363</v>
      </c>
      <c r="C213" s="105" t="s">
        <v>372</v>
      </c>
      <c r="D213" s="105"/>
      <c r="E213" s="105" t="s">
        <v>32</v>
      </c>
      <c r="F213" s="105" t="s">
        <v>341</v>
      </c>
      <c r="G213" s="105">
        <v>2020</v>
      </c>
      <c r="H213" s="105">
        <v>7</v>
      </c>
      <c r="I213" s="106" t="s">
        <v>184</v>
      </c>
      <c r="J213" s="106"/>
      <c r="K213" s="107" t="s">
        <v>339</v>
      </c>
      <c r="L213" s="115">
        <v>6330</v>
      </c>
      <c r="M213" s="115"/>
    </row>
    <row r="214" spans="1:13" ht="17.25">
      <c r="A214" s="104">
        <v>1455</v>
      </c>
      <c r="B214" s="105" t="s">
        <v>363</v>
      </c>
      <c r="C214" s="105" t="s">
        <v>372</v>
      </c>
      <c r="D214" s="105"/>
      <c r="E214" s="105" t="s">
        <v>32</v>
      </c>
      <c r="F214" s="105" t="s">
        <v>341</v>
      </c>
      <c r="G214" s="105">
        <v>2020</v>
      </c>
      <c r="H214" s="105">
        <v>7</v>
      </c>
      <c r="I214" s="106" t="s">
        <v>171</v>
      </c>
      <c r="J214" s="106"/>
      <c r="K214" s="107" t="s">
        <v>339</v>
      </c>
      <c r="L214" s="115">
        <v>46213.819999999949</v>
      </c>
      <c r="M214" s="115"/>
    </row>
    <row r="215" spans="1:13" ht="17.25">
      <c r="A215" s="104">
        <v>1456</v>
      </c>
      <c r="B215" s="105" t="s">
        <v>363</v>
      </c>
      <c r="C215" s="105" t="s">
        <v>372</v>
      </c>
      <c r="D215" s="105"/>
      <c r="E215" s="105" t="s">
        <v>32</v>
      </c>
      <c r="F215" s="105" t="s">
        <v>341</v>
      </c>
      <c r="G215" s="105">
        <v>2020</v>
      </c>
      <c r="H215" s="105">
        <v>7</v>
      </c>
      <c r="I215" s="106" t="s">
        <v>172</v>
      </c>
      <c r="J215" s="106"/>
      <c r="K215" s="107" t="s">
        <v>339</v>
      </c>
      <c r="L215" s="115">
        <v>63736.333333333256</v>
      </c>
      <c r="M215" s="115"/>
    </row>
    <row r="216" spans="1:13" ht="17.25">
      <c r="A216" s="104">
        <v>1457</v>
      </c>
      <c r="B216" s="105" t="s">
        <v>363</v>
      </c>
      <c r="C216" s="105" t="s">
        <v>372</v>
      </c>
      <c r="D216" s="105"/>
      <c r="E216" s="105" t="s">
        <v>32</v>
      </c>
      <c r="F216" s="105" t="s">
        <v>341</v>
      </c>
      <c r="G216" s="105">
        <v>2020</v>
      </c>
      <c r="H216" s="105">
        <v>7</v>
      </c>
      <c r="I216" s="106" t="s">
        <v>173</v>
      </c>
      <c r="J216" s="106"/>
      <c r="K216" s="107" t="s">
        <v>339</v>
      </c>
      <c r="L216" s="115">
        <v>5340</v>
      </c>
      <c r="M216" s="115"/>
    </row>
    <row r="217" spans="1:13" ht="17.25">
      <c r="A217" s="104">
        <v>1458</v>
      </c>
      <c r="B217" s="105" t="s">
        <v>363</v>
      </c>
      <c r="C217" s="105" t="s">
        <v>372</v>
      </c>
      <c r="D217" s="105"/>
      <c r="E217" s="105" t="s">
        <v>32</v>
      </c>
      <c r="F217" s="105" t="s">
        <v>341</v>
      </c>
      <c r="G217" s="105">
        <v>2020</v>
      </c>
      <c r="H217" s="105">
        <v>7</v>
      </c>
      <c r="I217" s="106" t="s">
        <v>175</v>
      </c>
      <c r="J217" s="106"/>
      <c r="K217" s="107" t="s">
        <v>339</v>
      </c>
      <c r="L217" s="115">
        <v>80968.239999999991</v>
      </c>
      <c r="M217" s="115"/>
    </row>
    <row r="218" spans="1:13" ht="17.25">
      <c r="A218" s="104">
        <v>1459</v>
      </c>
      <c r="B218" s="105" t="s">
        <v>363</v>
      </c>
      <c r="C218" s="105" t="s">
        <v>372</v>
      </c>
      <c r="D218" s="105"/>
      <c r="E218" s="105" t="s">
        <v>32</v>
      </c>
      <c r="F218" s="105" t="s">
        <v>341</v>
      </c>
      <c r="G218" s="105">
        <v>2020</v>
      </c>
      <c r="H218" s="105">
        <v>7</v>
      </c>
      <c r="I218" s="106" t="s">
        <v>174</v>
      </c>
      <c r="J218" s="106"/>
      <c r="K218" s="107" t="s">
        <v>339</v>
      </c>
      <c r="L218" s="115">
        <v>696</v>
      </c>
      <c r="M218" s="115"/>
    </row>
    <row r="219" spans="1:13" ht="17.25">
      <c r="A219" s="104">
        <v>1460</v>
      </c>
      <c r="B219" s="105" t="s">
        <v>363</v>
      </c>
      <c r="C219" s="105" t="s">
        <v>372</v>
      </c>
      <c r="D219" s="105"/>
      <c r="E219" s="105" t="s">
        <v>32</v>
      </c>
      <c r="F219" s="105" t="s">
        <v>341</v>
      </c>
      <c r="G219" s="105">
        <v>2020</v>
      </c>
      <c r="H219" s="105">
        <v>7</v>
      </c>
      <c r="I219" s="106" t="s">
        <v>178</v>
      </c>
      <c r="J219" s="106"/>
      <c r="K219" s="107" t="s">
        <v>339</v>
      </c>
      <c r="L219" s="115">
        <v>3956.6399999999994</v>
      </c>
      <c r="M219" s="115"/>
    </row>
    <row r="220" spans="1:13" ht="17.25">
      <c r="A220" s="104">
        <v>1461</v>
      </c>
      <c r="B220" s="105" t="s">
        <v>363</v>
      </c>
      <c r="C220" s="105" t="s">
        <v>372</v>
      </c>
      <c r="D220" s="105"/>
      <c r="E220" s="105" t="s">
        <v>32</v>
      </c>
      <c r="F220" s="105" t="s">
        <v>341</v>
      </c>
      <c r="G220" s="105">
        <v>2020</v>
      </c>
      <c r="H220" s="105">
        <v>7</v>
      </c>
      <c r="I220" s="106" t="s">
        <v>181</v>
      </c>
      <c r="J220" s="106"/>
      <c r="K220" s="107" t="s">
        <v>339</v>
      </c>
      <c r="L220" s="115">
        <v>10358.64</v>
      </c>
      <c r="M220" s="115"/>
    </row>
    <row r="221" spans="1:13" ht="17.25">
      <c r="A221" s="104">
        <v>1462</v>
      </c>
      <c r="B221" s="105" t="s">
        <v>363</v>
      </c>
      <c r="C221" s="105" t="s">
        <v>372</v>
      </c>
      <c r="D221" s="105"/>
      <c r="E221" s="105" t="s">
        <v>32</v>
      </c>
      <c r="F221" s="105" t="s">
        <v>341</v>
      </c>
      <c r="G221" s="105">
        <v>2020</v>
      </c>
      <c r="H221" s="105">
        <v>7</v>
      </c>
      <c r="I221" s="106" t="s">
        <v>176</v>
      </c>
      <c r="J221" s="106"/>
      <c r="K221" s="107" t="s">
        <v>339</v>
      </c>
      <c r="L221" s="115">
        <v>3632</v>
      </c>
      <c r="M221" s="115"/>
    </row>
    <row r="222" spans="1:13" ht="17.25">
      <c r="A222" s="104">
        <v>1473</v>
      </c>
      <c r="B222" s="105" t="s">
        <v>366</v>
      </c>
      <c r="C222" s="105" t="s">
        <v>373</v>
      </c>
      <c r="D222" s="105">
        <v>1</v>
      </c>
      <c r="E222" s="105" t="s">
        <v>32</v>
      </c>
      <c r="F222" s="105" t="s">
        <v>341</v>
      </c>
      <c r="G222" s="105">
        <v>2020</v>
      </c>
      <c r="H222" s="105">
        <v>7</v>
      </c>
      <c r="I222" s="106" t="s">
        <v>175</v>
      </c>
      <c r="J222" s="106"/>
      <c r="K222" s="107" t="s">
        <v>374</v>
      </c>
      <c r="L222" s="115">
        <v>340640</v>
      </c>
      <c r="M222" s="115"/>
    </row>
    <row r="223" spans="1:13" ht="17.25">
      <c r="A223" s="104">
        <v>1474</v>
      </c>
      <c r="B223" s="105" t="s">
        <v>366</v>
      </c>
      <c r="C223" s="105" t="s">
        <v>373</v>
      </c>
      <c r="D223" s="105"/>
      <c r="E223" s="105" t="s">
        <v>32</v>
      </c>
      <c r="F223" s="105" t="s">
        <v>341</v>
      </c>
      <c r="G223" s="105">
        <v>2020</v>
      </c>
      <c r="H223" s="105">
        <v>7</v>
      </c>
      <c r="I223" s="106" t="s">
        <v>176</v>
      </c>
      <c r="J223" s="106"/>
      <c r="K223" s="107" t="s">
        <v>374</v>
      </c>
      <c r="L223" s="115">
        <v>57140</v>
      </c>
      <c r="M223" s="115"/>
    </row>
    <row r="224" spans="1:13" ht="17.25">
      <c r="A224" s="104">
        <v>1475</v>
      </c>
      <c r="B224" s="105" t="s">
        <v>366</v>
      </c>
      <c r="C224" s="105" t="s">
        <v>373</v>
      </c>
      <c r="D224" s="105"/>
      <c r="E224" s="105" t="s">
        <v>32</v>
      </c>
      <c r="F224" s="105" t="s">
        <v>341</v>
      </c>
      <c r="G224" s="105">
        <v>2020</v>
      </c>
      <c r="H224" s="105">
        <v>7</v>
      </c>
      <c r="I224" s="106" t="s">
        <v>173</v>
      </c>
      <c r="J224" s="106"/>
      <c r="K224" s="107" t="s">
        <v>374</v>
      </c>
      <c r="L224" s="115">
        <v>472756</v>
      </c>
      <c r="M224" s="115"/>
    </row>
    <row r="225" spans="1:13" ht="17.25">
      <c r="A225" s="104">
        <v>1476</v>
      </c>
      <c r="B225" s="105" t="s">
        <v>366</v>
      </c>
      <c r="C225" s="105" t="s">
        <v>373</v>
      </c>
      <c r="D225" s="105"/>
      <c r="E225" s="105" t="s">
        <v>32</v>
      </c>
      <c r="F225" s="105" t="s">
        <v>341</v>
      </c>
      <c r="G225" s="105">
        <v>2020</v>
      </c>
      <c r="H225" s="105">
        <v>7</v>
      </c>
      <c r="I225" s="106" t="s">
        <v>171</v>
      </c>
      <c r="J225" s="106"/>
      <c r="K225" s="107" t="s">
        <v>374</v>
      </c>
      <c r="L225" s="115">
        <v>1820980</v>
      </c>
      <c r="M225" s="115"/>
    </row>
    <row r="226" spans="1:13" ht="17.25">
      <c r="A226" s="104">
        <v>1477</v>
      </c>
      <c r="B226" s="105" t="s">
        <v>366</v>
      </c>
      <c r="C226" s="105" t="s">
        <v>373</v>
      </c>
      <c r="D226" s="105"/>
      <c r="E226" s="105" t="s">
        <v>32</v>
      </c>
      <c r="F226" s="105" t="s">
        <v>341</v>
      </c>
      <c r="G226" s="105">
        <v>2020</v>
      </c>
      <c r="H226" s="105">
        <v>7</v>
      </c>
      <c r="I226" s="106" t="s">
        <v>172</v>
      </c>
      <c r="J226" s="106"/>
      <c r="K226" s="107" t="s">
        <v>374</v>
      </c>
      <c r="L226" s="115">
        <v>1027000</v>
      </c>
      <c r="M226" s="115"/>
    </row>
    <row r="227" spans="1:13" ht="17.25">
      <c r="A227" s="104">
        <v>1478</v>
      </c>
      <c r="B227" s="105" t="s">
        <v>366</v>
      </c>
      <c r="C227" s="105" t="s">
        <v>373</v>
      </c>
      <c r="D227" s="105"/>
      <c r="E227" s="105" t="s">
        <v>32</v>
      </c>
      <c r="F227" s="105" t="s">
        <v>341</v>
      </c>
      <c r="G227" s="105">
        <v>2020</v>
      </c>
      <c r="H227" s="105">
        <v>7</v>
      </c>
      <c r="I227" s="106" t="s">
        <v>170</v>
      </c>
      <c r="J227" s="106"/>
      <c r="K227" s="107" t="s">
        <v>374</v>
      </c>
      <c r="L227" s="115">
        <v>224816</v>
      </c>
      <c r="M227" s="115"/>
    </row>
    <row r="228" spans="1:13" ht="17.25">
      <c r="A228" s="104">
        <v>1479</v>
      </c>
      <c r="B228" s="105" t="s">
        <v>366</v>
      </c>
      <c r="C228" s="105" t="s">
        <v>373</v>
      </c>
      <c r="D228" s="105"/>
      <c r="E228" s="105" t="s">
        <v>32</v>
      </c>
      <c r="F228" s="105" t="s">
        <v>341</v>
      </c>
      <c r="G228" s="105">
        <v>2020</v>
      </c>
      <c r="H228" s="105">
        <v>7</v>
      </c>
      <c r="I228" s="106" t="s">
        <v>181</v>
      </c>
      <c r="J228" s="106"/>
      <c r="K228" s="107" t="s">
        <v>374</v>
      </c>
      <c r="L228" s="115">
        <v>52780</v>
      </c>
      <c r="M228" s="115"/>
    </row>
    <row r="229" spans="1:13" ht="17.25">
      <c r="A229" s="104">
        <v>1480</v>
      </c>
      <c r="B229" s="105" t="s">
        <v>366</v>
      </c>
      <c r="C229" s="105" t="s">
        <v>373</v>
      </c>
      <c r="D229" s="105"/>
      <c r="E229" s="105" t="s">
        <v>32</v>
      </c>
      <c r="F229" s="105" t="s">
        <v>341</v>
      </c>
      <c r="G229" s="105">
        <v>2020</v>
      </c>
      <c r="H229" s="105">
        <v>7</v>
      </c>
      <c r="I229" s="106" t="s">
        <v>178</v>
      </c>
      <c r="J229" s="106"/>
      <c r="K229" s="107" t="s">
        <v>374</v>
      </c>
      <c r="L229" s="115">
        <v>29000</v>
      </c>
      <c r="M229" s="115"/>
    </row>
    <row r="230" spans="1:13" ht="17.25">
      <c r="A230" s="104">
        <v>1481</v>
      </c>
      <c r="B230" s="105" t="s">
        <v>366</v>
      </c>
      <c r="C230" s="105" t="s">
        <v>373</v>
      </c>
      <c r="D230" s="105"/>
      <c r="E230" s="105" t="s">
        <v>32</v>
      </c>
      <c r="F230" s="105" t="s">
        <v>341</v>
      </c>
      <c r="G230" s="105">
        <v>2020</v>
      </c>
      <c r="H230" s="105">
        <v>7</v>
      </c>
      <c r="I230" s="106" t="s">
        <v>174</v>
      </c>
      <c r="J230" s="106"/>
      <c r="K230" s="107" t="s">
        <v>374</v>
      </c>
      <c r="L230" s="115">
        <v>29000</v>
      </c>
      <c r="M230" s="115"/>
    </row>
    <row r="231" spans="1:13" ht="17.25">
      <c r="A231" s="104">
        <v>1482</v>
      </c>
      <c r="B231" s="105" t="s">
        <v>361</v>
      </c>
      <c r="C231" s="105" t="s">
        <v>375</v>
      </c>
      <c r="D231" s="105">
        <v>1</v>
      </c>
      <c r="E231" s="105" t="s">
        <v>119</v>
      </c>
      <c r="F231" s="105" t="s">
        <v>96</v>
      </c>
      <c r="G231" s="105">
        <v>2020</v>
      </c>
      <c r="H231" s="105">
        <v>7</v>
      </c>
      <c r="I231" s="106" t="s">
        <v>170</v>
      </c>
      <c r="J231" s="106"/>
      <c r="K231" s="107" t="s">
        <v>376</v>
      </c>
      <c r="L231" s="115">
        <v>7500000</v>
      </c>
      <c r="M231" s="115">
        <v>7359000</v>
      </c>
    </row>
    <row r="232" spans="1:13" ht="17.25">
      <c r="A232" s="104">
        <v>1483</v>
      </c>
      <c r="B232" s="105" t="s">
        <v>363</v>
      </c>
      <c r="C232" s="105" t="s">
        <v>377</v>
      </c>
      <c r="D232" s="105">
        <v>1</v>
      </c>
      <c r="E232" s="105" t="s">
        <v>119</v>
      </c>
      <c r="F232" s="105" t="s">
        <v>96</v>
      </c>
      <c r="G232" s="105">
        <v>2020</v>
      </c>
      <c r="H232" s="105">
        <v>7</v>
      </c>
      <c r="I232" s="106" t="s">
        <v>181</v>
      </c>
      <c r="J232" s="106"/>
      <c r="K232" s="107" t="s">
        <v>378</v>
      </c>
      <c r="L232" s="115">
        <v>110000000</v>
      </c>
      <c r="M232" s="115"/>
    </row>
    <row r="233" spans="1:13" ht="17.25">
      <c r="A233" s="104">
        <v>1484</v>
      </c>
      <c r="B233" s="105" t="s">
        <v>366</v>
      </c>
      <c r="C233" s="105" t="s">
        <v>379</v>
      </c>
      <c r="D233" s="105">
        <v>1</v>
      </c>
      <c r="E233" s="105" t="s">
        <v>119</v>
      </c>
      <c r="F233" s="105" t="s">
        <v>37</v>
      </c>
      <c r="G233" s="105">
        <v>2020</v>
      </c>
      <c r="H233" s="105">
        <v>7</v>
      </c>
      <c r="I233" s="106" t="s">
        <v>173</v>
      </c>
      <c r="J233" s="106">
        <v>401357</v>
      </c>
      <c r="K233" s="107" t="s">
        <v>380</v>
      </c>
      <c r="L233" s="115">
        <v>18750</v>
      </c>
      <c r="M233" s="115"/>
    </row>
    <row r="234" spans="1:13" ht="17.25">
      <c r="A234" s="104">
        <v>1485</v>
      </c>
      <c r="B234" s="105" t="s">
        <v>366</v>
      </c>
      <c r="C234" s="105" t="s">
        <v>379</v>
      </c>
      <c r="D234" s="105"/>
      <c r="E234" s="105" t="s">
        <v>119</v>
      </c>
      <c r="F234" s="105" t="s">
        <v>37</v>
      </c>
      <c r="G234" s="105">
        <v>2020</v>
      </c>
      <c r="H234" s="105">
        <v>7</v>
      </c>
      <c r="I234" s="106" t="s">
        <v>173</v>
      </c>
      <c r="J234" s="106">
        <v>401455</v>
      </c>
      <c r="K234" s="107" t="s">
        <v>382</v>
      </c>
      <c r="L234" s="115">
        <v>8000</v>
      </c>
      <c r="M234" s="115"/>
    </row>
    <row r="235" spans="1:13" ht="17.25">
      <c r="A235" s="104">
        <v>1486</v>
      </c>
      <c r="B235" s="105" t="s">
        <v>366</v>
      </c>
      <c r="C235" s="105" t="s">
        <v>379</v>
      </c>
      <c r="D235" s="105"/>
      <c r="E235" s="105" t="s">
        <v>119</v>
      </c>
      <c r="F235" s="105" t="s">
        <v>37</v>
      </c>
      <c r="G235" s="105">
        <v>2020</v>
      </c>
      <c r="H235" s="105">
        <v>7</v>
      </c>
      <c r="I235" s="106" t="s">
        <v>173</v>
      </c>
      <c r="J235" s="106">
        <v>401456</v>
      </c>
      <c r="K235" s="107" t="s">
        <v>383</v>
      </c>
      <c r="L235" s="115">
        <v>96900</v>
      </c>
      <c r="M235" s="115"/>
    </row>
    <row r="236" spans="1:13" ht="17.25">
      <c r="A236" s="104">
        <v>1487</v>
      </c>
      <c r="B236" s="105" t="s">
        <v>366</v>
      </c>
      <c r="C236" s="105" t="s">
        <v>379</v>
      </c>
      <c r="D236" s="105"/>
      <c r="E236" s="105" t="s">
        <v>119</v>
      </c>
      <c r="F236" s="105" t="s">
        <v>37</v>
      </c>
      <c r="G236" s="105">
        <v>2020</v>
      </c>
      <c r="H236" s="105">
        <v>7</v>
      </c>
      <c r="I236" s="106" t="s">
        <v>173</v>
      </c>
      <c r="J236" s="106">
        <v>700890</v>
      </c>
      <c r="K236" s="107" t="s">
        <v>384</v>
      </c>
      <c r="L236" s="115">
        <v>63966.666666666664</v>
      </c>
      <c r="M236" s="115"/>
    </row>
    <row r="237" spans="1:13" ht="17.25">
      <c r="A237" s="104">
        <v>1488</v>
      </c>
      <c r="B237" s="105" t="s">
        <v>366</v>
      </c>
      <c r="C237" s="105" t="s">
        <v>379</v>
      </c>
      <c r="D237" s="105"/>
      <c r="E237" s="105" t="s">
        <v>119</v>
      </c>
      <c r="F237" s="105" t="s">
        <v>37</v>
      </c>
      <c r="G237" s="105">
        <v>2020</v>
      </c>
      <c r="H237" s="105">
        <v>7</v>
      </c>
      <c r="I237" s="106" t="s">
        <v>173</v>
      </c>
      <c r="J237" s="106">
        <v>700891</v>
      </c>
      <c r="K237" s="107" t="s">
        <v>385</v>
      </c>
      <c r="L237" s="115">
        <v>56000</v>
      </c>
      <c r="M237" s="115"/>
    </row>
    <row r="238" spans="1:13" ht="17.25">
      <c r="A238" s="104">
        <v>1489</v>
      </c>
      <c r="B238" s="105" t="s">
        <v>366</v>
      </c>
      <c r="C238" s="105" t="s">
        <v>379</v>
      </c>
      <c r="D238" s="105"/>
      <c r="E238" s="105" t="s">
        <v>119</v>
      </c>
      <c r="F238" s="105" t="s">
        <v>37</v>
      </c>
      <c r="G238" s="105">
        <v>2020</v>
      </c>
      <c r="H238" s="105">
        <v>7</v>
      </c>
      <c r="I238" s="106" t="s">
        <v>173</v>
      </c>
      <c r="J238" s="106">
        <v>702108</v>
      </c>
      <c r="K238" s="107" t="s">
        <v>386</v>
      </c>
      <c r="L238" s="115">
        <v>70833.333333333328</v>
      </c>
      <c r="M238" s="115"/>
    </row>
    <row r="239" spans="1:13" ht="17.25">
      <c r="A239" s="104">
        <v>1490</v>
      </c>
      <c r="B239" s="105" t="s">
        <v>366</v>
      </c>
      <c r="C239" s="105" t="s">
        <v>379</v>
      </c>
      <c r="D239" s="105"/>
      <c r="E239" s="105" t="s">
        <v>119</v>
      </c>
      <c r="F239" s="105" t="s">
        <v>37</v>
      </c>
      <c r="G239" s="105">
        <v>2020</v>
      </c>
      <c r="H239" s="105">
        <v>7</v>
      </c>
      <c r="I239" s="106" t="s">
        <v>173</v>
      </c>
      <c r="J239" s="106">
        <v>702155</v>
      </c>
      <c r="K239" s="107" t="s">
        <v>382</v>
      </c>
      <c r="L239" s="115">
        <v>86250</v>
      </c>
      <c r="M239" s="115"/>
    </row>
    <row r="240" spans="1:13" ht="17.25">
      <c r="A240" s="104">
        <v>169</v>
      </c>
      <c r="B240" s="105" t="s">
        <v>305</v>
      </c>
      <c r="C240" s="105" t="s">
        <v>683</v>
      </c>
      <c r="D240" s="105"/>
      <c r="E240" s="105" t="s">
        <v>224</v>
      </c>
      <c r="F240" s="105" t="s">
        <v>21</v>
      </c>
      <c r="G240" s="105">
        <v>2020</v>
      </c>
      <c r="H240" s="105">
        <v>1</v>
      </c>
      <c r="I240" s="106" t="s">
        <v>175</v>
      </c>
      <c r="J240" s="106">
        <v>405455</v>
      </c>
      <c r="K240" s="107" t="s">
        <v>1336</v>
      </c>
      <c r="L240" s="115">
        <v>772500</v>
      </c>
      <c r="M240" s="115">
        <v>1110600</v>
      </c>
    </row>
    <row r="241" spans="1:13" ht="17.25">
      <c r="A241" s="104">
        <v>1498</v>
      </c>
      <c r="B241" s="105" t="s">
        <v>416</v>
      </c>
      <c r="C241" s="105" t="s">
        <v>422</v>
      </c>
      <c r="D241" s="105">
        <v>1</v>
      </c>
      <c r="E241" s="105" t="s">
        <v>224</v>
      </c>
      <c r="F241" s="105" t="s">
        <v>23</v>
      </c>
      <c r="G241" s="105">
        <v>2020</v>
      </c>
      <c r="H241" s="105">
        <v>7</v>
      </c>
      <c r="I241" s="106" t="s">
        <v>171</v>
      </c>
      <c r="J241" s="106">
        <v>421639</v>
      </c>
      <c r="K241" s="107" t="s">
        <v>452</v>
      </c>
      <c r="L241" s="115">
        <v>7017660.833333333</v>
      </c>
      <c r="M241" s="115"/>
    </row>
    <row r="242" spans="1:13" ht="17.25">
      <c r="A242" s="104">
        <v>1499</v>
      </c>
      <c r="B242" s="105" t="s">
        <v>416</v>
      </c>
      <c r="C242" s="105" t="s">
        <v>422</v>
      </c>
      <c r="D242" s="105"/>
      <c r="E242" s="105" t="s">
        <v>224</v>
      </c>
      <c r="F242" s="105" t="s">
        <v>23</v>
      </c>
      <c r="G242" s="105">
        <v>2020</v>
      </c>
      <c r="H242" s="105">
        <v>7</v>
      </c>
      <c r="I242" s="106" t="s">
        <v>175</v>
      </c>
      <c r="J242" s="106">
        <v>421639</v>
      </c>
      <c r="K242" s="107" t="s">
        <v>452</v>
      </c>
      <c r="L242" s="115">
        <v>2750000</v>
      </c>
      <c r="M242" s="115"/>
    </row>
    <row r="243" spans="1:13" ht="17.25">
      <c r="A243" s="104">
        <v>1501</v>
      </c>
      <c r="B243" s="105" t="s">
        <v>416</v>
      </c>
      <c r="C243" s="105" t="s">
        <v>423</v>
      </c>
      <c r="D243" s="105">
        <v>1</v>
      </c>
      <c r="E243" s="105" t="s">
        <v>224</v>
      </c>
      <c r="F243" s="105" t="s">
        <v>23</v>
      </c>
      <c r="G243" s="105">
        <v>2020</v>
      </c>
      <c r="H243" s="105">
        <v>7</v>
      </c>
      <c r="I243" s="106" t="s">
        <v>170</v>
      </c>
      <c r="J243" s="106" t="s">
        <v>453</v>
      </c>
      <c r="K243" s="107" t="s">
        <v>454</v>
      </c>
      <c r="L243" s="115">
        <v>3027000</v>
      </c>
      <c r="M243" s="115"/>
    </row>
    <row r="244" spans="1:13" ht="17.25">
      <c r="A244" s="104">
        <v>1504</v>
      </c>
      <c r="B244" s="105" t="s">
        <v>417</v>
      </c>
      <c r="C244" s="105" t="s">
        <v>424</v>
      </c>
      <c r="D244" s="105">
        <v>1</v>
      </c>
      <c r="E244" s="105" t="s">
        <v>224</v>
      </c>
      <c r="F244" s="105" t="s">
        <v>14</v>
      </c>
      <c r="G244" s="105">
        <v>2020</v>
      </c>
      <c r="H244" s="105">
        <v>7</v>
      </c>
      <c r="I244" s="106" t="s">
        <v>175</v>
      </c>
      <c r="J244" s="106" t="s">
        <v>200</v>
      </c>
      <c r="K244" s="107" t="s">
        <v>455</v>
      </c>
      <c r="L244" s="115">
        <v>2250000</v>
      </c>
      <c r="M244" s="115">
        <v>2461960</v>
      </c>
    </row>
    <row r="245" spans="1:13" ht="17.25">
      <c r="A245" s="104">
        <v>1505</v>
      </c>
      <c r="B245" s="105" t="s">
        <v>417</v>
      </c>
      <c r="C245" s="105" t="s">
        <v>424</v>
      </c>
      <c r="D245" s="105"/>
      <c r="E245" s="105" t="s">
        <v>224</v>
      </c>
      <c r="F245" s="105" t="s">
        <v>14</v>
      </c>
      <c r="G245" s="105">
        <v>2020</v>
      </c>
      <c r="H245" s="105">
        <v>7</v>
      </c>
      <c r="I245" s="106" t="s">
        <v>176</v>
      </c>
      <c r="J245" s="106" t="s">
        <v>200</v>
      </c>
      <c r="K245" s="107" t="s">
        <v>455</v>
      </c>
      <c r="L245" s="115">
        <v>700000</v>
      </c>
      <c r="M245" s="115">
        <v>928280</v>
      </c>
    </row>
    <row r="246" spans="1:13" ht="17.25">
      <c r="A246" s="104">
        <v>1506</v>
      </c>
      <c r="B246" s="105" t="s">
        <v>417</v>
      </c>
      <c r="C246" s="105" t="s">
        <v>424</v>
      </c>
      <c r="D246" s="105"/>
      <c r="E246" s="105" t="s">
        <v>224</v>
      </c>
      <c r="F246" s="105" t="s">
        <v>14</v>
      </c>
      <c r="G246" s="105">
        <v>2020</v>
      </c>
      <c r="H246" s="105">
        <v>7</v>
      </c>
      <c r="I246" s="106" t="s">
        <v>171</v>
      </c>
      <c r="J246" s="106" t="s">
        <v>200</v>
      </c>
      <c r="K246" s="107" t="s">
        <v>455</v>
      </c>
      <c r="L246" s="115">
        <v>1150000</v>
      </c>
      <c r="M246" s="115">
        <v>1212373.4901000001</v>
      </c>
    </row>
    <row r="247" spans="1:13" ht="17.25">
      <c r="A247" s="104">
        <v>1507</v>
      </c>
      <c r="B247" s="105" t="s">
        <v>417</v>
      </c>
      <c r="C247" s="105" t="s">
        <v>424</v>
      </c>
      <c r="D247" s="105"/>
      <c r="E247" s="105" t="s">
        <v>224</v>
      </c>
      <c r="F247" s="105" t="s">
        <v>14</v>
      </c>
      <c r="G247" s="105">
        <v>2020</v>
      </c>
      <c r="H247" s="105">
        <v>7</v>
      </c>
      <c r="I247" s="106" t="s">
        <v>174</v>
      </c>
      <c r="J247" s="106" t="s">
        <v>200</v>
      </c>
      <c r="K247" s="107" t="s">
        <v>455</v>
      </c>
      <c r="L247" s="115">
        <v>532000</v>
      </c>
      <c r="M247" s="115">
        <v>423780</v>
      </c>
    </row>
    <row r="248" spans="1:13" ht="17.25">
      <c r="A248" s="104">
        <v>1508</v>
      </c>
      <c r="B248" s="105" t="s">
        <v>417</v>
      </c>
      <c r="C248" s="105" t="s">
        <v>425</v>
      </c>
      <c r="D248" s="105">
        <v>1</v>
      </c>
      <c r="E248" s="105" t="s">
        <v>224</v>
      </c>
      <c r="F248" s="105" t="s">
        <v>14</v>
      </c>
      <c r="G248" s="105">
        <v>2020</v>
      </c>
      <c r="H248" s="105">
        <v>7</v>
      </c>
      <c r="I248" s="106" t="s">
        <v>170</v>
      </c>
      <c r="J248" s="106" t="s">
        <v>210</v>
      </c>
      <c r="K248" s="107" t="s">
        <v>270</v>
      </c>
      <c r="L248" s="115">
        <v>62200</v>
      </c>
      <c r="M248" s="115">
        <v>82738.894499999995</v>
      </c>
    </row>
    <row r="249" spans="1:13" ht="17.25">
      <c r="A249" s="104">
        <v>1509</v>
      </c>
      <c r="B249" s="105" t="s">
        <v>417</v>
      </c>
      <c r="C249" s="105" t="s">
        <v>425</v>
      </c>
      <c r="D249" s="105"/>
      <c r="E249" s="105" t="s">
        <v>224</v>
      </c>
      <c r="F249" s="105" t="s">
        <v>14</v>
      </c>
      <c r="G249" s="105">
        <v>2020</v>
      </c>
      <c r="H249" s="105">
        <v>7</v>
      </c>
      <c r="I249" s="106" t="s">
        <v>172</v>
      </c>
      <c r="J249" s="106" t="s">
        <v>210</v>
      </c>
      <c r="K249" s="107" t="s">
        <v>270</v>
      </c>
      <c r="L249" s="115">
        <v>23400</v>
      </c>
      <c r="M249" s="115"/>
    </row>
    <row r="250" spans="1:13" ht="17.25">
      <c r="A250" s="104">
        <v>1510</v>
      </c>
      <c r="B250" s="105" t="s">
        <v>418</v>
      </c>
      <c r="C250" s="105" t="s">
        <v>426</v>
      </c>
      <c r="D250" s="105">
        <v>1</v>
      </c>
      <c r="E250" s="105" t="s">
        <v>224</v>
      </c>
      <c r="F250" s="105" t="s">
        <v>14</v>
      </c>
      <c r="G250" s="105">
        <v>2020</v>
      </c>
      <c r="H250" s="105">
        <v>7</v>
      </c>
      <c r="I250" s="106" t="s">
        <v>175</v>
      </c>
      <c r="J250" s="106" t="s">
        <v>209</v>
      </c>
      <c r="K250" s="107" t="s">
        <v>456</v>
      </c>
      <c r="L250" s="115">
        <v>8000</v>
      </c>
      <c r="M250" s="115">
        <v>20179.848099999999</v>
      </c>
    </row>
    <row r="251" spans="1:13" ht="17.25">
      <c r="A251" s="104">
        <v>1511</v>
      </c>
      <c r="B251" s="105" t="s">
        <v>418</v>
      </c>
      <c r="C251" s="105" t="s">
        <v>426</v>
      </c>
      <c r="D251" s="105"/>
      <c r="E251" s="105" t="s">
        <v>224</v>
      </c>
      <c r="F251" s="105" t="s">
        <v>14</v>
      </c>
      <c r="G251" s="105">
        <v>2020</v>
      </c>
      <c r="H251" s="105">
        <v>7</v>
      </c>
      <c r="I251" s="106" t="s">
        <v>171</v>
      </c>
      <c r="J251" s="106" t="s">
        <v>209</v>
      </c>
      <c r="K251" s="107" t="s">
        <v>456</v>
      </c>
      <c r="L251" s="115">
        <v>920000</v>
      </c>
      <c r="M251" s="115">
        <v>968640.29680000001</v>
      </c>
    </row>
    <row r="252" spans="1:13" ht="17.25">
      <c r="A252" s="104">
        <v>1512</v>
      </c>
      <c r="B252" s="105" t="s">
        <v>418</v>
      </c>
      <c r="C252" s="105" t="s">
        <v>427</v>
      </c>
      <c r="D252" s="105">
        <v>1</v>
      </c>
      <c r="E252" s="105" t="s">
        <v>224</v>
      </c>
      <c r="F252" s="105" t="s">
        <v>14</v>
      </c>
      <c r="G252" s="105">
        <v>2020</v>
      </c>
      <c r="H252" s="105">
        <v>7</v>
      </c>
      <c r="I252" s="106" t="s">
        <v>174</v>
      </c>
      <c r="J252" s="106" t="s">
        <v>203</v>
      </c>
      <c r="K252" s="107" t="s">
        <v>204</v>
      </c>
      <c r="L252" s="115">
        <v>4873700.0000000149</v>
      </c>
      <c r="M252" s="115">
        <v>4124792</v>
      </c>
    </row>
    <row r="253" spans="1:13" ht="17.25">
      <c r="A253" s="104">
        <v>1513</v>
      </c>
      <c r="B253" s="105" t="s">
        <v>418</v>
      </c>
      <c r="C253" s="105" t="s">
        <v>428</v>
      </c>
      <c r="D253" s="105">
        <v>1</v>
      </c>
      <c r="E253" s="105" t="s">
        <v>224</v>
      </c>
      <c r="F253" s="105" t="s">
        <v>14</v>
      </c>
      <c r="G253" s="105">
        <v>2020</v>
      </c>
      <c r="H253" s="105">
        <v>7</v>
      </c>
      <c r="I253" s="106" t="s">
        <v>176</v>
      </c>
      <c r="J253" s="106" t="s">
        <v>208</v>
      </c>
      <c r="K253" s="107" t="s">
        <v>269</v>
      </c>
      <c r="L253" s="115">
        <v>501540</v>
      </c>
      <c r="M253" s="115">
        <v>236106</v>
      </c>
    </row>
    <row r="254" spans="1:13" ht="17.25">
      <c r="A254" s="104">
        <v>1514</v>
      </c>
      <c r="B254" s="105" t="s">
        <v>419</v>
      </c>
      <c r="C254" s="105" t="s">
        <v>429</v>
      </c>
      <c r="D254" s="105">
        <v>1</v>
      </c>
      <c r="E254" s="105" t="s">
        <v>224</v>
      </c>
      <c r="F254" s="105" t="s">
        <v>14</v>
      </c>
      <c r="G254" s="105">
        <v>2020</v>
      </c>
      <c r="H254" s="105">
        <v>7</v>
      </c>
      <c r="I254" s="106" t="s">
        <v>172</v>
      </c>
      <c r="J254" s="106" t="s">
        <v>351</v>
      </c>
      <c r="K254" s="107" t="s">
        <v>269</v>
      </c>
      <c r="L254" s="115">
        <v>17940</v>
      </c>
      <c r="M254" s="115"/>
    </row>
    <row r="255" spans="1:13" ht="17.25">
      <c r="A255" s="104">
        <v>1515</v>
      </c>
      <c r="B255" s="105" t="s">
        <v>419</v>
      </c>
      <c r="C255" s="105" t="s">
        <v>430</v>
      </c>
      <c r="D255" s="105">
        <v>1</v>
      </c>
      <c r="E255" s="105" t="s">
        <v>224</v>
      </c>
      <c r="F255" s="105" t="s">
        <v>14</v>
      </c>
      <c r="G255" s="105">
        <v>2020</v>
      </c>
      <c r="H255" s="105">
        <v>7</v>
      </c>
      <c r="I255" s="106" t="s">
        <v>176</v>
      </c>
      <c r="J255" s="106" t="s">
        <v>207</v>
      </c>
      <c r="K255" s="107" t="s">
        <v>457</v>
      </c>
      <c r="L255" s="115">
        <v>1200000.0000000054</v>
      </c>
      <c r="M255" s="115">
        <v>1452960</v>
      </c>
    </row>
    <row r="256" spans="1:13" ht="17.25">
      <c r="A256" s="104">
        <v>1516</v>
      </c>
      <c r="B256" s="105" t="s">
        <v>419</v>
      </c>
      <c r="C256" s="105" t="s">
        <v>430</v>
      </c>
      <c r="D256" s="105"/>
      <c r="E256" s="105" t="s">
        <v>224</v>
      </c>
      <c r="F256" s="105" t="s">
        <v>14</v>
      </c>
      <c r="G256" s="105">
        <v>2020</v>
      </c>
      <c r="H256" s="105">
        <v>7</v>
      </c>
      <c r="I256" s="106" t="s">
        <v>175</v>
      </c>
      <c r="J256" s="106" t="s">
        <v>207</v>
      </c>
      <c r="K256" s="107" t="s">
        <v>457</v>
      </c>
      <c r="L256" s="115">
        <v>320000.00000000146</v>
      </c>
      <c r="M256" s="115">
        <v>272430</v>
      </c>
    </row>
    <row r="257" spans="1:13" ht="17.25">
      <c r="A257" s="104">
        <v>1517</v>
      </c>
      <c r="B257" s="105" t="s">
        <v>419</v>
      </c>
      <c r="C257" s="105" t="s">
        <v>431</v>
      </c>
      <c r="D257" s="105">
        <v>1</v>
      </c>
      <c r="E257" s="105" t="s">
        <v>224</v>
      </c>
      <c r="F257" s="105" t="s">
        <v>14</v>
      </c>
      <c r="G257" s="105">
        <v>2020</v>
      </c>
      <c r="H257" s="105">
        <v>7</v>
      </c>
      <c r="I257" s="106" t="s">
        <v>170</v>
      </c>
      <c r="J257" s="106" t="s">
        <v>182</v>
      </c>
      <c r="K257" s="107" t="s">
        <v>458</v>
      </c>
      <c r="L257" s="115">
        <v>86580000</v>
      </c>
      <c r="M257" s="115">
        <v>67402500</v>
      </c>
    </row>
    <row r="258" spans="1:13" ht="17.25">
      <c r="A258" s="104">
        <v>1518</v>
      </c>
      <c r="B258" s="105" t="s">
        <v>419</v>
      </c>
      <c r="C258" s="105" t="s">
        <v>432</v>
      </c>
      <c r="D258" s="105">
        <v>1</v>
      </c>
      <c r="E258" s="105" t="s">
        <v>224</v>
      </c>
      <c r="F258" s="105" t="s">
        <v>22</v>
      </c>
      <c r="G258" s="105">
        <v>2020</v>
      </c>
      <c r="H258" s="105">
        <v>7</v>
      </c>
      <c r="I258" s="106" t="s">
        <v>173</v>
      </c>
      <c r="J258" s="106">
        <v>620008</v>
      </c>
      <c r="K258" s="107" t="s">
        <v>459</v>
      </c>
      <c r="L258" s="115">
        <v>3187800</v>
      </c>
      <c r="M258" s="115">
        <v>6280725</v>
      </c>
    </row>
    <row r="259" spans="1:13" ht="17.25">
      <c r="A259" s="104">
        <v>1519</v>
      </c>
      <c r="B259" s="105" t="s">
        <v>419</v>
      </c>
      <c r="C259" s="105" t="s">
        <v>433</v>
      </c>
      <c r="D259" s="105">
        <v>1</v>
      </c>
      <c r="E259" s="105" t="s">
        <v>224</v>
      </c>
      <c r="F259" s="105" t="s">
        <v>22</v>
      </c>
      <c r="G259" s="105">
        <v>2020</v>
      </c>
      <c r="H259" s="105">
        <v>7</v>
      </c>
      <c r="I259" s="106" t="s">
        <v>173</v>
      </c>
      <c r="J259" s="106">
        <v>620022</v>
      </c>
      <c r="K259" s="107" t="s">
        <v>460</v>
      </c>
      <c r="L259" s="115">
        <v>1382400</v>
      </c>
      <c r="M259" s="115">
        <v>-2073600</v>
      </c>
    </row>
    <row r="260" spans="1:13" ht="17.25">
      <c r="A260" s="104">
        <v>1520</v>
      </c>
      <c r="B260" s="105" t="s">
        <v>419</v>
      </c>
      <c r="C260" s="105" t="s">
        <v>434</v>
      </c>
      <c r="D260" s="105">
        <v>1</v>
      </c>
      <c r="E260" s="105" t="s">
        <v>224</v>
      </c>
      <c r="F260" s="105" t="s">
        <v>22</v>
      </c>
      <c r="G260" s="105">
        <v>2020</v>
      </c>
      <c r="H260" s="105">
        <v>7</v>
      </c>
      <c r="I260" s="106" t="s">
        <v>173</v>
      </c>
      <c r="J260" s="106">
        <v>620027</v>
      </c>
      <c r="K260" s="107" t="s">
        <v>461</v>
      </c>
      <c r="L260" s="115">
        <v>12636000</v>
      </c>
      <c r="M260" s="115">
        <v>23268000</v>
      </c>
    </row>
    <row r="261" spans="1:13" ht="17.25">
      <c r="A261" s="104">
        <v>1524</v>
      </c>
      <c r="B261" s="105" t="s">
        <v>417</v>
      </c>
      <c r="C261" s="105" t="s">
        <v>435</v>
      </c>
      <c r="D261" s="105">
        <v>1</v>
      </c>
      <c r="E261" s="105" t="s">
        <v>222</v>
      </c>
      <c r="F261" s="105" t="s">
        <v>26</v>
      </c>
      <c r="G261" s="105">
        <v>2020</v>
      </c>
      <c r="H261" s="105">
        <v>7</v>
      </c>
      <c r="I261" s="106" t="s">
        <v>176</v>
      </c>
      <c r="J261" s="106" t="s">
        <v>217</v>
      </c>
      <c r="K261" s="107" t="s">
        <v>267</v>
      </c>
      <c r="L261" s="115">
        <v>383333.33333333331</v>
      </c>
      <c r="M261" s="115">
        <v>282520</v>
      </c>
    </row>
    <row r="262" spans="1:13" ht="17.25">
      <c r="A262" s="104">
        <v>1526</v>
      </c>
      <c r="B262" s="105" t="s">
        <v>417</v>
      </c>
      <c r="C262" s="105" t="s">
        <v>436</v>
      </c>
      <c r="D262" s="105">
        <v>1</v>
      </c>
      <c r="E262" s="105" t="s">
        <v>222</v>
      </c>
      <c r="F262" s="105" t="s">
        <v>26</v>
      </c>
      <c r="G262" s="105">
        <v>2020</v>
      </c>
      <c r="H262" s="105">
        <v>7</v>
      </c>
      <c r="I262" s="106" t="s">
        <v>172</v>
      </c>
      <c r="J262" s="106" t="s">
        <v>225</v>
      </c>
      <c r="K262" s="107" t="s">
        <v>462</v>
      </c>
      <c r="L262" s="115">
        <v>148333.33333333334</v>
      </c>
      <c r="M262" s="115">
        <v>302700</v>
      </c>
    </row>
    <row r="263" spans="1:13" ht="17.25">
      <c r="A263" s="104">
        <v>1527</v>
      </c>
      <c r="B263" s="105" t="s">
        <v>418</v>
      </c>
      <c r="C263" s="105" t="s">
        <v>437</v>
      </c>
      <c r="D263" s="105">
        <v>1</v>
      </c>
      <c r="E263" s="105" t="s">
        <v>222</v>
      </c>
      <c r="F263" s="105" t="s">
        <v>27</v>
      </c>
      <c r="G263" s="105">
        <v>2020</v>
      </c>
      <c r="H263" s="105">
        <v>7</v>
      </c>
      <c r="I263" s="106" t="s">
        <v>171</v>
      </c>
      <c r="J263" s="106">
        <v>405778</v>
      </c>
      <c r="K263" s="107" t="s">
        <v>463</v>
      </c>
      <c r="L263" s="115">
        <v>4164915</v>
      </c>
      <c r="M263" s="115">
        <v>3519802.44</v>
      </c>
    </row>
    <row r="264" spans="1:13" ht="17.25">
      <c r="A264" s="104">
        <v>1528</v>
      </c>
      <c r="B264" s="105" t="s">
        <v>418</v>
      </c>
      <c r="C264" s="105" t="s">
        <v>437</v>
      </c>
      <c r="D264" s="105"/>
      <c r="E264" s="105" t="s">
        <v>222</v>
      </c>
      <c r="F264" s="105" t="s">
        <v>27</v>
      </c>
      <c r="G264" s="105">
        <v>2020</v>
      </c>
      <c r="H264" s="105">
        <v>7</v>
      </c>
      <c r="I264" s="106" t="s">
        <v>175</v>
      </c>
      <c r="J264" s="106">
        <v>405778</v>
      </c>
      <c r="K264" s="107" t="s">
        <v>463</v>
      </c>
      <c r="L264" s="115">
        <v>3315000</v>
      </c>
      <c r="M264" s="115">
        <v>4168187.1</v>
      </c>
    </row>
    <row r="265" spans="1:13" ht="17.25">
      <c r="A265" s="104">
        <v>1529</v>
      </c>
      <c r="B265" s="105" t="s">
        <v>418</v>
      </c>
      <c r="C265" s="105" t="s">
        <v>437</v>
      </c>
      <c r="D265" s="105"/>
      <c r="E265" s="105" t="s">
        <v>222</v>
      </c>
      <c r="F265" s="105" t="s">
        <v>27</v>
      </c>
      <c r="G265" s="105">
        <v>2020</v>
      </c>
      <c r="H265" s="105">
        <v>7</v>
      </c>
      <c r="I265" s="106" t="s">
        <v>176</v>
      </c>
      <c r="J265" s="106">
        <v>405778</v>
      </c>
      <c r="K265" s="107" t="s">
        <v>463</v>
      </c>
      <c r="L265" s="115">
        <v>339150</v>
      </c>
      <c r="M265" s="115">
        <v>720426</v>
      </c>
    </row>
    <row r="266" spans="1:13" ht="17.25">
      <c r="A266" s="104">
        <v>1538</v>
      </c>
      <c r="B266" s="105" t="s">
        <v>416</v>
      </c>
      <c r="C266" s="105" t="s">
        <v>438</v>
      </c>
      <c r="D266" s="105">
        <v>1</v>
      </c>
      <c r="E266" s="105" t="s">
        <v>8</v>
      </c>
      <c r="F266" s="105" t="s">
        <v>95</v>
      </c>
      <c r="G266" s="105">
        <v>2020</v>
      </c>
      <c r="H266" s="105">
        <v>7</v>
      </c>
      <c r="I266" s="106" t="s">
        <v>170</v>
      </c>
      <c r="J266" s="106">
        <v>707152</v>
      </c>
      <c r="K266" s="107" t="s">
        <v>464</v>
      </c>
      <c r="L266" s="115">
        <v>735466.66666666663</v>
      </c>
      <c r="M266" s="115">
        <v>160000</v>
      </c>
    </row>
    <row r="267" spans="1:13" ht="17.25">
      <c r="A267" s="104">
        <v>1539</v>
      </c>
      <c r="B267" s="105" t="s">
        <v>417</v>
      </c>
      <c r="C267" s="105" t="s">
        <v>439</v>
      </c>
      <c r="D267" s="105">
        <v>1</v>
      </c>
      <c r="E267" s="105" t="s">
        <v>8</v>
      </c>
      <c r="F267" s="105" t="s">
        <v>165</v>
      </c>
      <c r="G267" s="105">
        <v>2020</v>
      </c>
      <c r="H267" s="105">
        <v>7</v>
      </c>
      <c r="I267" s="106" t="s">
        <v>170</v>
      </c>
      <c r="J267" s="106">
        <v>707194</v>
      </c>
      <c r="K267" s="107" t="s">
        <v>275</v>
      </c>
      <c r="L267" s="115">
        <v>137083.5</v>
      </c>
      <c r="M267" s="115">
        <v>116663.25</v>
      </c>
    </row>
    <row r="268" spans="1:13" ht="17.25">
      <c r="A268" s="104">
        <v>1540</v>
      </c>
      <c r="B268" s="105" t="s">
        <v>417</v>
      </c>
      <c r="C268" s="105" t="s">
        <v>439</v>
      </c>
      <c r="D268" s="105"/>
      <c r="E268" s="105" t="s">
        <v>8</v>
      </c>
      <c r="F268" s="105" t="s">
        <v>165</v>
      </c>
      <c r="G268" s="105">
        <v>2020</v>
      </c>
      <c r="H268" s="105">
        <v>7</v>
      </c>
      <c r="I268" s="106" t="s">
        <v>170</v>
      </c>
      <c r="J268" s="106" t="s">
        <v>212</v>
      </c>
      <c r="K268" s="107" t="s">
        <v>273</v>
      </c>
      <c r="L268" s="115">
        <v>173681</v>
      </c>
      <c r="M268" s="115">
        <v>127100</v>
      </c>
    </row>
    <row r="269" spans="1:13" ht="17.25">
      <c r="A269" s="104">
        <v>1541</v>
      </c>
      <c r="B269" s="105" t="s">
        <v>417</v>
      </c>
      <c r="C269" s="105" t="s">
        <v>439</v>
      </c>
      <c r="D269" s="105"/>
      <c r="E269" s="105" t="s">
        <v>8</v>
      </c>
      <c r="F269" s="105" t="s">
        <v>165</v>
      </c>
      <c r="G269" s="105">
        <v>2020</v>
      </c>
      <c r="H269" s="105">
        <v>7</v>
      </c>
      <c r="I269" s="106" t="s">
        <v>170</v>
      </c>
      <c r="J269" s="106" t="s">
        <v>214</v>
      </c>
      <c r="K269" s="107" t="s">
        <v>276</v>
      </c>
      <c r="L269" s="115">
        <v>545062.5</v>
      </c>
      <c r="M269" s="115">
        <v>353075</v>
      </c>
    </row>
    <row r="270" spans="1:13" ht="17.25">
      <c r="A270" s="104">
        <v>1542</v>
      </c>
      <c r="B270" s="105" t="s">
        <v>417</v>
      </c>
      <c r="C270" s="105" t="s">
        <v>439</v>
      </c>
      <c r="D270" s="105"/>
      <c r="E270" s="105" t="s">
        <v>8</v>
      </c>
      <c r="F270" s="105" t="s">
        <v>165</v>
      </c>
      <c r="G270" s="105">
        <v>2020</v>
      </c>
      <c r="H270" s="105">
        <v>7</v>
      </c>
      <c r="I270" s="106" t="s">
        <v>170</v>
      </c>
      <c r="J270" s="106" t="s">
        <v>211</v>
      </c>
      <c r="K270" s="107" t="s">
        <v>272</v>
      </c>
      <c r="L270" s="115">
        <v>489753</v>
      </c>
      <c r="M270" s="115">
        <v>340200</v>
      </c>
    </row>
    <row r="271" spans="1:13" ht="17.25">
      <c r="A271" s="104">
        <v>1543</v>
      </c>
      <c r="B271" s="105" t="s">
        <v>417</v>
      </c>
      <c r="C271" s="105" t="s">
        <v>439</v>
      </c>
      <c r="D271" s="105"/>
      <c r="E271" s="105" t="s">
        <v>8</v>
      </c>
      <c r="F271" s="105" t="s">
        <v>165</v>
      </c>
      <c r="G271" s="105">
        <v>2020</v>
      </c>
      <c r="H271" s="105">
        <v>7</v>
      </c>
      <c r="I271" s="106" t="s">
        <v>170</v>
      </c>
      <c r="J271" s="106" t="s">
        <v>213</v>
      </c>
      <c r="K271" s="107" t="s">
        <v>274</v>
      </c>
      <c r="L271" s="115">
        <v>34200</v>
      </c>
      <c r="M271" s="115">
        <v>57600</v>
      </c>
    </row>
    <row r="272" spans="1:13" ht="17.25">
      <c r="A272" s="104">
        <v>1544</v>
      </c>
      <c r="B272" s="105" t="s">
        <v>417</v>
      </c>
      <c r="C272" s="105" t="s">
        <v>439</v>
      </c>
      <c r="D272" s="105"/>
      <c r="E272" s="105" t="s">
        <v>8</v>
      </c>
      <c r="F272" s="105" t="s">
        <v>165</v>
      </c>
      <c r="G272" s="105">
        <v>2020</v>
      </c>
      <c r="H272" s="105">
        <v>7</v>
      </c>
      <c r="I272" s="106" t="s">
        <v>170</v>
      </c>
      <c r="J272" s="106" t="s">
        <v>215</v>
      </c>
      <c r="K272" s="107" t="s">
        <v>277</v>
      </c>
      <c r="L272" s="115">
        <v>74799.999999999971</v>
      </c>
      <c r="M272" s="115">
        <v>59840</v>
      </c>
    </row>
    <row r="273" spans="1:13" ht="17.25">
      <c r="A273" s="104">
        <v>1545</v>
      </c>
      <c r="B273" s="105" t="s">
        <v>417</v>
      </c>
      <c r="C273" s="105" t="s">
        <v>439</v>
      </c>
      <c r="D273" s="105"/>
      <c r="E273" s="105" t="s">
        <v>8</v>
      </c>
      <c r="F273" s="105" t="s">
        <v>165</v>
      </c>
      <c r="G273" s="105">
        <v>2020</v>
      </c>
      <c r="H273" s="105">
        <v>7</v>
      </c>
      <c r="I273" s="106" t="s">
        <v>170</v>
      </c>
      <c r="J273" s="106" t="s">
        <v>349</v>
      </c>
      <c r="K273" s="107" t="s">
        <v>350</v>
      </c>
      <c r="L273" s="115">
        <v>26216.5</v>
      </c>
      <c r="M273" s="115"/>
    </row>
    <row r="274" spans="1:13" ht="17.25">
      <c r="A274" s="104">
        <v>1551</v>
      </c>
      <c r="B274" s="105" t="s">
        <v>418</v>
      </c>
      <c r="C274" s="105" t="s">
        <v>440</v>
      </c>
      <c r="D274" s="105">
        <v>1</v>
      </c>
      <c r="E274" s="105" t="s">
        <v>8</v>
      </c>
      <c r="F274" s="105" t="s">
        <v>95</v>
      </c>
      <c r="G274" s="105">
        <v>2020</v>
      </c>
      <c r="H274" s="105">
        <v>7</v>
      </c>
      <c r="I274" s="106" t="s">
        <v>170</v>
      </c>
      <c r="J274" s="106">
        <v>712635</v>
      </c>
      <c r="K274" s="107" t="s">
        <v>465</v>
      </c>
      <c r="L274" s="115">
        <v>150000</v>
      </c>
      <c r="M274" s="115">
        <v>144000</v>
      </c>
    </row>
    <row r="275" spans="1:13" ht="17.25">
      <c r="A275" s="104">
        <v>1556</v>
      </c>
      <c r="B275" s="105" t="s">
        <v>419</v>
      </c>
      <c r="C275" s="105" t="s">
        <v>441</v>
      </c>
      <c r="D275" s="105">
        <v>1</v>
      </c>
      <c r="E275" s="105" t="s">
        <v>8</v>
      </c>
      <c r="F275" s="105" t="s">
        <v>95</v>
      </c>
      <c r="G275" s="105">
        <v>2020</v>
      </c>
      <c r="H275" s="105">
        <v>7</v>
      </c>
      <c r="I275" s="106" t="s">
        <v>175</v>
      </c>
      <c r="J275" s="106">
        <v>523800</v>
      </c>
      <c r="K275" s="107" t="s">
        <v>466</v>
      </c>
      <c r="L275" s="115">
        <v>1726041.6666666667</v>
      </c>
      <c r="M275" s="115">
        <v>2775000</v>
      </c>
    </row>
    <row r="276" spans="1:13" ht="17.25">
      <c r="A276" s="104">
        <v>1558</v>
      </c>
      <c r="B276" s="105" t="s">
        <v>419</v>
      </c>
      <c r="C276" s="105" t="s">
        <v>442</v>
      </c>
      <c r="D276" s="105">
        <v>1</v>
      </c>
      <c r="E276" s="105" t="s">
        <v>8</v>
      </c>
      <c r="F276" s="105" t="s">
        <v>223</v>
      </c>
      <c r="G276" s="105">
        <v>2020</v>
      </c>
      <c r="H276" s="105">
        <v>7</v>
      </c>
      <c r="I276" s="106" t="s">
        <v>174</v>
      </c>
      <c r="J276" s="106">
        <v>522354</v>
      </c>
      <c r="K276" s="107" t="s">
        <v>467</v>
      </c>
      <c r="L276" s="115">
        <v>78293.333333333328</v>
      </c>
      <c r="M276" s="115">
        <v>175000</v>
      </c>
    </row>
    <row r="277" spans="1:13" ht="17.25">
      <c r="A277" s="104">
        <v>1559</v>
      </c>
      <c r="B277" s="105" t="s">
        <v>419</v>
      </c>
      <c r="C277" s="105" t="s">
        <v>443</v>
      </c>
      <c r="D277" s="105">
        <v>1</v>
      </c>
      <c r="E277" s="105" t="s">
        <v>8</v>
      </c>
      <c r="F277" s="105" t="s">
        <v>223</v>
      </c>
      <c r="G277" s="105">
        <v>2020</v>
      </c>
      <c r="H277" s="105">
        <v>7</v>
      </c>
      <c r="I277" s="106" t="s">
        <v>170</v>
      </c>
      <c r="J277" s="106">
        <v>957347</v>
      </c>
      <c r="K277" s="107" t="s">
        <v>468</v>
      </c>
      <c r="L277" s="115">
        <v>33750</v>
      </c>
      <c r="M277" s="115">
        <v>45000</v>
      </c>
    </row>
    <row r="278" spans="1:13" ht="17.25">
      <c r="A278" s="104">
        <v>1561</v>
      </c>
      <c r="B278" s="105" t="s">
        <v>417</v>
      </c>
      <c r="C278" s="105" t="s">
        <v>444</v>
      </c>
      <c r="D278" s="105">
        <v>1</v>
      </c>
      <c r="E278" s="105" t="s">
        <v>32</v>
      </c>
      <c r="F278" s="105" t="s">
        <v>33</v>
      </c>
      <c r="G278" s="105">
        <v>2020</v>
      </c>
      <c r="H278" s="105">
        <v>7</v>
      </c>
      <c r="I278" s="106" t="s">
        <v>170</v>
      </c>
      <c r="J278" s="106"/>
      <c r="K278" s="107" t="s">
        <v>469</v>
      </c>
      <c r="L278" s="115">
        <v>20000000</v>
      </c>
      <c r="M278" s="115"/>
    </row>
    <row r="279" spans="1:13" ht="17.25">
      <c r="A279" s="104">
        <v>1562</v>
      </c>
      <c r="B279" s="105" t="s">
        <v>417</v>
      </c>
      <c r="C279" s="105" t="s">
        <v>445</v>
      </c>
      <c r="D279" s="105">
        <v>1</v>
      </c>
      <c r="E279" s="105" t="s">
        <v>32</v>
      </c>
      <c r="F279" s="105" t="s">
        <v>33</v>
      </c>
      <c r="G279" s="105">
        <v>2020</v>
      </c>
      <c r="H279" s="105">
        <v>7</v>
      </c>
      <c r="I279" s="106" t="s">
        <v>171</v>
      </c>
      <c r="J279" s="106"/>
      <c r="K279" s="107" t="s">
        <v>470</v>
      </c>
      <c r="L279" s="115">
        <v>10000000</v>
      </c>
      <c r="M279" s="115"/>
    </row>
    <row r="280" spans="1:13" ht="17.25">
      <c r="A280" s="104">
        <v>1563</v>
      </c>
      <c r="B280" s="105" t="s">
        <v>417</v>
      </c>
      <c r="C280" s="105" t="s">
        <v>446</v>
      </c>
      <c r="D280" s="105">
        <v>1</v>
      </c>
      <c r="E280" s="105" t="s">
        <v>32</v>
      </c>
      <c r="F280" s="105" t="s">
        <v>33</v>
      </c>
      <c r="G280" s="105">
        <v>2020</v>
      </c>
      <c r="H280" s="105">
        <v>7</v>
      </c>
      <c r="I280" s="106" t="s">
        <v>171</v>
      </c>
      <c r="J280" s="106"/>
      <c r="K280" s="107" t="s">
        <v>471</v>
      </c>
      <c r="L280" s="115">
        <v>14000000</v>
      </c>
      <c r="M280" s="115"/>
    </row>
    <row r="281" spans="1:13" ht="17.25">
      <c r="A281" s="104">
        <v>1571</v>
      </c>
      <c r="B281" s="105" t="s">
        <v>416</v>
      </c>
      <c r="C281" s="105" t="s">
        <v>447</v>
      </c>
      <c r="D281" s="105">
        <v>1</v>
      </c>
      <c r="E281" s="105" t="s">
        <v>119</v>
      </c>
      <c r="F281" s="105" t="s">
        <v>37</v>
      </c>
      <c r="G281" s="105">
        <v>2020</v>
      </c>
      <c r="H281" s="105">
        <v>7</v>
      </c>
      <c r="I281" s="106" t="s">
        <v>170</v>
      </c>
      <c r="J281" s="106">
        <v>955889</v>
      </c>
      <c r="K281" s="107" t="s">
        <v>472</v>
      </c>
      <c r="L281" s="115">
        <v>425000</v>
      </c>
      <c r="M281" s="115"/>
    </row>
    <row r="282" spans="1:13" ht="17.25">
      <c r="A282" s="104">
        <v>1572</v>
      </c>
      <c r="B282" s="105" t="s">
        <v>416</v>
      </c>
      <c r="C282" s="105" t="s">
        <v>448</v>
      </c>
      <c r="D282" s="105">
        <v>1</v>
      </c>
      <c r="E282" s="105" t="s">
        <v>119</v>
      </c>
      <c r="F282" s="105" t="s">
        <v>37</v>
      </c>
      <c r="G282" s="105">
        <v>2020</v>
      </c>
      <c r="H282" s="105">
        <v>7</v>
      </c>
      <c r="I282" s="106" t="s">
        <v>170</v>
      </c>
      <c r="J282" s="106">
        <v>996305</v>
      </c>
      <c r="K282" s="107" t="s">
        <v>473</v>
      </c>
      <c r="L282" s="115">
        <v>144000</v>
      </c>
      <c r="M282" s="115"/>
    </row>
    <row r="283" spans="1:13" ht="17.25">
      <c r="A283" s="104">
        <v>1573</v>
      </c>
      <c r="B283" s="105" t="s">
        <v>416</v>
      </c>
      <c r="C283" s="105" t="s">
        <v>449</v>
      </c>
      <c r="D283" s="105">
        <v>1</v>
      </c>
      <c r="E283" s="105" t="s">
        <v>119</v>
      </c>
      <c r="F283" s="105" t="s">
        <v>37</v>
      </c>
      <c r="G283" s="105">
        <v>2020</v>
      </c>
      <c r="H283" s="105">
        <v>7</v>
      </c>
      <c r="I283" s="106" t="s">
        <v>170</v>
      </c>
      <c r="J283" s="106">
        <v>996303</v>
      </c>
      <c r="K283" s="107" t="s">
        <v>474</v>
      </c>
      <c r="L283" s="115">
        <v>186750</v>
      </c>
      <c r="M283" s="115"/>
    </row>
    <row r="284" spans="1:13" ht="17.25">
      <c r="A284" s="104">
        <v>1574</v>
      </c>
      <c r="B284" s="105" t="s">
        <v>416</v>
      </c>
      <c r="C284" s="105" t="s">
        <v>449</v>
      </c>
      <c r="D284" s="105"/>
      <c r="E284" s="105" t="s">
        <v>119</v>
      </c>
      <c r="F284" s="105" t="s">
        <v>37</v>
      </c>
      <c r="G284" s="105">
        <v>2020</v>
      </c>
      <c r="H284" s="105">
        <v>7</v>
      </c>
      <c r="I284" s="106" t="s">
        <v>170</v>
      </c>
      <c r="J284" s="106">
        <v>996304</v>
      </c>
      <c r="K284" s="107" t="s">
        <v>475</v>
      </c>
      <c r="L284" s="115">
        <v>106250</v>
      </c>
      <c r="M284" s="115">
        <v>15000</v>
      </c>
    </row>
    <row r="285" spans="1:13" ht="17.25">
      <c r="A285" s="104">
        <v>1575</v>
      </c>
      <c r="B285" s="105" t="s">
        <v>416</v>
      </c>
      <c r="C285" s="105" t="s">
        <v>450</v>
      </c>
      <c r="D285" s="105">
        <v>1</v>
      </c>
      <c r="E285" s="105" t="s">
        <v>119</v>
      </c>
      <c r="F285" s="105" t="s">
        <v>37</v>
      </c>
      <c r="G285" s="105">
        <v>2020</v>
      </c>
      <c r="H285" s="105">
        <v>7</v>
      </c>
      <c r="I285" s="106" t="s">
        <v>170</v>
      </c>
      <c r="J285" s="106">
        <v>996169</v>
      </c>
      <c r="K285" s="107" t="s">
        <v>476</v>
      </c>
      <c r="L285" s="115">
        <v>183333.33333333334</v>
      </c>
      <c r="M285" s="115">
        <v>288000</v>
      </c>
    </row>
    <row r="286" spans="1:13" ht="17.25">
      <c r="A286" s="104">
        <v>1576</v>
      </c>
      <c r="B286" s="105" t="s">
        <v>417</v>
      </c>
      <c r="C286" s="105" t="s">
        <v>451</v>
      </c>
      <c r="D286" s="105">
        <v>1</v>
      </c>
      <c r="E286" s="105" t="s">
        <v>119</v>
      </c>
      <c r="F286" s="105" t="s">
        <v>96</v>
      </c>
      <c r="G286" s="105">
        <v>2020</v>
      </c>
      <c r="H286" s="105">
        <v>7</v>
      </c>
      <c r="I286" s="106" t="s">
        <v>170</v>
      </c>
      <c r="J286" s="106"/>
      <c r="K286" s="107" t="s">
        <v>477</v>
      </c>
      <c r="L286" s="115">
        <v>1400000</v>
      </c>
      <c r="M286" s="115">
        <v>1400000</v>
      </c>
    </row>
    <row r="287" spans="1:13" ht="17.25">
      <c r="A287" s="104">
        <v>1577</v>
      </c>
      <c r="B287" s="105" t="s">
        <v>417</v>
      </c>
      <c r="C287" s="105" t="s">
        <v>451</v>
      </c>
      <c r="D287" s="105"/>
      <c r="E287" s="105" t="s">
        <v>119</v>
      </c>
      <c r="F287" s="105" t="s">
        <v>96</v>
      </c>
      <c r="G287" s="105">
        <v>2020</v>
      </c>
      <c r="H287" s="105">
        <v>7</v>
      </c>
      <c r="I287" s="106" t="s">
        <v>171</v>
      </c>
      <c r="J287" s="106"/>
      <c r="K287" s="107" t="s">
        <v>477</v>
      </c>
      <c r="L287" s="115">
        <v>1400000</v>
      </c>
      <c r="M287" s="115">
        <v>400000</v>
      </c>
    </row>
    <row r="288" spans="1:13" ht="17.25">
      <c r="A288" s="104">
        <v>23</v>
      </c>
      <c r="B288" s="105" t="s">
        <v>285</v>
      </c>
      <c r="C288" s="105" t="s">
        <v>620</v>
      </c>
      <c r="D288" s="105">
        <v>1</v>
      </c>
      <c r="E288" s="105" t="s">
        <v>224</v>
      </c>
      <c r="F288" s="105" t="s">
        <v>20</v>
      </c>
      <c r="G288" s="105">
        <v>2020</v>
      </c>
      <c r="H288" s="105">
        <v>6</v>
      </c>
      <c r="I288" s="106" t="s">
        <v>181</v>
      </c>
      <c r="J288" s="106">
        <v>100018</v>
      </c>
      <c r="K288" s="107" t="s">
        <v>1262</v>
      </c>
      <c r="L288" s="115">
        <v>20100000</v>
      </c>
      <c r="M288" s="115"/>
    </row>
    <row r="289" spans="1:13" ht="17.25">
      <c r="A289" s="104">
        <v>63</v>
      </c>
      <c r="B289" s="105" t="s">
        <v>291</v>
      </c>
      <c r="C289" s="105" t="s">
        <v>292</v>
      </c>
      <c r="D289" s="105"/>
      <c r="E289" s="105" t="s">
        <v>224</v>
      </c>
      <c r="F289" s="105" t="s">
        <v>22</v>
      </c>
      <c r="G289" s="105">
        <v>2020</v>
      </c>
      <c r="H289" s="105">
        <v>6</v>
      </c>
      <c r="I289" s="106" t="s">
        <v>172</v>
      </c>
      <c r="J289" s="106">
        <v>660677</v>
      </c>
      <c r="K289" s="107" t="s">
        <v>1295</v>
      </c>
      <c r="L289" s="115"/>
      <c r="M289" s="115"/>
    </row>
    <row r="290" spans="1:13" ht="17.25">
      <c r="A290" s="104">
        <v>64</v>
      </c>
      <c r="B290" s="105" t="s">
        <v>291</v>
      </c>
      <c r="C290" s="105" t="s">
        <v>292</v>
      </c>
      <c r="D290" s="105"/>
      <c r="E290" s="105" t="s">
        <v>224</v>
      </c>
      <c r="F290" s="105" t="s">
        <v>22</v>
      </c>
      <c r="G290" s="105">
        <v>2020</v>
      </c>
      <c r="H290" s="105">
        <v>6</v>
      </c>
      <c r="I290" s="106" t="s">
        <v>172</v>
      </c>
      <c r="J290" s="106">
        <v>660677</v>
      </c>
      <c r="K290" s="107" t="s">
        <v>1296</v>
      </c>
      <c r="L290" s="115"/>
      <c r="M290" s="115"/>
    </row>
    <row r="291" spans="1:13" ht="17.25">
      <c r="A291" s="104">
        <v>83</v>
      </c>
      <c r="B291" s="105" t="s">
        <v>291</v>
      </c>
      <c r="C291" s="105" t="s">
        <v>642</v>
      </c>
      <c r="D291" s="105"/>
      <c r="E291" s="105" t="s">
        <v>224</v>
      </c>
      <c r="F291" s="105" t="s">
        <v>22</v>
      </c>
      <c r="G291" s="105">
        <v>2020</v>
      </c>
      <c r="H291" s="105">
        <v>6</v>
      </c>
      <c r="I291" s="106" t="s">
        <v>173</v>
      </c>
      <c r="J291" s="106">
        <v>620007</v>
      </c>
      <c r="K291" s="107" t="s">
        <v>1308</v>
      </c>
      <c r="L291" s="115"/>
      <c r="M291" s="115"/>
    </row>
    <row r="292" spans="1:13" ht="17.25">
      <c r="A292" s="104">
        <v>88</v>
      </c>
      <c r="B292" s="105" t="s">
        <v>291</v>
      </c>
      <c r="C292" s="105" t="s">
        <v>296</v>
      </c>
      <c r="D292" s="105">
        <v>1</v>
      </c>
      <c r="E292" s="105" t="s">
        <v>224</v>
      </c>
      <c r="F292" s="105" t="s">
        <v>22</v>
      </c>
      <c r="G292" s="105">
        <v>2020</v>
      </c>
      <c r="H292" s="105">
        <v>6</v>
      </c>
      <c r="I292" s="106" t="s">
        <v>173</v>
      </c>
      <c r="J292" s="106">
        <v>620011</v>
      </c>
      <c r="K292" s="107" t="s">
        <v>295</v>
      </c>
      <c r="L292" s="115"/>
      <c r="M292" s="115"/>
    </row>
    <row r="293" spans="1:13" ht="17.25">
      <c r="A293" s="104">
        <v>100</v>
      </c>
      <c r="B293" s="105" t="s">
        <v>291</v>
      </c>
      <c r="C293" s="105" t="s">
        <v>645</v>
      </c>
      <c r="D293" s="105">
        <v>1</v>
      </c>
      <c r="E293" s="105" t="s">
        <v>224</v>
      </c>
      <c r="F293" s="105" t="s">
        <v>22</v>
      </c>
      <c r="G293" s="105">
        <v>2020</v>
      </c>
      <c r="H293" s="105">
        <v>6</v>
      </c>
      <c r="I293" s="106" t="s">
        <v>173</v>
      </c>
      <c r="J293" s="106">
        <v>620013</v>
      </c>
      <c r="K293" s="107" t="s">
        <v>1301</v>
      </c>
      <c r="L293" s="115"/>
      <c r="M293" s="115"/>
    </row>
    <row r="294" spans="1:13" ht="17.25">
      <c r="A294" s="104">
        <v>123</v>
      </c>
      <c r="B294" s="105" t="s">
        <v>291</v>
      </c>
      <c r="C294" s="105" t="s">
        <v>653</v>
      </c>
      <c r="D294" s="105"/>
      <c r="E294" s="105" t="s">
        <v>224</v>
      </c>
      <c r="F294" s="105" t="s">
        <v>22</v>
      </c>
      <c r="G294" s="105">
        <v>2020</v>
      </c>
      <c r="H294" s="105">
        <v>6</v>
      </c>
      <c r="I294" s="106" t="s">
        <v>173</v>
      </c>
      <c r="J294" s="106">
        <v>620008</v>
      </c>
      <c r="K294" s="107" t="s">
        <v>1310</v>
      </c>
      <c r="L294" s="115"/>
      <c r="M294" s="115"/>
    </row>
    <row r="295" spans="1:13" ht="17.25">
      <c r="A295" s="104">
        <v>176</v>
      </c>
      <c r="B295" s="105" t="s">
        <v>305</v>
      </c>
      <c r="C295" s="105" t="s">
        <v>306</v>
      </c>
      <c r="D295" s="105"/>
      <c r="E295" s="105" t="s">
        <v>224</v>
      </c>
      <c r="F295" s="105" t="s">
        <v>23</v>
      </c>
      <c r="G295" s="105">
        <v>2020</v>
      </c>
      <c r="H295" s="105">
        <v>6</v>
      </c>
      <c r="I295" s="106" t="s">
        <v>170</v>
      </c>
      <c r="J295" s="106">
        <v>603325</v>
      </c>
      <c r="K295" s="107" t="s">
        <v>307</v>
      </c>
      <c r="L295" s="115"/>
      <c r="M295" s="115"/>
    </row>
    <row r="296" spans="1:13" ht="17.25">
      <c r="A296" s="104">
        <v>291</v>
      </c>
      <c r="B296" s="105" t="s">
        <v>301</v>
      </c>
      <c r="C296" s="105" t="s">
        <v>748</v>
      </c>
      <c r="D296" s="105">
        <v>1</v>
      </c>
      <c r="E296" s="105" t="s">
        <v>222</v>
      </c>
      <c r="F296" s="105" t="s">
        <v>31</v>
      </c>
      <c r="G296" s="105">
        <v>2020</v>
      </c>
      <c r="H296" s="105">
        <v>6</v>
      </c>
      <c r="I296" s="106" t="s">
        <v>178</v>
      </c>
      <c r="J296" s="106"/>
      <c r="K296" s="107" t="s">
        <v>1424</v>
      </c>
      <c r="L296" s="115">
        <v>1900000</v>
      </c>
      <c r="M296" s="115">
        <v>2058360</v>
      </c>
    </row>
    <row r="297" spans="1:13" ht="17.25">
      <c r="A297" s="104">
        <v>316</v>
      </c>
      <c r="B297" s="105" t="s">
        <v>302</v>
      </c>
      <c r="C297" s="105" t="s">
        <v>765</v>
      </c>
      <c r="D297" s="105">
        <v>1</v>
      </c>
      <c r="E297" s="105" t="s">
        <v>222</v>
      </c>
      <c r="F297" s="105" t="s">
        <v>31</v>
      </c>
      <c r="G297" s="105">
        <v>2020</v>
      </c>
      <c r="H297" s="105">
        <v>6</v>
      </c>
      <c r="I297" s="106" t="s">
        <v>170</v>
      </c>
      <c r="J297" s="106">
        <v>670689</v>
      </c>
      <c r="K297" s="107" t="s">
        <v>1442</v>
      </c>
      <c r="L297" s="115">
        <v>1179166.6666666742</v>
      </c>
      <c r="M297" s="115">
        <v>1826994</v>
      </c>
    </row>
    <row r="298" spans="1:13" ht="17.25">
      <c r="A298" s="104">
        <v>332</v>
      </c>
      <c r="B298" s="105" t="s">
        <v>302</v>
      </c>
      <c r="C298" s="105" t="s">
        <v>771</v>
      </c>
      <c r="D298" s="105">
        <v>1</v>
      </c>
      <c r="E298" s="105" t="s">
        <v>222</v>
      </c>
      <c r="F298" s="105" t="s">
        <v>10</v>
      </c>
      <c r="G298" s="105">
        <v>2020</v>
      </c>
      <c r="H298" s="105">
        <v>6</v>
      </c>
      <c r="I298" s="106" t="s">
        <v>170</v>
      </c>
      <c r="J298" s="106">
        <v>672539</v>
      </c>
      <c r="K298" s="107" t="s">
        <v>1365</v>
      </c>
      <c r="L298" s="115">
        <v>7125000</v>
      </c>
      <c r="M298" s="115"/>
    </row>
    <row r="299" spans="1:13" ht="17.25">
      <c r="A299" s="104">
        <v>333</v>
      </c>
      <c r="B299" s="105" t="s">
        <v>302</v>
      </c>
      <c r="C299" s="105" t="s">
        <v>772</v>
      </c>
      <c r="D299" s="105">
        <v>1</v>
      </c>
      <c r="E299" s="105" t="s">
        <v>222</v>
      </c>
      <c r="F299" s="105" t="s">
        <v>10</v>
      </c>
      <c r="G299" s="105">
        <v>2020</v>
      </c>
      <c r="H299" s="105">
        <v>6</v>
      </c>
      <c r="I299" s="106" t="s">
        <v>170</v>
      </c>
      <c r="J299" s="106">
        <v>601269</v>
      </c>
      <c r="K299" s="107" t="s">
        <v>1449</v>
      </c>
      <c r="L299" s="115">
        <v>2276100</v>
      </c>
      <c r="M299" s="115"/>
    </row>
    <row r="300" spans="1:13" ht="17.25">
      <c r="A300" s="104">
        <v>359</v>
      </c>
      <c r="B300" s="105" t="s">
        <v>787</v>
      </c>
      <c r="C300" s="105" t="s">
        <v>789</v>
      </c>
      <c r="D300" s="105">
        <v>1</v>
      </c>
      <c r="E300" s="105" t="s">
        <v>222</v>
      </c>
      <c r="F300" s="105" t="s">
        <v>10</v>
      </c>
      <c r="G300" s="105">
        <v>2020</v>
      </c>
      <c r="H300" s="105">
        <v>6</v>
      </c>
      <c r="I300" s="106" t="s">
        <v>170</v>
      </c>
      <c r="J300" s="106">
        <v>671251</v>
      </c>
      <c r="K300" s="107" t="s">
        <v>1464</v>
      </c>
      <c r="L300" s="115">
        <v>8505933.333333334</v>
      </c>
      <c r="M300" s="115"/>
    </row>
    <row r="301" spans="1:13" ht="17.25">
      <c r="A301" s="104">
        <v>460</v>
      </c>
      <c r="B301" s="105" t="s">
        <v>285</v>
      </c>
      <c r="C301" s="105" t="s">
        <v>853</v>
      </c>
      <c r="D301" s="105">
        <v>1</v>
      </c>
      <c r="E301" s="105" t="s">
        <v>8</v>
      </c>
      <c r="F301" s="105" t="s">
        <v>12</v>
      </c>
      <c r="G301" s="105">
        <v>2020</v>
      </c>
      <c r="H301" s="105">
        <v>6</v>
      </c>
      <c r="I301" s="106" t="s">
        <v>170</v>
      </c>
      <c r="J301" s="106">
        <v>709143</v>
      </c>
      <c r="K301" s="107" t="s">
        <v>1549</v>
      </c>
      <c r="L301" s="115">
        <v>4600000</v>
      </c>
      <c r="M301" s="115">
        <v>6060759</v>
      </c>
    </row>
    <row r="302" spans="1:13" ht="17.25">
      <c r="A302" s="104">
        <v>461</v>
      </c>
      <c r="B302" s="105" t="s">
        <v>285</v>
      </c>
      <c r="C302" s="105" t="s">
        <v>853</v>
      </c>
      <c r="D302" s="105"/>
      <c r="E302" s="105" t="s">
        <v>8</v>
      </c>
      <c r="F302" s="105" t="s">
        <v>12</v>
      </c>
      <c r="G302" s="105">
        <v>2020</v>
      </c>
      <c r="H302" s="105">
        <v>6</v>
      </c>
      <c r="I302" s="106" t="s">
        <v>170</v>
      </c>
      <c r="J302" s="106">
        <v>709265</v>
      </c>
      <c r="K302" s="107" t="s">
        <v>1550</v>
      </c>
      <c r="L302" s="115">
        <v>8000000</v>
      </c>
      <c r="M302" s="115">
        <v>1900000</v>
      </c>
    </row>
    <row r="303" spans="1:13" ht="17.25">
      <c r="A303" s="104">
        <v>814</v>
      </c>
      <c r="B303" s="105" t="s">
        <v>285</v>
      </c>
      <c r="C303" s="105" t="s">
        <v>951</v>
      </c>
      <c r="D303" s="105">
        <v>1</v>
      </c>
      <c r="E303" s="105" t="s">
        <v>32</v>
      </c>
      <c r="F303" s="105" t="s">
        <v>36</v>
      </c>
      <c r="G303" s="105">
        <v>2020</v>
      </c>
      <c r="H303" s="105">
        <v>6</v>
      </c>
      <c r="I303" s="106" t="s">
        <v>171</v>
      </c>
      <c r="J303" s="106"/>
      <c r="K303" s="107" t="s">
        <v>1894</v>
      </c>
      <c r="L303" s="115">
        <v>94719.75</v>
      </c>
      <c r="M303" s="115"/>
    </row>
    <row r="304" spans="1:13" ht="17.25">
      <c r="A304" s="104">
        <v>815</v>
      </c>
      <c r="B304" s="105" t="s">
        <v>285</v>
      </c>
      <c r="C304" s="105" t="s">
        <v>951</v>
      </c>
      <c r="D304" s="105"/>
      <c r="E304" s="105" t="s">
        <v>32</v>
      </c>
      <c r="F304" s="105" t="s">
        <v>36</v>
      </c>
      <c r="G304" s="105">
        <v>2020</v>
      </c>
      <c r="H304" s="105">
        <v>6</v>
      </c>
      <c r="I304" s="106" t="s">
        <v>170</v>
      </c>
      <c r="J304" s="106"/>
      <c r="K304" s="107" t="s">
        <v>1894</v>
      </c>
      <c r="L304" s="115">
        <v>335275</v>
      </c>
      <c r="M304" s="115"/>
    </row>
    <row r="305" spans="1:13" ht="17.25">
      <c r="A305" s="104">
        <v>816</v>
      </c>
      <c r="B305" s="105" t="s">
        <v>285</v>
      </c>
      <c r="C305" s="105" t="s">
        <v>951</v>
      </c>
      <c r="D305" s="105"/>
      <c r="E305" s="105" t="s">
        <v>32</v>
      </c>
      <c r="F305" s="105" t="s">
        <v>36</v>
      </c>
      <c r="G305" s="105">
        <v>2020</v>
      </c>
      <c r="H305" s="105">
        <v>6</v>
      </c>
      <c r="I305" s="106" t="s">
        <v>175</v>
      </c>
      <c r="J305" s="106"/>
      <c r="K305" s="107" t="s">
        <v>1894</v>
      </c>
      <c r="L305" s="115">
        <v>42500</v>
      </c>
      <c r="M305" s="115"/>
    </row>
    <row r="306" spans="1:13" ht="17.25">
      <c r="A306" s="104">
        <v>855</v>
      </c>
      <c r="B306" s="105" t="s">
        <v>301</v>
      </c>
      <c r="C306" s="105" t="s">
        <v>964</v>
      </c>
      <c r="D306" s="105">
        <v>1</v>
      </c>
      <c r="E306" s="105" t="s">
        <v>32</v>
      </c>
      <c r="F306" s="105" t="s">
        <v>35</v>
      </c>
      <c r="G306" s="105">
        <v>2020</v>
      </c>
      <c r="H306" s="105">
        <v>6</v>
      </c>
      <c r="I306" s="106" t="s">
        <v>175</v>
      </c>
      <c r="J306" s="106"/>
      <c r="K306" s="107" t="s">
        <v>1903</v>
      </c>
      <c r="L306" s="115"/>
      <c r="M306" s="115"/>
    </row>
    <row r="307" spans="1:13" ht="17.25">
      <c r="A307" s="104">
        <v>860</v>
      </c>
      <c r="B307" s="105" t="s">
        <v>302</v>
      </c>
      <c r="C307" s="105" t="s">
        <v>968</v>
      </c>
      <c r="D307" s="105">
        <v>1</v>
      </c>
      <c r="E307" s="105" t="s">
        <v>32</v>
      </c>
      <c r="F307" s="105" t="s">
        <v>35</v>
      </c>
      <c r="G307" s="105">
        <v>2020</v>
      </c>
      <c r="H307" s="105">
        <v>6</v>
      </c>
      <c r="I307" s="106" t="s">
        <v>170</v>
      </c>
      <c r="J307" s="106"/>
      <c r="K307" s="107" t="s">
        <v>1907</v>
      </c>
      <c r="L307" s="115"/>
      <c r="M307" s="115"/>
    </row>
    <row r="308" spans="1:13" ht="17.25">
      <c r="A308" s="104">
        <v>872</v>
      </c>
      <c r="B308" s="105" t="s">
        <v>302</v>
      </c>
      <c r="C308" s="105" t="s">
        <v>971</v>
      </c>
      <c r="D308" s="105">
        <v>1</v>
      </c>
      <c r="E308" s="105" t="s">
        <v>32</v>
      </c>
      <c r="F308" s="105" t="s">
        <v>94</v>
      </c>
      <c r="G308" s="105">
        <v>2020</v>
      </c>
      <c r="H308" s="105">
        <v>6</v>
      </c>
      <c r="I308" s="106" t="s">
        <v>176</v>
      </c>
      <c r="J308" s="106"/>
      <c r="K308" s="107" t="s">
        <v>1912</v>
      </c>
      <c r="L308" s="115">
        <v>1166666.6666666667</v>
      </c>
      <c r="M308" s="115">
        <v>1166667</v>
      </c>
    </row>
    <row r="309" spans="1:13" ht="17.25">
      <c r="A309" s="104">
        <v>873</v>
      </c>
      <c r="B309" s="105" t="s">
        <v>302</v>
      </c>
      <c r="C309" s="105" t="s">
        <v>971</v>
      </c>
      <c r="D309" s="105"/>
      <c r="E309" s="105" t="s">
        <v>32</v>
      </c>
      <c r="F309" s="105" t="s">
        <v>94</v>
      </c>
      <c r="G309" s="105">
        <v>2020</v>
      </c>
      <c r="H309" s="105">
        <v>6</v>
      </c>
      <c r="I309" s="106" t="s">
        <v>173</v>
      </c>
      <c r="J309" s="106"/>
      <c r="K309" s="107" t="s">
        <v>1913</v>
      </c>
      <c r="L309" s="115">
        <v>125000</v>
      </c>
      <c r="M309" s="115"/>
    </row>
    <row r="310" spans="1:13" ht="17.25">
      <c r="A310" s="104">
        <v>874</v>
      </c>
      <c r="B310" s="105" t="s">
        <v>302</v>
      </c>
      <c r="C310" s="105" t="s">
        <v>971</v>
      </c>
      <c r="D310" s="105"/>
      <c r="E310" s="105" t="s">
        <v>32</v>
      </c>
      <c r="F310" s="105" t="s">
        <v>94</v>
      </c>
      <c r="G310" s="105">
        <v>2020</v>
      </c>
      <c r="H310" s="105">
        <v>6</v>
      </c>
      <c r="I310" s="106" t="s">
        <v>178</v>
      </c>
      <c r="J310" s="106"/>
      <c r="K310" s="107" t="s">
        <v>1914</v>
      </c>
      <c r="L310" s="115">
        <v>83333.333333333328</v>
      </c>
      <c r="M310" s="115"/>
    </row>
    <row r="311" spans="1:13" ht="17.25">
      <c r="A311" s="104">
        <v>884</v>
      </c>
      <c r="B311" s="105" t="s">
        <v>303</v>
      </c>
      <c r="C311" s="105" t="s">
        <v>975</v>
      </c>
      <c r="D311" s="105">
        <v>1</v>
      </c>
      <c r="E311" s="105" t="s">
        <v>32</v>
      </c>
      <c r="F311" s="105" t="s">
        <v>35</v>
      </c>
      <c r="G311" s="105">
        <v>2020</v>
      </c>
      <c r="H311" s="105">
        <v>6</v>
      </c>
      <c r="I311" s="106" t="s">
        <v>170</v>
      </c>
      <c r="J311" s="106"/>
      <c r="K311" s="107" t="s">
        <v>1917</v>
      </c>
      <c r="L311" s="115"/>
      <c r="M311" s="115"/>
    </row>
    <row r="312" spans="1:13" ht="17.25">
      <c r="A312" s="104">
        <v>885</v>
      </c>
      <c r="B312" s="105" t="s">
        <v>303</v>
      </c>
      <c r="C312" s="105" t="s">
        <v>976</v>
      </c>
      <c r="D312" s="105">
        <v>1</v>
      </c>
      <c r="E312" s="105" t="s">
        <v>32</v>
      </c>
      <c r="F312" s="105" t="s">
        <v>35</v>
      </c>
      <c r="G312" s="105">
        <v>2020</v>
      </c>
      <c r="H312" s="105">
        <v>6</v>
      </c>
      <c r="I312" s="106" t="s">
        <v>171</v>
      </c>
      <c r="J312" s="106"/>
      <c r="K312" s="107" t="s">
        <v>1918</v>
      </c>
      <c r="L312" s="115"/>
      <c r="M312" s="115"/>
    </row>
    <row r="313" spans="1:13" ht="17.25">
      <c r="A313" s="104">
        <v>1014</v>
      </c>
      <c r="B313" s="105" t="s">
        <v>709</v>
      </c>
      <c r="C313" s="105" t="s">
        <v>1051</v>
      </c>
      <c r="D313" s="105"/>
      <c r="E313" s="105" t="s">
        <v>224</v>
      </c>
      <c r="F313" s="105" t="s">
        <v>24</v>
      </c>
      <c r="G313" s="105">
        <v>2020</v>
      </c>
      <c r="H313" s="105">
        <v>6</v>
      </c>
      <c r="I313" s="106" t="s">
        <v>170</v>
      </c>
      <c r="J313" s="106" t="s">
        <v>1433</v>
      </c>
      <c r="K313" s="107" t="s">
        <v>1975</v>
      </c>
      <c r="L313" s="115">
        <v>1711111.111111111</v>
      </c>
      <c r="M313" s="115"/>
    </row>
    <row r="314" spans="1:13" ht="17.25">
      <c r="A314" s="104">
        <v>1015</v>
      </c>
      <c r="B314" s="105" t="s">
        <v>709</v>
      </c>
      <c r="C314" s="105" t="s">
        <v>1051</v>
      </c>
      <c r="D314" s="105"/>
      <c r="E314" s="105" t="s">
        <v>224</v>
      </c>
      <c r="F314" s="105" t="s">
        <v>24</v>
      </c>
      <c r="G314" s="105">
        <v>2020</v>
      </c>
      <c r="H314" s="105">
        <v>6</v>
      </c>
      <c r="I314" s="106" t="s">
        <v>172</v>
      </c>
      <c r="J314" s="106" t="s">
        <v>1433</v>
      </c>
      <c r="K314" s="107" t="s">
        <v>1975</v>
      </c>
      <c r="L314" s="115">
        <v>488888.88888888888</v>
      </c>
      <c r="M314" s="115"/>
    </row>
    <row r="315" spans="1:13" ht="17.25">
      <c r="A315" s="104">
        <v>1016</v>
      </c>
      <c r="B315" s="105" t="s">
        <v>709</v>
      </c>
      <c r="C315" s="105" t="s">
        <v>1052</v>
      </c>
      <c r="D315" s="105">
        <v>1</v>
      </c>
      <c r="E315" s="105" t="s">
        <v>224</v>
      </c>
      <c r="F315" s="105" t="s">
        <v>24</v>
      </c>
      <c r="G315" s="105">
        <v>2020</v>
      </c>
      <c r="H315" s="105">
        <v>6</v>
      </c>
      <c r="I315" s="106" t="s">
        <v>173</v>
      </c>
      <c r="J315" s="106" t="s">
        <v>183</v>
      </c>
      <c r="K315" s="107" t="s">
        <v>1348</v>
      </c>
      <c r="L315" s="115">
        <v>100000000</v>
      </c>
      <c r="M315" s="115"/>
    </row>
    <row r="316" spans="1:13" ht="17.25">
      <c r="A316" s="104">
        <v>4</v>
      </c>
      <c r="B316" s="105" t="s">
        <v>285</v>
      </c>
      <c r="C316" s="105" t="s">
        <v>616</v>
      </c>
      <c r="D316" s="105">
        <v>1</v>
      </c>
      <c r="E316" s="105" t="s">
        <v>224</v>
      </c>
      <c r="F316" s="105" t="s">
        <v>21</v>
      </c>
      <c r="G316" s="105">
        <v>2020</v>
      </c>
      <c r="H316" s="105">
        <v>9</v>
      </c>
      <c r="I316" s="106" t="s">
        <v>170</v>
      </c>
      <c r="J316" s="106">
        <v>600056</v>
      </c>
      <c r="K316" s="107" t="s">
        <v>1253</v>
      </c>
      <c r="L316" s="115"/>
      <c r="M316" s="115"/>
    </row>
    <row r="317" spans="1:13" ht="17.25">
      <c r="A317" s="104">
        <v>1020</v>
      </c>
      <c r="B317" s="105" t="s">
        <v>1048</v>
      </c>
      <c r="C317" s="105" t="s">
        <v>1058</v>
      </c>
      <c r="D317" s="105">
        <v>1</v>
      </c>
      <c r="E317" s="105" t="s">
        <v>222</v>
      </c>
      <c r="F317" s="105" t="s">
        <v>330</v>
      </c>
      <c r="G317" s="105">
        <v>2020</v>
      </c>
      <c r="H317" s="105">
        <v>6</v>
      </c>
      <c r="I317" s="106" t="s">
        <v>173</v>
      </c>
      <c r="J317" s="106">
        <v>162611</v>
      </c>
      <c r="K317" s="107" t="s">
        <v>1978</v>
      </c>
      <c r="L317" s="115">
        <v>4200000</v>
      </c>
      <c r="M317" s="115">
        <v>8720000</v>
      </c>
    </row>
    <row r="318" spans="1:13" ht="17.25">
      <c r="A318" s="104">
        <v>1117</v>
      </c>
      <c r="B318" s="105" t="s">
        <v>709</v>
      </c>
      <c r="C318" s="105" t="s">
        <v>1078</v>
      </c>
      <c r="D318" s="105">
        <v>1</v>
      </c>
      <c r="E318" s="105" t="s">
        <v>32</v>
      </c>
      <c r="F318" s="105" t="s">
        <v>36</v>
      </c>
      <c r="G318" s="105">
        <v>2020</v>
      </c>
      <c r="H318" s="105">
        <v>6</v>
      </c>
      <c r="I318" s="106" t="s">
        <v>171</v>
      </c>
      <c r="J318" s="106"/>
      <c r="K318" s="107" t="s">
        <v>2057</v>
      </c>
      <c r="L318" s="115">
        <v>390833.33333333331</v>
      </c>
      <c r="M318" s="115"/>
    </row>
    <row r="319" spans="1:13" ht="17.25">
      <c r="A319" s="104">
        <v>1126</v>
      </c>
      <c r="B319" s="105" t="s">
        <v>1048</v>
      </c>
      <c r="C319" s="105" t="s">
        <v>1084</v>
      </c>
      <c r="D319" s="105">
        <v>1</v>
      </c>
      <c r="E319" s="105" t="s">
        <v>38</v>
      </c>
      <c r="F319" s="105" t="s">
        <v>101</v>
      </c>
      <c r="G319" s="105">
        <v>2020</v>
      </c>
      <c r="H319" s="105">
        <v>6</v>
      </c>
      <c r="I319" s="106" t="s">
        <v>170</v>
      </c>
      <c r="J319" s="106"/>
      <c r="K319" s="107" t="s">
        <v>97</v>
      </c>
      <c r="L319" s="115">
        <v>2811456.6666666665</v>
      </c>
      <c r="M319" s="115"/>
    </row>
    <row r="320" spans="1:13" ht="17.25">
      <c r="A320" s="104">
        <v>1183</v>
      </c>
      <c r="B320" s="105" t="s">
        <v>1053</v>
      </c>
      <c r="C320" s="105" t="s">
        <v>1117</v>
      </c>
      <c r="D320" s="105">
        <v>1</v>
      </c>
      <c r="E320" s="105" t="s">
        <v>38</v>
      </c>
      <c r="F320" s="105" t="s">
        <v>101</v>
      </c>
      <c r="G320" s="105">
        <v>2020</v>
      </c>
      <c r="H320" s="105">
        <v>6</v>
      </c>
      <c r="I320" s="106" t="s">
        <v>170</v>
      </c>
      <c r="J320" s="106"/>
      <c r="K320" s="107" t="s">
        <v>193</v>
      </c>
      <c r="L320" s="115">
        <v>810000</v>
      </c>
      <c r="M320" s="115"/>
    </row>
    <row r="321" spans="1:13" ht="17.25">
      <c r="A321" s="104">
        <v>1188</v>
      </c>
      <c r="B321" s="105" t="s">
        <v>1120</v>
      </c>
      <c r="C321" s="105" t="s">
        <v>1121</v>
      </c>
      <c r="D321" s="105">
        <v>1</v>
      </c>
      <c r="E321" s="105" t="s">
        <v>224</v>
      </c>
      <c r="F321" s="105" t="s">
        <v>14</v>
      </c>
      <c r="G321" s="105">
        <v>2020</v>
      </c>
      <c r="H321" s="105">
        <v>6</v>
      </c>
      <c r="I321" s="106" t="s">
        <v>170</v>
      </c>
      <c r="J321" s="106" t="s">
        <v>1433</v>
      </c>
      <c r="K321" s="107" t="s">
        <v>2094</v>
      </c>
      <c r="L321" s="115">
        <v>2142857.1428571427</v>
      </c>
      <c r="M321" s="115"/>
    </row>
    <row r="322" spans="1:13" ht="17.25">
      <c r="A322" s="104">
        <v>1235</v>
      </c>
      <c r="B322" s="105" t="s">
        <v>1120</v>
      </c>
      <c r="C322" s="105" t="s">
        <v>1152</v>
      </c>
      <c r="D322" s="105">
        <v>1</v>
      </c>
      <c r="E322" s="105" t="s">
        <v>32</v>
      </c>
      <c r="F322" s="105" t="s">
        <v>94</v>
      </c>
      <c r="G322" s="105">
        <v>2020</v>
      </c>
      <c r="H322" s="105">
        <v>6</v>
      </c>
      <c r="I322" s="106" t="s">
        <v>170</v>
      </c>
      <c r="J322" s="106"/>
      <c r="K322" s="107" t="s">
        <v>2140</v>
      </c>
      <c r="L322" s="115">
        <v>734433.33333333337</v>
      </c>
      <c r="M322" s="115"/>
    </row>
    <row r="323" spans="1:13" ht="17.25">
      <c r="A323" s="104">
        <v>1236</v>
      </c>
      <c r="B323" s="105" t="s">
        <v>1120</v>
      </c>
      <c r="C323" s="105" t="s">
        <v>1152</v>
      </c>
      <c r="D323" s="105"/>
      <c r="E323" s="105" t="s">
        <v>32</v>
      </c>
      <c r="F323" s="105" t="s">
        <v>94</v>
      </c>
      <c r="G323" s="105">
        <v>2020</v>
      </c>
      <c r="H323" s="105">
        <v>6</v>
      </c>
      <c r="I323" s="106" t="s">
        <v>171</v>
      </c>
      <c r="J323" s="106"/>
      <c r="K323" s="107" t="s">
        <v>2140</v>
      </c>
      <c r="L323" s="115">
        <v>2043066.6666666667</v>
      </c>
      <c r="M323" s="115"/>
    </row>
    <row r="324" spans="1:13" ht="17.25">
      <c r="A324" s="104">
        <v>1237</v>
      </c>
      <c r="B324" s="105" t="s">
        <v>1120</v>
      </c>
      <c r="C324" s="105" t="s">
        <v>1152</v>
      </c>
      <c r="D324" s="105"/>
      <c r="E324" s="105" t="s">
        <v>32</v>
      </c>
      <c r="F324" s="105" t="s">
        <v>94</v>
      </c>
      <c r="G324" s="105">
        <v>2020</v>
      </c>
      <c r="H324" s="105">
        <v>6</v>
      </c>
      <c r="I324" s="106" t="s">
        <v>175</v>
      </c>
      <c r="J324" s="106"/>
      <c r="K324" s="107" t="s">
        <v>2140</v>
      </c>
      <c r="L324" s="115">
        <v>1863033.3333333333</v>
      </c>
      <c r="M324" s="115"/>
    </row>
    <row r="325" spans="1:13" ht="17.25">
      <c r="A325" s="104">
        <v>1238</v>
      </c>
      <c r="B325" s="105" t="s">
        <v>1120</v>
      </c>
      <c r="C325" s="105" t="s">
        <v>1152</v>
      </c>
      <c r="D325" s="105"/>
      <c r="E325" s="105" t="s">
        <v>32</v>
      </c>
      <c r="F325" s="105" t="s">
        <v>94</v>
      </c>
      <c r="G325" s="105">
        <v>2020</v>
      </c>
      <c r="H325" s="105">
        <v>6</v>
      </c>
      <c r="I325" s="106" t="s">
        <v>172</v>
      </c>
      <c r="J325" s="106"/>
      <c r="K325" s="107" t="s">
        <v>2140</v>
      </c>
      <c r="L325" s="115">
        <v>396733.33333333331</v>
      </c>
      <c r="M325" s="115"/>
    </row>
    <row r="326" spans="1:13" ht="17.25">
      <c r="A326" s="104">
        <v>1277</v>
      </c>
      <c r="B326" s="105" t="s">
        <v>390</v>
      </c>
      <c r="C326" s="105" t="s">
        <v>1176</v>
      </c>
      <c r="D326" s="105">
        <v>1</v>
      </c>
      <c r="E326" s="105" t="s">
        <v>222</v>
      </c>
      <c r="F326" s="105" t="s">
        <v>26</v>
      </c>
      <c r="G326" s="105">
        <v>2020</v>
      </c>
      <c r="H326" s="105">
        <v>6</v>
      </c>
      <c r="I326" s="106" t="s">
        <v>171</v>
      </c>
      <c r="J326" s="106" t="s">
        <v>2153</v>
      </c>
      <c r="K326" s="107" t="s">
        <v>2154</v>
      </c>
      <c r="L326" s="115">
        <v>35833.333333333336</v>
      </c>
      <c r="M326" s="115">
        <v>40360</v>
      </c>
    </row>
    <row r="327" spans="1:13" ht="17.25">
      <c r="A327" s="104">
        <v>1278</v>
      </c>
      <c r="B327" s="105" t="s">
        <v>390</v>
      </c>
      <c r="C327" s="105" t="s">
        <v>1176</v>
      </c>
      <c r="D327" s="105"/>
      <c r="E327" s="105" t="s">
        <v>222</v>
      </c>
      <c r="F327" s="105" t="s">
        <v>26</v>
      </c>
      <c r="G327" s="105">
        <v>2020</v>
      </c>
      <c r="H327" s="105">
        <v>6</v>
      </c>
      <c r="I327" s="106" t="s">
        <v>175</v>
      </c>
      <c r="J327" s="106" t="s">
        <v>2153</v>
      </c>
      <c r="K327" s="107" t="s">
        <v>2154</v>
      </c>
      <c r="L327" s="115">
        <v>152500</v>
      </c>
      <c r="M327" s="115">
        <v>153871.28</v>
      </c>
    </row>
    <row r="328" spans="1:13" ht="17.25">
      <c r="A328" s="104">
        <v>1279</v>
      </c>
      <c r="B328" s="105" t="s">
        <v>390</v>
      </c>
      <c r="C328" s="105" t="s">
        <v>1177</v>
      </c>
      <c r="D328" s="105">
        <v>1</v>
      </c>
      <c r="E328" s="105" t="s">
        <v>222</v>
      </c>
      <c r="F328" s="105" t="s">
        <v>26</v>
      </c>
      <c r="G328" s="105">
        <v>2020</v>
      </c>
      <c r="H328" s="105">
        <v>6</v>
      </c>
      <c r="I328" s="106" t="s">
        <v>172</v>
      </c>
      <c r="J328" s="106" t="s">
        <v>2155</v>
      </c>
      <c r="K328" s="107" t="s">
        <v>2156</v>
      </c>
      <c r="L328" s="115">
        <v>6000</v>
      </c>
      <c r="M328" s="115">
        <v>12108</v>
      </c>
    </row>
    <row r="329" spans="1:13" ht="17.25">
      <c r="A329" s="104">
        <v>1280</v>
      </c>
      <c r="B329" s="105" t="s">
        <v>390</v>
      </c>
      <c r="C329" s="105" t="s">
        <v>1177</v>
      </c>
      <c r="D329" s="105"/>
      <c r="E329" s="105" t="s">
        <v>222</v>
      </c>
      <c r="F329" s="105" t="s">
        <v>26</v>
      </c>
      <c r="G329" s="105">
        <v>2020</v>
      </c>
      <c r="H329" s="105">
        <v>6</v>
      </c>
      <c r="I329" s="106" t="s">
        <v>175</v>
      </c>
      <c r="J329" s="106" t="s">
        <v>2157</v>
      </c>
      <c r="K329" s="107" t="s">
        <v>2156</v>
      </c>
      <c r="L329" s="115">
        <v>270000</v>
      </c>
      <c r="M329" s="115"/>
    </row>
    <row r="330" spans="1:13" ht="17.25">
      <c r="A330" s="104">
        <v>1281</v>
      </c>
      <c r="B330" s="105" t="s">
        <v>390</v>
      </c>
      <c r="C330" s="105" t="s">
        <v>1177</v>
      </c>
      <c r="D330" s="105"/>
      <c r="E330" s="105" t="s">
        <v>222</v>
      </c>
      <c r="F330" s="105" t="s">
        <v>26</v>
      </c>
      <c r="G330" s="105">
        <v>2020</v>
      </c>
      <c r="H330" s="105">
        <v>6</v>
      </c>
      <c r="I330" s="106" t="s">
        <v>176</v>
      </c>
      <c r="J330" s="106" t="s">
        <v>2157</v>
      </c>
      <c r="K330" s="107" t="s">
        <v>2156</v>
      </c>
      <c r="L330" s="115">
        <v>63000</v>
      </c>
      <c r="M330" s="115">
        <v>60540</v>
      </c>
    </row>
    <row r="331" spans="1:13" ht="17.25">
      <c r="A331" s="104">
        <v>1282</v>
      </c>
      <c r="B331" s="105" t="s">
        <v>390</v>
      </c>
      <c r="C331" s="105" t="s">
        <v>1178</v>
      </c>
      <c r="D331" s="105">
        <v>1</v>
      </c>
      <c r="E331" s="105" t="s">
        <v>222</v>
      </c>
      <c r="F331" s="105" t="s">
        <v>26</v>
      </c>
      <c r="G331" s="105">
        <v>2020</v>
      </c>
      <c r="H331" s="105">
        <v>6</v>
      </c>
      <c r="I331" s="106" t="s">
        <v>170</v>
      </c>
      <c r="J331" s="106" t="s">
        <v>2158</v>
      </c>
      <c r="K331" s="107" t="s">
        <v>2159</v>
      </c>
      <c r="L331" s="115">
        <v>152083.33333333334</v>
      </c>
      <c r="M331" s="115">
        <v>211890</v>
      </c>
    </row>
    <row r="332" spans="1:13" ht="17.25">
      <c r="A332" s="104">
        <v>1283</v>
      </c>
      <c r="B332" s="105" t="s">
        <v>390</v>
      </c>
      <c r="C332" s="105" t="s">
        <v>1178</v>
      </c>
      <c r="D332" s="105"/>
      <c r="E332" s="105" t="s">
        <v>222</v>
      </c>
      <c r="F332" s="105" t="s">
        <v>26</v>
      </c>
      <c r="G332" s="105">
        <v>2020</v>
      </c>
      <c r="H332" s="105">
        <v>6</v>
      </c>
      <c r="I332" s="106" t="s">
        <v>172</v>
      </c>
      <c r="J332" s="106" t="s">
        <v>2158</v>
      </c>
      <c r="K332" s="107" t="s">
        <v>2159</v>
      </c>
      <c r="L332" s="115">
        <v>281250</v>
      </c>
      <c r="M332" s="115">
        <v>378375</v>
      </c>
    </row>
    <row r="333" spans="1:13" ht="17.25">
      <c r="A333" s="104">
        <v>1284</v>
      </c>
      <c r="B333" s="105" t="s">
        <v>390</v>
      </c>
      <c r="C333" s="105" t="s">
        <v>1178</v>
      </c>
      <c r="D333" s="105"/>
      <c r="E333" s="105" t="s">
        <v>222</v>
      </c>
      <c r="F333" s="105" t="s">
        <v>26</v>
      </c>
      <c r="G333" s="105">
        <v>2020</v>
      </c>
      <c r="H333" s="105">
        <v>6</v>
      </c>
      <c r="I333" s="106" t="s">
        <v>171</v>
      </c>
      <c r="J333" s="106" t="s">
        <v>2160</v>
      </c>
      <c r="K333" s="107" t="s">
        <v>2159</v>
      </c>
      <c r="L333" s="115">
        <v>45833.333333333336</v>
      </c>
      <c r="M333" s="115"/>
    </row>
    <row r="334" spans="1:13" ht="17.25">
      <c r="A334" s="104">
        <v>1285</v>
      </c>
      <c r="B334" s="105" t="s">
        <v>390</v>
      </c>
      <c r="C334" s="105" t="s">
        <v>1178</v>
      </c>
      <c r="D334" s="105"/>
      <c r="E334" s="105" t="s">
        <v>222</v>
      </c>
      <c r="F334" s="105" t="s">
        <v>26</v>
      </c>
      <c r="G334" s="105">
        <v>2020</v>
      </c>
      <c r="H334" s="105">
        <v>6</v>
      </c>
      <c r="I334" s="106" t="s">
        <v>174</v>
      </c>
      <c r="J334" s="106" t="s">
        <v>2160</v>
      </c>
      <c r="K334" s="107" t="s">
        <v>2159</v>
      </c>
      <c r="L334" s="115">
        <v>198333.33333333334</v>
      </c>
      <c r="M334" s="115">
        <v>201800</v>
      </c>
    </row>
    <row r="335" spans="1:13" ht="17.25">
      <c r="A335" s="104">
        <v>1286</v>
      </c>
      <c r="B335" s="105" t="s">
        <v>390</v>
      </c>
      <c r="C335" s="105" t="s">
        <v>1179</v>
      </c>
      <c r="D335" s="105">
        <v>1</v>
      </c>
      <c r="E335" s="105" t="s">
        <v>222</v>
      </c>
      <c r="F335" s="105" t="s">
        <v>26</v>
      </c>
      <c r="G335" s="105">
        <v>2020</v>
      </c>
      <c r="H335" s="105">
        <v>6</v>
      </c>
      <c r="I335" s="106" t="s">
        <v>170</v>
      </c>
      <c r="J335" s="106" t="s">
        <v>2161</v>
      </c>
      <c r="K335" s="107" t="s">
        <v>2162</v>
      </c>
      <c r="L335" s="115">
        <v>89750</v>
      </c>
      <c r="M335" s="115">
        <v>292103.18400000001</v>
      </c>
    </row>
    <row r="336" spans="1:13" ht="17.25">
      <c r="A336" s="104">
        <v>1287</v>
      </c>
      <c r="B336" s="105" t="s">
        <v>390</v>
      </c>
      <c r="C336" s="105" t="s">
        <v>1179</v>
      </c>
      <c r="D336" s="105"/>
      <c r="E336" s="105" t="s">
        <v>222</v>
      </c>
      <c r="F336" s="105" t="s">
        <v>26</v>
      </c>
      <c r="G336" s="105">
        <v>2020</v>
      </c>
      <c r="H336" s="105">
        <v>6</v>
      </c>
      <c r="I336" s="106" t="s">
        <v>172</v>
      </c>
      <c r="J336" s="106" t="s">
        <v>2161</v>
      </c>
      <c r="K336" s="107" t="s">
        <v>2162</v>
      </c>
      <c r="L336" s="115">
        <v>312500</v>
      </c>
      <c r="M336" s="115">
        <v>378375</v>
      </c>
    </row>
    <row r="337" spans="1:13" ht="17.25">
      <c r="A337" s="104">
        <v>1288</v>
      </c>
      <c r="B337" s="105" t="s">
        <v>390</v>
      </c>
      <c r="C337" s="105" t="s">
        <v>1179</v>
      </c>
      <c r="D337" s="105"/>
      <c r="E337" s="105" t="s">
        <v>222</v>
      </c>
      <c r="F337" s="105" t="s">
        <v>26</v>
      </c>
      <c r="G337" s="105">
        <v>2020</v>
      </c>
      <c r="H337" s="105">
        <v>6</v>
      </c>
      <c r="I337" s="106" t="s">
        <v>174</v>
      </c>
      <c r="J337" s="106" t="s">
        <v>2163</v>
      </c>
      <c r="K337" s="107" t="s">
        <v>2162</v>
      </c>
      <c r="L337" s="115">
        <v>283750</v>
      </c>
      <c r="M337" s="115"/>
    </row>
    <row r="338" spans="1:13" ht="17.25">
      <c r="A338" s="104">
        <v>1289</v>
      </c>
      <c r="B338" s="105" t="s">
        <v>1180</v>
      </c>
      <c r="C338" s="105" t="s">
        <v>1181</v>
      </c>
      <c r="D338" s="105">
        <v>1</v>
      </c>
      <c r="E338" s="105" t="s">
        <v>222</v>
      </c>
      <c r="F338" s="105" t="s">
        <v>26</v>
      </c>
      <c r="G338" s="105">
        <v>2020</v>
      </c>
      <c r="H338" s="105">
        <v>6</v>
      </c>
      <c r="I338" s="106" t="s">
        <v>176</v>
      </c>
      <c r="J338" s="106" t="s">
        <v>2164</v>
      </c>
      <c r="K338" s="107" t="s">
        <v>2165</v>
      </c>
      <c r="L338" s="115">
        <v>731250</v>
      </c>
      <c r="M338" s="115">
        <v>681075</v>
      </c>
    </row>
    <row r="339" spans="1:13" ht="17.25">
      <c r="A339" s="104">
        <v>1355</v>
      </c>
      <c r="B339" s="105" t="s">
        <v>1180</v>
      </c>
      <c r="C339" s="105" t="s">
        <v>1198</v>
      </c>
      <c r="D339" s="105">
        <v>1</v>
      </c>
      <c r="E339" s="105" t="s">
        <v>8</v>
      </c>
      <c r="F339" s="105" t="s">
        <v>12</v>
      </c>
      <c r="G339" s="105">
        <v>2020</v>
      </c>
      <c r="H339" s="105">
        <v>6</v>
      </c>
      <c r="I339" s="106" t="s">
        <v>170</v>
      </c>
      <c r="J339" s="106" t="s">
        <v>2237</v>
      </c>
      <c r="K339" s="107" t="s">
        <v>2238</v>
      </c>
      <c r="L339" s="115">
        <v>250000</v>
      </c>
      <c r="M339" s="115">
        <v>450000</v>
      </c>
    </row>
    <row r="340" spans="1:13" ht="17.25">
      <c r="A340" s="104">
        <v>1356</v>
      </c>
      <c r="B340" s="105" t="s">
        <v>1180</v>
      </c>
      <c r="C340" s="105" t="s">
        <v>1198</v>
      </c>
      <c r="D340" s="105"/>
      <c r="E340" s="105" t="s">
        <v>8</v>
      </c>
      <c r="F340" s="105" t="s">
        <v>12</v>
      </c>
      <c r="G340" s="105">
        <v>2020</v>
      </c>
      <c r="H340" s="105">
        <v>6</v>
      </c>
      <c r="I340" s="106" t="s">
        <v>170</v>
      </c>
      <c r="J340" s="106" t="s">
        <v>2239</v>
      </c>
      <c r="K340" s="107" t="s">
        <v>2240</v>
      </c>
      <c r="L340" s="115">
        <v>12500</v>
      </c>
      <c r="M340" s="115">
        <v>135000</v>
      </c>
    </row>
    <row r="341" spans="1:13" ht="17.25">
      <c r="A341" s="104">
        <v>1357</v>
      </c>
      <c r="B341" s="105" t="s">
        <v>1180</v>
      </c>
      <c r="C341" s="105" t="s">
        <v>1199</v>
      </c>
      <c r="D341" s="105">
        <v>1</v>
      </c>
      <c r="E341" s="105" t="s">
        <v>8</v>
      </c>
      <c r="F341" s="105" t="s">
        <v>12</v>
      </c>
      <c r="G341" s="105">
        <v>2020</v>
      </c>
      <c r="H341" s="105">
        <v>6</v>
      </c>
      <c r="I341" s="106" t="s">
        <v>170</v>
      </c>
      <c r="J341" s="106" t="s">
        <v>2241</v>
      </c>
      <c r="K341" s="107" t="s">
        <v>2242</v>
      </c>
      <c r="L341" s="115">
        <v>2416666.6666666656</v>
      </c>
      <c r="M341" s="115">
        <v>2296800</v>
      </c>
    </row>
    <row r="342" spans="1:13" ht="17.25">
      <c r="A342" s="104">
        <v>1358</v>
      </c>
      <c r="B342" s="105" t="s">
        <v>1180</v>
      </c>
      <c r="C342" s="105" t="s">
        <v>1199</v>
      </c>
      <c r="D342" s="105"/>
      <c r="E342" s="105" t="s">
        <v>8</v>
      </c>
      <c r="F342" s="105" t="s">
        <v>12</v>
      </c>
      <c r="G342" s="105">
        <v>2020</v>
      </c>
      <c r="H342" s="105">
        <v>6</v>
      </c>
      <c r="I342" s="106" t="s">
        <v>170</v>
      </c>
      <c r="J342" s="106" t="s">
        <v>2243</v>
      </c>
      <c r="K342" s="107" t="s">
        <v>2244</v>
      </c>
      <c r="L342" s="115">
        <v>500000</v>
      </c>
      <c r="M342" s="115">
        <v>504000</v>
      </c>
    </row>
    <row r="343" spans="1:13" ht="17.25">
      <c r="A343" s="104">
        <v>1359</v>
      </c>
      <c r="B343" s="105" t="s">
        <v>1180</v>
      </c>
      <c r="C343" s="105" t="s">
        <v>1199</v>
      </c>
      <c r="D343" s="105"/>
      <c r="E343" s="105" t="s">
        <v>8</v>
      </c>
      <c r="F343" s="105" t="s">
        <v>12</v>
      </c>
      <c r="G343" s="105">
        <v>2020</v>
      </c>
      <c r="H343" s="105">
        <v>6</v>
      </c>
      <c r="I343" s="106" t="s">
        <v>170</v>
      </c>
      <c r="J343" s="106" t="s">
        <v>2245</v>
      </c>
      <c r="K343" s="107" t="s">
        <v>2246</v>
      </c>
      <c r="L343" s="115">
        <v>1500000</v>
      </c>
      <c r="M343" s="115">
        <v>2260000</v>
      </c>
    </row>
    <row r="344" spans="1:13" ht="17.25">
      <c r="A344" s="104">
        <v>1360</v>
      </c>
      <c r="B344" s="105" t="s">
        <v>1180</v>
      </c>
      <c r="C344" s="105" t="s">
        <v>1200</v>
      </c>
      <c r="D344" s="105">
        <v>1</v>
      </c>
      <c r="E344" s="105" t="s">
        <v>8</v>
      </c>
      <c r="F344" s="105" t="s">
        <v>12</v>
      </c>
      <c r="G344" s="105">
        <v>2020</v>
      </c>
      <c r="H344" s="105">
        <v>6</v>
      </c>
      <c r="I344" s="106" t="s">
        <v>171</v>
      </c>
      <c r="J344" s="106" t="s">
        <v>2247</v>
      </c>
      <c r="K344" s="107" t="s">
        <v>2248</v>
      </c>
      <c r="L344" s="115">
        <v>50000</v>
      </c>
      <c r="M344" s="115">
        <v>24000</v>
      </c>
    </row>
    <row r="345" spans="1:13" ht="17.25">
      <c r="A345" s="104">
        <v>1373</v>
      </c>
      <c r="B345" s="105" t="s">
        <v>401</v>
      </c>
      <c r="C345" s="105" t="s">
        <v>1202</v>
      </c>
      <c r="D345" s="105">
        <v>1</v>
      </c>
      <c r="E345" s="105" t="s">
        <v>32</v>
      </c>
      <c r="F345" s="105" t="s">
        <v>35</v>
      </c>
      <c r="G345" s="105">
        <v>2020</v>
      </c>
      <c r="H345" s="105">
        <v>6</v>
      </c>
      <c r="I345" s="106" t="s">
        <v>171</v>
      </c>
      <c r="J345" s="106"/>
      <c r="K345" s="107" t="s">
        <v>2250</v>
      </c>
      <c r="L345" s="115"/>
      <c r="M345" s="115"/>
    </row>
    <row r="346" spans="1:13" ht="17.25">
      <c r="A346" s="104">
        <v>1383</v>
      </c>
      <c r="B346" s="105" t="s">
        <v>1165</v>
      </c>
      <c r="C346" s="105" t="s">
        <v>1211</v>
      </c>
      <c r="D346" s="105">
        <v>1</v>
      </c>
      <c r="E346" s="105" t="s">
        <v>119</v>
      </c>
      <c r="F346" s="105" t="s">
        <v>96</v>
      </c>
      <c r="G346" s="105">
        <v>2020</v>
      </c>
      <c r="H346" s="105">
        <v>6</v>
      </c>
      <c r="I346" s="106" t="s">
        <v>173</v>
      </c>
      <c r="J346" s="106"/>
      <c r="K346" s="107" t="s">
        <v>2260</v>
      </c>
      <c r="L346" s="115"/>
      <c r="M346" s="115"/>
    </row>
    <row r="347" spans="1:13" ht="17.25">
      <c r="A347" s="104">
        <v>1386</v>
      </c>
      <c r="B347" s="105" t="s">
        <v>1180</v>
      </c>
      <c r="C347" s="105" t="s">
        <v>1212</v>
      </c>
      <c r="D347" s="105">
        <v>1</v>
      </c>
      <c r="E347" s="105" t="s">
        <v>119</v>
      </c>
      <c r="F347" s="105" t="s">
        <v>37</v>
      </c>
      <c r="G347" s="105">
        <v>2020</v>
      </c>
      <c r="H347" s="105">
        <v>6</v>
      </c>
      <c r="I347" s="106" t="s">
        <v>170</v>
      </c>
      <c r="J347" s="106">
        <v>995534</v>
      </c>
      <c r="K347" s="107" t="s">
        <v>2261</v>
      </c>
      <c r="L347" s="115">
        <v>173333.33333333334</v>
      </c>
      <c r="M347" s="115">
        <v>200000</v>
      </c>
    </row>
    <row r="348" spans="1:13" ht="17.25">
      <c r="A348" s="104">
        <v>1391</v>
      </c>
      <c r="B348" s="105" t="s">
        <v>1180</v>
      </c>
      <c r="C348" s="105" t="s">
        <v>1216</v>
      </c>
      <c r="D348" s="105">
        <v>1</v>
      </c>
      <c r="E348" s="105" t="s">
        <v>38</v>
      </c>
      <c r="F348" s="105" t="s">
        <v>84</v>
      </c>
      <c r="G348" s="105">
        <v>2020</v>
      </c>
      <c r="H348" s="105">
        <v>6</v>
      </c>
      <c r="I348" s="106" t="s">
        <v>173</v>
      </c>
      <c r="J348" s="106"/>
      <c r="K348" s="107" t="s">
        <v>2262</v>
      </c>
      <c r="L348" s="115">
        <v>58333.333333333336</v>
      </c>
      <c r="M348" s="115"/>
    </row>
    <row r="349" spans="1:13" ht="17.25">
      <c r="A349" s="104">
        <v>1392</v>
      </c>
      <c r="B349" s="105" t="s">
        <v>1180</v>
      </c>
      <c r="C349" s="105" t="s">
        <v>1216</v>
      </c>
      <c r="D349" s="105"/>
      <c r="E349" s="105" t="s">
        <v>38</v>
      </c>
      <c r="F349" s="105" t="s">
        <v>84</v>
      </c>
      <c r="G349" s="105">
        <v>2020</v>
      </c>
      <c r="H349" s="105">
        <v>6</v>
      </c>
      <c r="I349" s="106" t="s">
        <v>173</v>
      </c>
      <c r="J349" s="106"/>
      <c r="K349" s="107" t="s">
        <v>2263</v>
      </c>
      <c r="L349" s="115">
        <v>87500</v>
      </c>
      <c r="M349" s="115"/>
    </row>
    <row r="350" spans="1:13" ht="17.25">
      <c r="A350" s="104">
        <v>1393</v>
      </c>
      <c r="B350" s="105" t="s">
        <v>1180</v>
      </c>
      <c r="C350" s="105" t="s">
        <v>1216</v>
      </c>
      <c r="D350" s="105"/>
      <c r="E350" s="105" t="s">
        <v>38</v>
      </c>
      <c r="F350" s="105" t="s">
        <v>84</v>
      </c>
      <c r="G350" s="105">
        <v>2020</v>
      </c>
      <c r="H350" s="105">
        <v>6</v>
      </c>
      <c r="I350" s="106" t="s">
        <v>173</v>
      </c>
      <c r="J350" s="106"/>
      <c r="K350" s="107" t="s">
        <v>2264</v>
      </c>
      <c r="L350" s="115">
        <v>43750</v>
      </c>
      <c r="M350" s="115"/>
    </row>
    <row r="351" spans="1:13" ht="17.25">
      <c r="A351" s="104">
        <v>1394</v>
      </c>
      <c r="B351" s="105" t="s">
        <v>361</v>
      </c>
      <c r="C351" s="105" t="s">
        <v>1217</v>
      </c>
      <c r="D351" s="105">
        <v>1</v>
      </c>
      <c r="E351" s="105" t="s">
        <v>224</v>
      </c>
      <c r="F351" s="105" t="s">
        <v>22</v>
      </c>
      <c r="G351" s="105">
        <v>2020</v>
      </c>
      <c r="H351" s="105">
        <v>6</v>
      </c>
      <c r="I351" s="106" t="s">
        <v>172</v>
      </c>
      <c r="J351" s="106">
        <v>602341</v>
      </c>
      <c r="K351" s="107" t="s">
        <v>2265</v>
      </c>
      <c r="L351" s="115"/>
      <c r="M351" s="115"/>
    </row>
    <row r="352" spans="1:13" ht="17.25">
      <c r="A352" s="104">
        <v>1395</v>
      </c>
      <c r="B352" s="105" t="s">
        <v>361</v>
      </c>
      <c r="C352" s="105" t="s">
        <v>1218</v>
      </c>
      <c r="D352" s="105">
        <v>1</v>
      </c>
      <c r="E352" s="105" t="s">
        <v>224</v>
      </c>
      <c r="F352" s="105" t="s">
        <v>22</v>
      </c>
      <c r="G352" s="105">
        <v>2020</v>
      </c>
      <c r="H352" s="105">
        <v>6</v>
      </c>
      <c r="I352" s="106" t="s">
        <v>173</v>
      </c>
      <c r="J352" s="106">
        <v>620008</v>
      </c>
      <c r="K352" s="107" t="s">
        <v>2266</v>
      </c>
      <c r="L352" s="115">
        <v>2618550</v>
      </c>
      <c r="M352" s="115">
        <v>6280725</v>
      </c>
    </row>
    <row r="353" spans="1:13" ht="17.25">
      <c r="A353" s="104">
        <v>1396</v>
      </c>
      <c r="B353" s="105" t="s">
        <v>1219</v>
      </c>
      <c r="C353" s="105" t="s">
        <v>1220</v>
      </c>
      <c r="D353" s="105">
        <v>1</v>
      </c>
      <c r="E353" s="105" t="s">
        <v>224</v>
      </c>
      <c r="F353" s="105" t="s">
        <v>20</v>
      </c>
      <c r="G353" s="105">
        <v>2020</v>
      </c>
      <c r="H353" s="105">
        <v>6</v>
      </c>
      <c r="I353" s="106" t="s">
        <v>171</v>
      </c>
      <c r="J353" s="106">
        <v>411444</v>
      </c>
      <c r="K353" s="107" t="s">
        <v>2267</v>
      </c>
      <c r="L353" s="115">
        <v>2423250</v>
      </c>
      <c r="M353" s="115"/>
    </row>
    <row r="354" spans="1:13" ht="17.25">
      <c r="A354" s="104">
        <v>1397</v>
      </c>
      <c r="B354" s="105" t="s">
        <v>1219</v>
      </c>
      <c r="C354" s="105" t="s">
        <v>1221</v>
      </c>
      <c r="D354" s="105">
        <v>1</v>
      </c>
      <c r="E354" s="105" t="s">
        <v>224</v>
      </c>
      <c r="F354" s="105" t="s">
        <v>22</v>
      </c>
      <c r="G354" s="105">
        <v>2020</v>
      </c>
      <c r="H354" s="105">
        <v>6</v>
      </c>
      <c r="I354" s="106" t="s">
        <v>173</v>
      </c>
      <c r="J354" s="106">
        <v>620013</v>
      </c>
      <c r="K354" s="107" t="s">
        <v>2268</v>
      </c>
      <c r="L354" s="115"/>
      <c r="M354" s="115"/>
    </row>
    <row r="355" spans="1:13" ht="17.25">
      <c r="A355" s="104">
        <v>5</v>
      </c>
      <c r="B355" s="105" t="s">
        <v>285</v>
      </c>
      <c r="C355" s="105" t="s">
        <v>616</v>
      </c>
      <c r="D355" s="105"/>
      <c r="E355" s="105" t="s">
        <v>224</v>
      </c>
      <c r="F355" s="105" t="s">
        <v>21</v>
      </c>
      <c r="G355" s="105">
        <v>2020</v>
      </c>
      <c r="H355" s="105">
        <v>10</v>
      </c>
      <c r="I355" s="106" t="s">
        <v>170</v>
      </c>
      <c r="J355" s="106">
        <v>600056</v>
      </c>
      <c r="K355" s="107" t="s">
        <v>1253</v>
      </c>
      <c r="L355" s="115"/>
      <c r="M355" s="115"/>
    </row>
    <row r="356" spans="1:13" ht="17.25">
      <c r="A356" s="104">
        <v>6</v>
      </c>
      <c r="B356" s="105" t="s">
        <v>285</v>
      </c>
      <c r="C356" s="105" t="s">
        <v>616</v>
      </c>
      <c r="D356" s="105"/>
      <c r="E356" s="105" t="s">
        <v>224</v>
      </c>
      <c r="F356" s="105" t="s">
        <v>21</v>
      </c>
      <c r="G356" s="105">
        <v>2020</v>
      </c>
      <c r="H356" s="105">
        <v>11</v>
      </c>
      <c r="I356" s="106" t="s">
        <v>170</v>
      </c>
      <c r="J356" s="106">
        <v>600056</v>
      </c>
      <c r="K356" s="107" t="s">
        <v>1253</v>
      </c>
      <c r="L356" s="115"/>
      <c r="M356" s="115"/>
    </row>
    <row r="357" spans="1:13" ht="17.25">
      <c r="A357" s="104">
        <v>1400</v>
      </c>
      <c r="B357" s="105" t="s">
        <v>363</v>
      </c>
      <c r="C357" s="105" t="s">
        <v>1223</v>
      </c>
      <c r="D357" s="105">
        <v>1</v>
      </c>
      <c r="E357" s="105" t="s">
        <v>224</v>
      </c>
      <c r="F357" s="105" t="s">
        <v>22</v>
      </c>
      <c r="G357" s="105">
        <v>2020</v>
      </c>
      <c r="H357" s="105">
        <v>6</v>
      </c>
      <c r="I357" s="106" t="s">
        <v>173</v>
      </c>
      <c r="J357" s="106">
        <v>620006</v>
      </c>
      <c r="K357" s="107" t="s">
        <v>2270</v>
      </c>
      <c r="L357" s="115"/>
      <c r="M357" s="115"/>
    </row>
    <row r="358" spans="1:13" ht="17.25">
      <c r="A358" s="104">
        <v>1403</v>
      </c>
      <c r="B358" s="105" t="s">
        <v>1224</v>
      </c>
      <c r="C358" s="105" t="s">
        <v>1225</v>
      </c>
      <c r="D358" s="105">
        <v>1</v>
      </c>
      <c r="E358" s="105" t="s">
        <v>222</v>
      </c>
      <c r="F358" s="105" t="s">
        <v>330</v>
      </c>
      <c r="G358" s="105">
        <v>2020</v>
      </c>
      <c r="H358" s="105">
        <v>6</v>
      </c>
      <c r="I358" s="106" t="s">
        <v>170</v>
      </c>
      <c r="J358" s="106">
        <v>673224</v>
      </c>
      <c r="K358" s="107" t="s">
        <v>2271</v>
      </c>
      <c r="L358" s="115">
        <v>1428571.4285714286</v>
      </c>
      <c r="M358" s="115"/>
    </row>
    <row r="359" spans="1:13" ht="17.25">
      <c r="A359" s="104">
        <v>1405</v>
      </c>
      <c r="B359" s="105" t="s">
        <v>363</v>
      </c>
      <c r="C359" s="105" t="s">
        <v>1227</v>
      </c>
      <c r="D359" s="105">
        <v>1</v>
      </c>
      <c r="E359" s="105" t="s">
        <v>222</v>
      </c>
      <c r="F359" s="105" t="s">
        <v>10</v>
      </c>
      <c r="G359" s="105">
        <v>2020</v>
      </c>
      <c r="H359" s="105">
        <v>6</v>
      </c>
      <c r="I359" s="106" t="s">
        <v>173</v>
      </c>
      <c r="J359" s="106">
        <v>100543</v>
      </c>
      <c r="K359" s="107" t="s">
        <v>2273</v>
      </c>
      <c r="L359" s="115"/>
      <c r="M359" s="115"/>
    </row>
    <row r="360" spans="1:13" ht="17.25">
      <c r="A360" s="104">
        <v>1406</v>
      </c>
      <c r="B360" s="105" t="s">
        <v>363</v>
      </c>
      <c r="C360" s="105" t="s">
        <v>1228</v>
      </c>
      <c r="D360" s="105">
        <v>1</v>
      </c>
      <c r="E360" s="105" t="s">
        <v>222</v>
      </c>
      <c r="F360" s="105" t="s">
        <v>10</v>
      </c>
      <c r="G360" s="105">
        <v>2020</v>
      </c>
      <c r="H360" s="105">
        <v>6</v>
      </c>
      <c r="I360" s="106" t="s">
        <v>170</v>
      </c>
      <c r="J360" s="106">
        <v>603132</v>
      </c>
      <c r="K360" s="107" t="s">
        <v>2274</v>
      </c>
      <c r="L360" s="115">
        <v>932000</v>
      </c>
      <c r="M360" s="115">
        <v>871776</v>
      </c>
    </row>
    <row r="361" spans="1:13" ht="17.25">
      <c r="A361" s="104">
        <v>1408</v>
      </c>
      <c r="B361" s="105" t="s">
        <v>363</v>
      </c>
      <c r="C361" s="105" t="s">
        <v>1229</v>
      </c>
      <c r="D361" s="105">
        <v>1</v>
      </c>
      <c r="E361" s="105" t="s">
        <v>13</v>
      </c>
      <c r="F361" s="105" t="s">
        <v>19</v>
      </c>
      <c r="G361" s="105">
        <v>2020</v>
      </c>
      <c r="H361" s="105">
        <v>6</v>
      </c>
      <c r="I361" s="106" t="s">
        <v>178</v>
      </c>
      <c r="J361" s="106">
        <v>400120</v>
      </c>
      <c r="K361" s="107" t="s">
        <v>1990</v>
      </c>
      <c r="L361" s="115"/>
      <c r="M361" s="115"/>
    </row>
    <row r="362" spans="1:13" ht="17.25">
      <c r="A362" s="104">
        <v>1409</v>
      </c>
      <c r="B362" s="105" t="s">
        <v>363</v>
      </c>
      <c r="C362" s="105" t="s">
        <v>1230</v>
      </c>
      <c r="D362" s="105">
        <v>1</v>
      </c>
      <c r="E362" s="105" t="s">
        <v>13</v>
      </c>
      <c r="F362" s="105" t="s">
        <v>19</v>
      </c>
      <c r="G362" s="105">
        <v>2020</v>
      </c>
      <c r="H362" s="105">
        <v>6</v>
      </c>
      <c r="I362" s="106" t="s">
        <v>178</v>
      </c>
      <c r="J362" s="106">
        <v>400090</v>
      </c>
      <c r="K362" s="107" t="s">
        <v>1473</v>
      </c>
      <c r="L362" s="115"/>
      <c r="M362" s="115"/>
    </row>
    <row r="363" spans="1:13" ht="17.25">
      <c r="A363" s="104">
        <v>1410</v>
      </c>
      <c r="B363" s="105" t="s">
        <v>363</v>
      </c>
      <c r="C363" s="105" t="s">
        <v>1230</v>
      </c>
      <c r="D363" s="105"/>
      <c r="E363" s="105" t="s">
        <v>13</v>
      </c>
      <c r="F363" s="105" t="s">
        <v>19</v>
      </c>
      <c r="G363" s="105">
        <v>2020</v>
      </c>
      <c r="H363" s="105">
        <v>6</v>
      </c>
      <c r="I363" s="106" t="s">
        <v>178</v>
      </c>
      <c r="J363" s="106">
        <v>400091</v>
      </c>
      <c r="K363" s="107" t="s">
        <v>1474</v>
      </c>
      <c r="L363" s="115"/>
      <c r="M363" s="115"/>
    </row>
    <row r="364" spans="1:13" ht="17.25">
      <c r="A364" s="104">
        <v>1411</v>
      </c>
      <c r="B364" s="105" t="s">
        <v>361</v>
      </c>
      <c r="C364" s="105" t="s">
        <v>1231</v>
      </c>
      <c r="D364" s="105">
        <v>1</v>
      </c>
      <c r="E364" s="105" t="s">
        <v>8</v>
      </c>
      <c r="F364" s="105" t="s">
        <v>95</v>
      </c>
      <c r="G364" s="105">
        <v>2020</v>
      </c>
      <c r="H364" s="105">
        <v>6</v>
      </c>
      <c r="I364" s="106" t="s">
        <v>170</v>
      </c>
      <c r="J364" s="106">
        <v>711592</v>
      </c>
      <c r="K364" s="107" t="s">
        <v>2275</v>
      </c>
      <c r="L364" s="115">
        <v>83333.333333333328</v>
      </c>
      <c r="M364" s="115">
        <v>3790800</v>
      </c>
    </row>
    <row r="365" spans="1:13" ht="17.25">
      <c r="A365" s="104">
        <v>1412</v>
      </c>
      <c r="B365" s="105" t="s">
        <v>361</v>
      </c>
      <c r="C365" s="105" t="s">
        <v>1232</v>
      </c>
      <c r="D365" s="105">
        <v>1</v>
      </c>
      <c r="E365" s="105" t="s">
        <v>8</v>
      </c>
      <c r="F365" s="105" t="s">
        <v>12</v>
      </c>
      <c r="G365" s="105">
        <v>2020</v>
      </c>
      <c r="H365" s="105">
        <v>6</v>
      </c>
      <c r="I365" s="106" t="s">
        <v>173</v>
      </c>
      <c r="J365" s="106" t="s">
        <v>2276</v>
      </c>
      <c r="K365" s="107" t="s">
        <v>2277</v>
      </c>
      <c r="L365" s="115">
        <v>346666.66666666669</v>
      </c>
      <c r="M365" s="115">
        <v>703296</v>
      </c>
    </row>
    <row r="366" spans="1:13" ht="17.25">
      <c r="A366" s="104">
        <v>1413</v>
      </c>
      <c r="B366" s="105" t="s">
        <v>361</v>
      </c>
      <c r="C366" s="105" t="s">
        <v>1232</v>
      </c>
      <c r="D366" s="105"/>
      <c r="E366" s="105" t="s">
        <v>8</v>
      </c>
      <c r="F366" s="105" t="s">
        <v>12</v>
      </c>
      <c r="G366" s="105">
        <v>2020</v>
      </c>
      <c r="H366" s="105">
        <v>6</v>
      </c>
      <c r="I366" s="106" t="s">
        <v>173</v>
      </c>
      <c r="J366" s="106" t="s">
        <v>2276</v>
      </c>
      <c r="K366" s="107" t="s">
        <v>2278</v>
      </c>
      <c r="L366" s="115">
        <v>566666.66666666663</v>
      </c>
      <c r="M366" s="115"/>
    </row>
    <row r="367" spans="1:13" ht="17.25">
      <c r="A367" s="104">
        <v>1414</v>
      </c>
      <c r="B367" s="105" t="s">
        <v>361</v>
      </c>
      <c r="C367" s="105" t="s">
        <v>1232</v>
      </c>
      <c r="D367" s="105"/>
      <c r="E367" s="105" t="s">
        <v>8</v>
      </c>
      <c r="F367" s="105" t="s">
        <v>12</v>
      </c>
      <c r="G367" s="105">
        <v>2020</v>
      </c>
      <c r="H367" s="105">
        <v>6</v>
      </c>
      <c r="I367" s="106" t="s">
        <v>173</v>
      </c>
      <c r="J367" s="106" t="s">
        <v>2276</v>
      </c>
      <c r="K367" s="107" t="s">
        <v>2279</v>
      </c>
      <c r="L367" s="115">
        <v>2408333.3333333335</v>
      </c>
      <c r="M367" s="115">
        <v>3607128</v>
      </c>
    </row>
    <row r="368" spans="1:13" ht="17.25">
      <c r="A368" s="104">
        <v>1415</v>
      </c>
      <c r="B368" s="105" t="s">
        <v>361</v>
      </c>
      <c r="C368" s="105" t="s">
        <v>1232</v>
      </c>
      <c r="D368" s="105"/>
      <c r="E368" s="105" t="s">
        <v>8</v>
      </c>
      <c r="F368" s="105" t="s">
        <v>12</v>
      </c>
      <c r="G368" s="105">
        <v>2020</v>
      </c>
      <c r="H368" s="105">
        <v>6</v>
      </c>
      <c r="I368" s="106" t="s">
        <v>173</v>
      </c>
      <c r="J368" s="106" t="s">
        <v>2276</v>
      </c>
      <c r="K368" s="107" t="s">
        <v>2279</v>
      </c>
      <c r="L368" s="115">
        <v>141666.66666666666</v>
      </c>
      <c r="M368" s="115">
        <v>39984</v>
      </c>
    </row>
    <row r="369" spans="1:13" ht="17.25">
      <c r="A369" s="104">
        <v>1416</v>
      </c>
      <c r="B369" s="105" t="s">
        <v>361</v>
      </c>
      <c r="C369" s="105" t="s">
        <v>1232</v>
      </c>
      <c r="D369" s="105"/>
      <c r="E369" s="105" t="s">
        <v>8</v>
      </c>
      <c r="F369" s="105" t="s">
        <v>12</v>
      </c>
      <c r="G369" s="105">
        <v>2020</v>
      </c>
      <c r="H369" s="105">
        <v>6</v>
      </c>
      <c r="I369" s="106" t="s">
        <v>173</v>
      </c>
      <c r="J369" s="106" t="s">
        <v>2276</v>
      </c>
      <c r="K369" s="107" t="s">
        <v>2280</v>
      </c>
      <c r="L369" s="115">
        <v>1133333.3333333333</v>
      </c>
      <c r="M369" s="115">
        <v>1608756</v>
      </c>
    </row>
    <row r="370" spans="1:13" ht="17.25">
      <c r="A370" s="104">
        <v>1417</v>
      </c>
      <c r="B370" s="105" t="s">
        <v>361</v>
      </c>
      <c r="C370" s="105" t="s">
        <v>1232</v>
      </c>
      <c r="D370" s="105"/>
      <c r="E370" s="105" t="s">
        <v>8</v>
      </c>
      <c r="F370" s="105" t="s">
        <v>12</v>
      </c>
      <c r="G370" s="105">
        <v>2020</v>
      </c>
      <c r="H370" s="105">
        <v>6</v>
      </c>
      <c r="I370" s="106" t="s">
        <v>173</v>
      </c>
      <c r="J370" s="106" t="s">
        <v>2276</v>
      </c>
      <c r="K370" s="107" t="s">
        <v>2281</v>
      </c>
      <c r="L370" s="115">
        <v>383333.33333333331</v>
      </c>
      <c r="M370" s="115">
        <v>788256</v>
      </c>
    </row>
    <row r="371" spans="1:13" ht="17.25">
      <c r="A371" s="104">
        <v>1418</v>
      </c>
      <c r="B371" s="105" t="s">
        <v>361</v>
      </c>
      <c r="C371" s="105" t="s">
        <v>1232</v>
      </c>
      <c r="D371" s="105"/>
      <c r="E371" s="105" t="s">
        <v>8</v>
      </c>
      <c r="F371" s="105" t="s">
        <v>12</v>
      </c>
      <c r="G371" s="105">
        <v>2020</v>
      </c>
      <c r="H371" s="105">
        <v>6</v>
      </c>
      <c r="I371" s="106" t="s">
        <v>173</v>
      </c>
      <c r="J371" s="106" t="s">
        <v>2276</v>
      </c>
      <c r="K371" s="107" t="s">
        <v>2282</v>
      </c>
      <c r="L371" s="115">
        <v>1900000</v>
      </c>
      <c r="M371" s="115">
        <v>2871888</v>
      </c>
    </row>
    <row r="372" spans="1:13" ht="17.25">
      <c r="A372" s="104">
        <v>1419</v>
      </c>
      <c r="B372" s="105" t="s">
        <v>361</v>
      </c>
      <c r="C372" s="105" t="s">
        <v>1232</v>
      </c>
      <c r="D372" s="105"/>
      <c r="E372" s="105" t="s">
        <v>8</v>
      </c>
      <c r="F372" s="105" t="s">
        <v>12</v>
      </c>
      <c r="G372" s="105">
        <v>2020</v>
      </c>
      <c r="H372" s="105">
        <v>6</v>
      </c>
      <c r="I372" s="106" t="s">
        <v>173</v>
      </c>
      <c r="J372" s="106" t="s">
        <v>2276</v>
      </c>
      <c r="K372" s="107" t="s">
        <v>2283</v>
      </c>
      <c r="L372" s="115">
        <v>350000</v>
      </c>
      <c r="M372" s="115">
        <v>816480</v>
      </c>
    </row>
    <row r="373" spans="1:13" ht="17.25">
      <c r="A373" s="104">
        <v>1420</v>
      </c>
      <c r="B373" s="105" t="s">
        <v>361</v>
      </c>
      <c r="C373" s="105" t="s">
        <v>1232</v>
      </c>
      <c r="D373" s="105"/>
      <c r="E373" s="105" t="s">
        <v>8</v>
      </c>
      <c r="F373" s="105" t="s">
        <v>12</v>
      </c>
      <c r="G373" s="105">
        <v>2020</v>
      </c>
      <c r="H373" s="105">
        <v>6</v>
      </c>
      <c r="I373" s="106" t="s">
        <v>173</v>
      </c>
      <c r="J373" s="106" t="s">
        <v>2276</v>
      </c>
      <c r="K373" s="107" t="s">
        <v>2284</v>
      </c>
      <c r="L373" s="115">
        <v>40000</v>
      </c>
      <c r="M373" s="115"/>
    </row>
    <row r="374" spans="1:13" ht="17.25">
      <c r="A374" s="104">
        <v>1421</v>
      </c>
      <c r="B374" s="105" t="s">
        <v>1219</v>
      </c>
      <c r="C374" s="105" t="s">
        <v>1233</v>
      </c>
      <c r="D374" s="105">
        <v>1</v>
      </c>
      <c r="E374" s="105" t="s">
        <v>8</v>
      </c>
      <c r="F374" s="105" t="s">
        <v>95</v>
      </c>
      <c r="G374" s="105">
        <v>2020</v>
      </c>
      <c r="H374" s="105">
        <v>6</v>
      </c>
      <c r="I374" s="106" t="s">
        <v>170</v>
      </c>
      <c r="J374" s="106">
        <v>712577</v>
      </c>
      <c r="K374" s="107" t="s">
        <v>2285</v>
      </c>
      <c r="L374" s="115">
        <v>1000000</v>
      </c>
      <c r="M374" s="115">
        <v>6036000</v>
      </c>
    </row>
    <row r="375" spans="1:13" ht="17.25">
      <c r="A375" s="104">
        <v>1422</v>
      </c>
      <c r="B375" s="105" t="s">
        <v>1219</v>
      </c>
      <c r="C375" s="105" t="s">
        <v>1234</v>
      </c>
      <c r="D375" s="105">
        <v>1</v>
      </c>
      <c r="E375" s="105" t="s">
        <v>8</v>
      </c>
      <c r="F375" s="105" t="s">
        <v>95</v>
      </c>
      <c r="G375" s="105">
        <v>2020</v>
      </c>
      <c r="H375" s="105">
        <v>6</v>
      </c>
      <c r="I375" s="106" t="s">
        <v>170</v>
      </c>
      <c r="J375" s="106">
        <v>523681</v>
      </c>
      <c r="K375" s="107" t="s">
        <v>2286</v>
      </c>
      <c r="L375" s="115">
        <v>1040000</v>
      </c>
      <c r="M375" s="115"/>
    </row>
    <row r="376" spans="1:13" ht="17.25">
      <c r="A376" s="104">
        <v>1423</v>
      </c>
      <c r="B376" s="105" t="s">
        <v>1219</v>
      </c>
      <c r="C376" s="105" t="s">
        <v>1235</v>
      </c>
      <c r="D376" s="105">
        <v>1</v>
      </c>
      <c r="E376" s="105" t="s">
        <v>8</v>
      </c>
      <c r="F376" s="105" t="s">
        <v>95</v>
      </c>
      <c r="G376" s="105">
        <v>2020</v>
      </c>
      <c r="H376" s="105">
        <v>6</v>
      </c>
      <c r="I376" s="106" t="s">
        <v>170</v>
      </c>
      <c r="J376" s="106">
        <v>701886</v>
      </c>
      <c r="K376" s="107" t="s">
        <v>2287</v>
      </c>
      <c r="L376" s="115">
        <v>397166.66666666669</v>
      </c>
      <c r="M376" s="115">
        <v>576000</v>
      </c>
    </row>
    <row r="377" spans="1:13" ht="17.25">
      <c r="A377" s="104">
        <v>1424</v>
      </c>
      <c r="B377" s="105" t="s">
        <v>1219</v>
      </c>
      <c r="C377" s="105" t="s">
        <v>1235</v>
      </c>
      <c r="D377" s="105"/>
      <c r="E377" s="105" t="s">
        <v>8</v>
      </c>
      <c r="F377" s="105" t="s">
        <v>95</v>
      </c>
      <c r="G377" s="105">
        <v>2020</v>
      </c>
      <c r="H377" s="105">
        <v>6</v>
      </c>
      <c r="I377" s="106" t="s">
        <v>170</v>
      </c>
      <c r="J377" s="106">
        <v>702580</v>
      </c>
      <c r="K377" s="107" t="s">
        <v>2288</v>
      </c>
      <c r="L377" s="115">
        <v>404166.66666666669</v>
      </c>
      <c r="M377" s="115"/>
    </row>
    <row r="378" spans="1:13" ht="17.25">
      <c r="A378" s="104">
        <v>1425</v>
      </c>
      <c r="B378" s="105" t="s">
        <v>1219</v>
      </c>
      <c r="C378" s="105" t="s">
        <v>1235</v>
      </c>
      <c r="D378" s="105"/>
      <c r="E378" s="105" t="s">
        <v>8</v>
      </c>
      <c r="F378" s="105" t="s">
        <v>95</v>
      </c>
      <c r="G378" s="105">
        <v>2020</v>
      </c>
      <c r="H378" s="105">
        <v>6</v>
      </c>
      <c r="I378" s="106" t="s">
        <v>170</v>
      </c>
      <c r="J378" s="106">
        <v>707003</v>
      </c>
      <c r="K378" s="107" t="s">
        <v>2289</v>
      </c>
      <c r="L378" s="115">
        <v>211666.66666666666</v>
      </c>
      <c r="M378" s="115">
        <v>230000</v>
      </c>
    </row>
    <row r="379" spans="1:13" ht="17.25">
      <c r="A379" s="104">
        <v>1426</v>
      </c>
      <c r="B379" s="105" t="s">
        <v>1219</v>
      </c>
      <c r="C379" s="105" t="s">
        <v>1235</v>
      </c>
      <c r="D379" s="105"/>
      <c r="E379" s="105" t="s">
        <v>8</v>
      </c>
      <c r="F379" s="105" t="s">
        <v>95</v>
      </c>
      <c r="G379" s="105">
        <v>2020</v>
      </c>
      <c r="H379" s="105">
        <v>6</v>
      </c>
      <c r="I379" s="106" t="s">
        <v>170</v>
      </c>
      <c r="J379" s="106">
        <v>707141</v>
      </c>
      <c r="K379" s="107" t="s">
        <v>2290</v>
      </c>
      <c r="L379" s="115">
        <v>691166.66666666663</v>
      </c>
      <c r="M379" s="115">
        <v>792000</v>
      </c>
    </row>
    <row r="380" spans="1:13" ht="17.25">
      <c r="A380" s="104">
        <v>1427</v>
      </c>
      <c r="B380" s="105" t="s">
        <v>1219</v>
      </c>
      <c r="C380" s="105" t="s">
        <v>1235</v>
      </c>
      <c r="D380" s="105"/>
      <c r="E380" s="105" t="s">
        <v>8</v>
      </c>
      <c r="F380" s="105" t="s">
        <v>95</v>
      </c>
      <c r="G380" s="105">
        <v>2020</v>
      </c>
      <c r="H380" s="105">
        <v>6</v>
      </c>
      <c r="I380" s="106" t="s">
        <v>170</v>
      </c>
      <c r="J380" s="106">
        <v>707893</v>
      </c>
      <c r="K380" s="107" t="s">
        <v>2291</v>
      </c>
      <c r="L380" s="115">
        <v>233166.66666666666</v>
      </c>
      <c r="M380" s="115">
        <v>60000</v>
      </c>
    </row>
    <row r="381" spans="1:13" ht="17.25">
      <c r="A381" s="104">
        <v>1428</v>
      </c>
      <c r="B381" s="105" t="s">
        <v>1219</v>
      </c>
      <c r="C381" s="105" t="s">
        <v>1235</v>
      </c>
      <c r="D381" s="105"/>
      <c r="E381" s="105" t="s">
        <v>8</v>
      </c>
      <c r="F381" s="105" t="s">
        <v>95</v>
      </c>
      <c r="G381" s="105">
        <v>2020</v>
      </c>
      <c r="H381" s="105">
        <v>6</v>
      </c>
      <c r="I381" s="106" t="s">
        <v>170</v>
      </c>
      <c r="J381" s="106">
        <v>711657</v>
      </c>
      <c r="K381" s="107" t="s">
        <v>2292</v>
      </c>
      <c r="L381" s="115">
        <v>43833.333333333336</v>
      </c>
      <c r="M381" s="115">
        <v>168000</v>
      </c>
    </row>
    <row r="382" spans="1:13" ht="17.25">
      <c r="A382" s="104">
        <v>1429</v>
      </c>
      <c r="B382" s="105" t="s">
        <v>1219</v>
      </c>
      <c r="C382" s="105" t="s">
        <v>1235</v>
      </c>
      <c r="D382" s="105"/>
      <c r="E382" s="105" t="s">
        <v>8</v>
      </c>
      <c r="F382" s="105" t="s">
        <v>95</v>
      </c>
      <c r="G382" s="105">
        <v>2020</v>
      </c>
      <c r="H382" s="105">
        <v>6</v>
      </c>
      <c r="I382" s="106" t="s">
        <v>170</v>
      </c>
      <c r="J382" s="106">
        <v>710855</v>
      </c>
      <c r="K382" s="107" t="s">
        <v>2293</v>
      </c>
      <c r="L382" s="115">
        <v>665816.66666666663</v>
      </c>
      <c r="M382" s="115">
        <v>169000</v>
      </c>
    </row>
    <row r="383" spans="1:13" ht="17.25">
      <c r="A383" s="104">
        <v>1430</v>
      </c>
      <c r="B383" s="105" t="s">
        <v>1219</v>
      </c>
      <c r="C383" s="105" t="s">
        <v>1235</v>
      </c>
      <c r="D383" s="105"/>
      <c r="E383" s="105" t="s">
        <v>8</v>
      </c>
      <c r="F383" s="105" t="s">
        <v>95</v>
      </c>
      <c r="G383" s="105">
        <v>2020</v>
      </c>
      <c r="H383" s="105">
        <v>6</v>
      </c>
      <c r="I383" s="106" t="s">
        <v>170</v>
      </c>
      <c r="J383" s="106">
        <v>710627</v>
      </c>
      <c r="K383" s="107" t="s">
        <v>2294</v>
      </c>
      <c r="L383" s="115">
        <v>362250</v>
      </c>
      <c r="M383" s="115">
        <v>109200</v>
      </c>
    </row>
    <row r="384" spans="1:13" ht="17.25">
      <c r="A384" s="104">
        <v>1431</v>
      </c>
      <c r="B384" s="105" t="s">
        <v>1219</v>
      </c>
      <c r="C384" s="105" t="s">
        <v>1235</v>
      </c>
      <c r="D384" s="105"/>
      <c r="E384" s="105" t="s">
        <v>8</v>
      </c>
      <c r="F384" s="105" t="s">
        <v>95</v>
      </c>
      <c r="G384" s="105">
        <v>2020</v>
      </c>
      <c r="H384" s="105">
        <v>6</v>
      </c>
      <c r="I384" s="106" t="s">
        <v>170</v>
      </c>
      <c r="J384" s="106">
        <v>711476</v>
      </c>
      <c r="K384" s="107" t="s">
        <v>2295</v>
      </c>
      <c r="L384" s="115">
        <v>128166.66666666667</v>
      </c>
      <c r="M384" s="115"/>
    </row>
    <row r="385" spans="1:13" ht="17.25">
      <c r="A385" s="104">
        <v>1432</v>
      </c>
      <c r="B385" s="105" t="s">
        <v>1219</v>
      </c>
      <c r="C385" s="105" t="s">
        <v>1235</v>
      </c>
      <c r="D385" s="105"/>
      <c r="E385" s="105" t="s">
        <v>8</v>
      </c>
      <c r="F385" s="105" t="s">
        <v>95</v>
      </c>
      <c r="G385" s="105">
        <v>2020</v>
      </c>
      <c r="H385" s="105">
        <v>6</v>
      </c>
      <c r="I385" s="106" t="s">
        <v>170</v>
      </c>
      <c r="J385" s="106">
        <v>700415</v>
      </c>
      <c r="K385" s="107" t="s">
        <v>2296</v>
      </c>
      <c r="L385" s="115">
        <v>1540666.6666666667</v>
      </c>
      <c r="M385" s="115">
        <v>1712000</v>
      </c>
    </row>
    <row r="386" spans="1:13" ht="17.25">
      <c r="A386" s="104">
        <v>1433</v>
      </c>
      <c r="B386" s="105" t="s">
        <v>1219</v>
      </c>
      <c r="C386" s="105" t="s">
        <v>1235</v>
      </c>
      <c r="D386" s="105"/>
      <c r="E386" s="105" t="s">
        <v>8</v>
      </c>
      <c r="F386" s="105" t="s">
        <v>95</v>
      </c>
      <c r="G386" s="105">
        <v>2020</v>
      </c>
      <c r="H386" s="105">
        <v>6</v>
      </c>
      <c r="I386" s="106" t="s">
        <v>170</v>
      </c>
      <c r="J386" s="106">
        <v>700417</v>
      </c>
      <c r="K386" s="107" t="s">
        <v>2297</v>
      </c>
      <c r="L386" s="115">
        <v>1233708.3333333333</v>
      </c>
      <c r="M386" s="115">
        <v>663865.54619999998</v>
      </c>
    </row>
    <row r="387" spans="1:13" ht="17.25">
      <c r="A387" s="104">
        <v>1434</v>
      </c>
      <c r="B387" s="105" t="s">
        <v>1219</v>
      </c>
      <c r="C387" s="105" t="s">
        <v>1235</v>
      </c>
      <c r="D387" s="105"/>
      <c r="E387" s="105" t="s">
        <v>8</v>
      </c>
      <c r="F387" s="105" t="s">
        <v>95</v>
      </c>
      <c r="G387" s="105">
        <v>2020</v>
      </c>
      <c r="H387" s="105">
        <v>6</v>
      </c>
      <c r="I387" s="106" t="s">
        <v>170</v>
      </c>
      <c r="J387" s="106">
        <v>707743</v>
      </c>
      <c r="K387" s="107" t="s">
        <v>2298</v>
      </c>
      <c r="L387" s="115">
        <v>183416.66666666666</v>
      </c>
      <c r="M387" s="115">
        <v>160000</v>
      </c>
    </row>
    <row r="388" spans="1:13" ht="17.25">
      <c r="A388" s="104">
        <v>1435</v>
      </c>
      <c r="B388" s="105" t="s">
        <v>1219</v>
      </c>
      <c r="C388" s="105" t="s">
        <v>1235</v>
      </c>
      <c r="D388" s="105"/>
      <c r="E388" s="105" t="s">
        <v>8</v>
      </c>
      <c r="F388" s="105" t="s">
        <v>95</v>
      </c>
      <c r="G388" s="105">
        <v>2020</v>
      </c>
      <c r="H388" s="105">
        <v>6</v>
      </c>
      <c r="I388" s="106" t="s">
        <v>170</v>
      </c>
      <c r="J388" s="106">
        <v>700143</v>
      </c>
      <c r="K388" s="107" t="s">
        <v>2299</v>
      </c>
      <c r="L388" s="115">
        <v>1305166.6666666667</v>
      </c>
      <c r="M388" s="115">
        <v>1352000</v>
      </c>
    </row>
    <row r="389" spans="1:13" ht="17.25">
      <c r="A389" s="104">
        <v>1436</v>
      </c>
      <c r="B389" s="105" t="s">
        <v>1219</v>
      </c>
      <c r="C389" s="105" t="s">
        <v>1235</v>
      </c>
      <c r="D389" s="105"/>
      <c r="E389" s="105" t="s">
        <v>8</v>
      </c>
      <c r="F389" s="105" t="s">
        <v>95</v>
      </c>
      <c r="G389" s="105">
        <v>2020</v>
      </c>
      <c r="H389" s="105">
        <v>6</v>
      </c>
      <c r="I389" s="106" t="s">
        <v>170</v>
      </c>
      <c r="J389" s="106">
        <v>706123</v>
      </c>
      <c r="K389" s="107" t="s">
        <v>2300</v>
      </c>
      <c r="L389" s="115">
        <v>542666.66666666663</v>
      </c>
      <c r="M389" s="115">
        <v>648000</v>
      </c>
    </row>
    <row r="390" spans="1:13" ht="17.25">
      <c r="A390" s="104">
        <v>1437</v>
      </c>
      <c r="B390" s="105" t="s">
        <v>1219</v>
      </c>
      <c r="C390" s="105" t="s">
        <v>1235</v>
      </c>
      <c r="D390" s="105"/>
      <c r="E390" s="105" t="s">
        <v>8</v>
      </c>
      <c r="F390" s="105" t="s">
        <v>95</v>
      </c>
      <c r="G390" s="105">
        <v>2020</v>
      </c>
      <c r="H390" s="105">
        <v>6</v>
      </c>
      <c r="I390" s="106" t="s">
        <v>170</v>
      </c>
      <c r="J390" s="106">
        <v>710955</v>
      </c>
      <c r="K390" s="107" t="s">
        <v>2301</v>
      </c>
      <c r="L390" s="115">
        <v>270833.33333333331</v>
      </c>
      <c r="M390" s="115">
        <v>208000</v>
      </c>
    </row>
    <row r="391" spans="1:13" ht="17.25">
      <c r="A391" s="104">
        <v>1438</v>
      </c>
      <c r="B391" s="105" t="s">
        <v>1219</v>
      </c>
      <c r="C391" s="105" t="s">
        <v>1235</v>
      </c>
      <c r="D391" s="105"/>
      <c r="E391" s="105" t="s">
        <v>8</v>
      </c>
      <c r="F391" s="105" t="s">
        <v>95</v>
      </c>
      <c r="G391" s="105">
        <v>2020</v>
      </c>
      <c r="H391" s="105">
        <v>6</v>
      </c>
      <c r="I391" s="106" t="s">
        <v>170</v>
      </c>
      <c r="J391" s="106">
        <v>711345</v>
      </c>
      <c r="K391" s="107" t="s">
        <v>2302</v>
      </c>
      <c r="L391" s="115">
        <v>48000</v>
      </c>
      <c r="M391" s="115">
        <v>86000</v>
      </c>
    </row>
    <row r="392" spans="1:13" ht="17.25">
      <c r="A392" s="104">
        <v>1439</v>
      </c>
      <c r="B392" s="105" t="s">
        <v>1219</v>
      </c>
      <c r="C392" s="105" t="s">
        <v>1235</v>
      </c>
      <c r="D392" s="105"/>
      <c r="E392" s="105" t="s">
        <v>8</v>
      </c>
      <c r="F392" s="105" t="s">
        <v>95</v>
      </c>
      <c r="G392" s="105">
        <v>2020</v>
      </c>
      <c r="H392" s="105">
        <v>6</v>
      </c>
      <c r="I392" s="106" t="s">
        <v>170</v>
      </c>
      <c r="J392" s="106">
        <v>711346</v>
      </c>
      <c r="K392" s="107" t="s">
        <v>2303</v>
      </c>
      <c r="L392" s="115">
        <v>66666.666666666672</v>
      </c>
      <c r="M392" s="115">
        <v>106000</v>
      </c>
    </row>
    <row r="393" spans="1:13" ht="17.25">
      <c r="A393" s="104">
        <v>1445</v>
      </c>
      <c r="B393" s="105" t="s">
        <v>366</v>
      </c>
      <c r="C393" s="105" t="s">
        <v>1237</v>
      </c>
      <c r="D393" s="105">
        <v>1</v>
      </c>
      <c r="E393" s="105" t="s">
        <v>8</v>
      </c>
      <c r="F393" s="105" t="s">
        <v>12</v>
      </c>
      <c r="G393" s="105">
        <v>2020</v>
      </c>
      <c r="H393" s="105">
        <v>6</v>
      </c>
      <c r="I393" s="106" t="s">
        <v>170</v>
      </c>
      <c r="J393" s="106">
        <v>985599</v>
      </c>
      <c r="K393" s="107" t="s">
        <v>2308</v>
      </c>
      <c r="L393" s="115">
        <v>64166.666666666664</v>
      </c>
      <c r="M393" s="115">
        <v>50000</v>
      </c>
    </row>
    <row r="394" spans="1:13" ht="17.25">
      <c r="A394" s="104">
        <v>1446</v>
      </c>
      <c r="B394" s="105" t="s">
        <v>366</v>
      </c>
      <c r="C394" s="105" t="s">
        <v>1238</v>
      </c>
      <c r="D394" s="105">
        <v>1</v>
      </c>
      <c r="E394" s="105" t="s">
        <v>8</v>
      </c>
      <c r="F394" s="105" t="s">
        <v>12</v>
      </c>
      <c r="G394" s="105">
        <v>2020</v>
      </c>
      <c r="H394" s="105">
        <v>6</v>
      </c>
      <c r="I394" s="106" t="s">
        <v>170</v>
      </c>
      <c r="J394" s="106">
        <v>985600</v>
      </c>
      <c r="K394" s="107" t="s">
        <v>2309</v>
      </c>
      <c r="L394" s="115">
        <v>123333.33333333333</v>
      </c>
      <c r="M394" s="115"/>
    </row>
    <row r="395" spans="1:13" ht="17.25">
      <c r="A395" s="104">
        <v>1447</v>
      </c>
      <c r="B395" s="105" t="s">
        <v>361</v>
      </c>
      <c r="C395" s="105" t="s">
        <v>1239</v>
      </c>
      <c r="D395" s="105">
        <v>1</v>
      </c>
      <c r="E395" s="105" t="s">
        <v>32</v>
      </c>
      <c r="F395" s="105" t="s">
        <v>94</v>
      </c>
      <c r="G395" s="105">
        <v>2020</v>
      </c>
      <c r="H395" s="105">
        <v>6</v>
      </c>
      <c r="I395" s="106" t="s">
        <v>175</v>
      </c>
      <c r="J395" s="106"/>
      <c r="K395" s="107" t="s">
        <v>2310</v>
      </c>
      <c r="L395" s="115">
        <v>880000</v>
      </c>
      <c r="M395" s="115"/>
    </row>
    <row r="396" spans="1:13" ht="17.25">
      <c r="A396" s="104">
        <v>1448</v>
      </c>
      <c r="B396" s="105" t="s">
        <v>361</v>
      </c>
      <c r="C396" s="105" t="s">
        <v>1239</v>
      </c>
      <c r="D396" s="105"/>
      <c r="E396" s="105" t="s">
        <v>32</v>
      </c>
      <c r="F396" s="105" t="s">
        <v>94</v>
      </c>
      <c r="G396" s="105">
        <v>2020</v>
      </c>
      <c r="H396" s="105">
        <v>6</v>
      </c>
      <c r="I396" s="106" t="s">
        <v>176</v>
      </c>
      <c r="J396" s="106"/>
      <c r="K396" s="107" t="s">
        <v>2310</v>
      </c>
      <c r="L396" s="115">
        <v>480000</v>
      </c>
      <c r="M396" s="115"/>
    </row>
    <row r="397" spans="1:13" ht="17.25">
      <c r="A397" s="104">
        <v>1449</v>
      </c>
      <c r="B397" s="105" t="s">
        <v>361</v>
      </c>
      <c r="C397" s="105" t="s">
        <v>1239</v>
      </c>
      <c r="D397" s="105"/>
      <c r="E397" s="105" t="s">
        <v>32</v>
      </c>
      <c r="F397" s="105" t="s">
        <v>94</v>
      </c>
      <c r="G397" s="105">
        <v>2020</v>
      </c>
      <c r="H397" s="105">
        <v>6</v>
      </c>
      <c r="I397" s="106" t="s">
        <v>171</v>
      </c>
      <c r="J397" s="106"/>
      <c r="K397" s="107" t="s">
        <v>2310</v>
      </c>
      <c r="L397" s="115">
        <v>1500000</v>
      </c>
      <c r="M397" s="115"/>
    </row>
    <row r="398" spans="1:13" ht="17.25">
      <c r="A398" s="104">
        <v>1450</v>
      </c>
      <c r="B398" s="105" t="s">
        <v>361</v>
      </c>
      <c r="C398" s="105" t="s">
        <v>1239</v>
      </c>
      <c r="D398" s="105"/>
      <c r="E398" s="105" t="s">
        <v>32</v>
      </c>
      <c r="F398" s="105" t="s">
        <v>94</v>
      </c>
      <c r="G398" s="105">
        <v>2020</v>
      </c>
      <c r="H398" s="105">
        <v>6</v>
      </c>
      <c r="I398" s="106" t="s">
        <v>172</v>
      </c>
      <c r="J398" s="106"/>
      <c r="K398" s="107" t="s">
        <v>2310</v>
      </c>
      <c r="L398" s="115">
        <v>150000</v>
      </c>
      <c r="M398" s="115"/>
    </row>
    <row r="399" spans="1:13" ht="17.25">
      <c r="A399" s="104">
        <v>1451</v>
      </c>
      <c r="B399" s="105" t="s">
        <v>361</v>
      </c>
      <c r="C399" s="105" t="s">
        <v>1239</v>
      </c>
      <c r="D399" s="105"/>
      <c r="E399" s="105" t="s">
        <v>32</v>
      </c>
      <c r="F399" s="105" t="s">
        <v>94</v>
      </c>
      <c r="G399" s="105">
        <v>2020</v>
      </c>
      <c r="H399" s="105">
        <v>6</v>
      </c>
      <c r="I399" s="106" t="s">
        <v>170</v>
      </c>
      <c r="J399" s="106"/>
      <c r="K399" s="107" t="s">
        <v>2310</v>
      </c>
      <c r="L399" s="115">
        <v>950000</v>
      </c>
      <c r="M399" s="115"/>
    </row>
    <row r="400" spans="1:13" ht="17.25">
      <c r="A400" s="104">
        <v>1452</v>
      </c>
      <c r="B400" s="105" t="s">
        <v>1219</v>
      </c>
      <c r="C400" s="105" t="s">
        <v>1240</v>
      </c>
      <c r="D400" s="105">
        <v>1</v>
      </c>
      <c r="E400" s="105" t="s">
        <v>32</v>
      </c>
      <c r="F400" s="105" t="s">
        <v>36</v>
      </c>
      <c r="G400" s="105">
        <v>2020</v>
      </c>
      <c r="H400" s="105">
        <v>6</v>
      </c>
      <c r="I400" s="106" t="s">
        <v>178</v>
      </c>
      <c r="J400" s="106"/>
      <c r="K400" s="107" t="s">
        <v>2311</v>
      </c>
      <c r="L400" s="115">
        <v>2166666.6666666665</v>
      </c>
      <c r="M400" s="115"/>
    </row>
    <row r="401" spans="1:13" ht="17.25">
      <c r="A401" s="104">
        <v>1463</v>
      </c>
      <c r="B401" s="105" t="s">
        <v>366</v>
      </c>
      <c r="C401" s="105" t="s">
        <v>1241</v>
      </c>
      <c r="D401" s="105">
        <v>1</v>
      </c>
      <c r="E401" s="105" t="s">
        <v>32</v>
      </c>
      <c r="F401" s="105" t="s">
        <v>81</v>
      </c>
      <c r="G401" s="105">
        <v>2020</v>
      </c>
      <c r="H401" s="105">
        <v>6</v>
      </c>
      <c r="I401" s="106" t="s">
        <v>174</v>
      </c>
      <c r="J401" s="106"/>
      <c r="K401" s="107" t="s">
        <v>2312</v>
      </c>
      <c r="L401" s="115">
        <v>1600000</v>
      </c>
      <c r="M401" s="115"/>
    </row>
    <row r="402" spans="1:13" ht="17.25">
      <c r="A402" s="104">
        <v>1464</v>
      </c>
      <c r="B402" s="105" t="s">
        <v>366</v>
      </c>
      <c r="C402" s="105" t="s">
        <v>1242</v>
      </c>
      <c r="D402" s="105">
        <v>1</v>
      </c>
      <c r="E402" s="105" t="s">
        <v>32</v>
      </c>
      <c r="F402" s="105" t="s">
        <v>81</v>
      </c>
      <c r="G402" s="105">
        <v>2020</v>
      </c>
      <c r="H402" s="105">
        <v>6</v>
      </c>
      <c r="I402" s="106" t="s">
        <v>172</v>
      </c>
      <c r="J402" s="106"/>
      <c r="K402" s="107" t="s">
        <v>2313</v>
      </c>
      <c r="L402" s="115">
        <v>10600000</v>
      </c>
      <c r="M402" s="115"/>
    </row>
    <row r="403" spans="1:13" ht="17.25">
      <c r="A403" s="104">
        <v>1521</v>
      </c>
      <c r="B403" s="105" t="s">
        <v>416</v>
      </c>
      <c r="C403" s="105" t="s">
        <v>489</v>
      </c>
      <c r="D403" s="105">
        <v>1</v>
      </c>
      <c r="E403" s="105" t="s">
        <v>222</v>
      </c>
      <c r="F403" s="105" t="s">
        <v>28</v>
      </c>
      <c r="G403" s="105">
        <v>2020</v>
      </c>
      <c r="H403" s="105">
        <v>6</v>
      </c>
      <c r="I403" s="106" t="s">
        <v>170</v>
      </c>
      <c r="J403" s="106">
        <v>673204</v>
      </c>
      <c r="K403" s="107" t="s">
        <v>360</v>
      </c>
      <c r="L403" s="115">
        <v>18666666.666666668</v>
      </c>
      <c r="M403" s="115">
        <v>7415997</v>
      </c>
    </row>
    <row r="404" spans="1:13" ht="17.25">
      <c r="A404" s="104">
        <v>1523</v>
      </c>
      <c r="B404" s="105" t="s">
        <v>416</v>
      </c>
      <c r="C404" s="105" t="s">
        <v>491</v>
      </c>
      <c r="D404" s="105">
        <v>1</v>
      </c>
      <c r="E404" s="105" t="s">
        <v>222</v>
      </c>
      <c r="F404" s="105" t="s">
        <v>28</v>
      </c>
      <c r="G404" s="105">
        <v>2020</v>
      </c>
      <c r="H404" s="105">
        <v>6</v>
      </c>
      <c r="I404" s="106" t="s">
        <v>170</v>
      </c>
      <c r="J404" s="106">
        <v>671264</v>
      </c>
      <c r="K404" s="107" t="s">
        <v>323</v>
      </c>
      <c r="L404" s="115">
        <v>2125000</v>
      </c>
      <c r="M404" s="115"/>
    </row>
    <row r="405" spans="1:13" ht="17.25">
      <c r="A405" s="104">
        <v>1525</v>
      </c>
      <c r="B405" s="105" t="s">
        <v>417</v>
      </c>
      <c r="C405" s="105" t="s">
        <v>493</v>
      </c>
      <c r="D405" s="105">
        <v>1</v>
      </c>
      <c r="E405" s="105" t="s">
        <v>222</v>
      </c>
      <c r="F405" s="105" t="s">
        <v>26</v>
      </c>
      <c r="G405" s="105">
        <v>2020</v>
      </c>
      <c r="H405" s="105">
        <v>6</v>
      </c>
      <c r="I405" s="106" t="s">
        <v>170</v>
      </c>
      <c r="J405" s="106" t="s">
        <v>216</v>
      </c>
      <c r="K405" s="107" t="s">
        <v>528</v>
      </c>
      <c r="L405" s="115">
        <v>816666.66666666663</v>
      </c>
      <c r="M405" s="115">
        <v>635316.70050000004</v>
      </c>
    </row>
    <row r="406" spans="1:13" ht="17.25">
      <c r="A406" s="104">
        <v>1533</v>
      </c>
      <c r="B406" s="105" t="s">
        <v>420</v>
      </c>
      <c r="C406" s="105" t="s">
        <v>497</v>
      </c>
      <c r="D406" s="105">
        <v>1</v>
      </c>
      <c r="E406" s="105" t="s">
        <v>222</v>
      </c>
      <c r="F406" s="105" t="s">
        <v>28</v>
      </c>
      <c r="G406" s="105">
        <v>2020</v>
      </c>
      <c r="H406" s="105">
        <v>6</v>
      </c>
      <c r="I406" s="106" t="s">
        <v>170</v>
      </c>
      <c r="J406" s="106">
        <v>660507</v>
      </c>
      <c r="K406" s="107" t="s">
        <v>266</v>
      </c>
      <c r="L406" s="115">
        <v>1603333.3333333333</v>
      </c>
      <c r="M406" s="115">
        <v>565040</v>
      </c>
    </row>
    <row r="407" spans="1:13" ht="17.25">
      <c r="A407" s="104">
        <v>1546</v>
      </c>
      <c r="B407" s="105" t="s">
        <v>417</v>
      </c>
      <c r="C407" s="105" t="s">
        <v>503</v>
      </c>
      <c r="D407" s="105">
        <v>1</v>
      </c>
      <c r="E407" s="105" t="s">
        <v>8</v>
      </c>
      <c r="F407" s="105" t="s">
        <v>223</v>
      </c>
      <c r="G407" s="105">
        <v>2020</v>
      </c>
      <c r="H407" s="105">
        <v>6</v>
      </c>
      <c r="I407" s="106" t="s">
        <v>172</v>
      </c>
      <c r="J407" s="106">
        <v>812068</v>
      </c>
      <c r="K407" s="107" t="s">
        <v>271</v>
      </c>
      <c r="L407" s="115">
        <v>453380</v>
      </c>
      <c r="M407" s="115">
        <v>259200</v>
      </c>
    </row>
    <row r="408" spans="1:13" ht="17.25">
      <c r="A408" s="104">
        <v>43</v>
      </c>
      <c r="B408" s="105" t="s">
        <v>290</v>
      </c>
      <c r="C408" s="105" t="s">
        <v>630</v>
      </c>
      <c r="D408" s="105">
        <v>1</v>
      </c>
      <c r="E408" s="105" t="s">
        <v>224</v>
      </c>
      <c r="F408" s="105" t="s">
        <v>22</v>
      </c>
      <c r="G408" s="105">
        <v>2020</v>
      </c>
      <c r="H408" s="105">
        <v>5</v>
      </c>
      <c r="I408" s="106" t="s">
        <v>172</v>
      </c>
      <c r="J408" s="106">
        <v>661443</v>
      </c>
      <c r="K408" s="107" t="s">
        <v>1275</v>
      </c>
      <c r="L408" s="115"/>
      <c r="M408" s="115"/>
    </row>
    <row r="409" spans="1:13" ht="17.25">
      <c r="A409" s="104">
        <v>49</v>
      </c>
      <c r="B409" s="105" t="s">
        <v>290</v>
      </c>
      <c r="C409" s="105" t="s">
        <v>635</v>
      </c>
      <c r="D409" s="105">
        <v>1</v>
      </c>
      <c r="E409" s="105" t="s">
        <v>224</v>
      </c>
      <c r="F409" s="105" t="s">
        <v>20</v>
      </c>
      <c r="G409" s="105">
        <v>2020</v>
      </c>
      <c r="H409" s="105">
        <v>5</v>
      </c>
      <c r="I409" s="106" t="s">
        <v>171</v>
      </c>
      <c r="J409" s="106">
        <v>420208</v>
      </c>
      <c r="K409" s="107" t="s">
        <v>1280</v>
      </c>
      <c r="L409" s="115">
        <v>24000000</v>
      </c>
      <c r="M409" s="115"/>
    </row>
    <row r="410" spans="1:13" ht="17.25">
      <c r="A410" s="104">
        <v>62</v>
      </c>
      <c r="B410" s="105" t="s">
        <v>291</v>
      </c>
      <c r="C410" s="105" t="s">
        <v>292</v>
      </c>
      <c r="D410" s="105"/>
      <c r="E410" s="105" t="s">
        <v>224</v>
      </c>
      <c r="F410" s="105" t="s">
        <v>22</v>
      </c>
      <c r="G410" s="105">
        <v>2020</v>
      </c>
      <c r="H410" s="105">
        <v>5</v>
      </c>
      <c r="I410" s="106" t="s">
        <v>172</v>
      </c>
      <c r="J410" s="106">
        <v>660677</v>
      </c>
      <c r="K410" s="107" t="s">
        <v>1294</v>
      </c>
      <c r="L410" s="115"/>
      <c r="M410" s="115"/>
    </row>
    <row r="411" spans="1:13" ht="17.25">
      <c r="A411" s="104">
        <v>82</v>
      </c>
      <c r="B411" s="105" t="s">
        <v>291</v>
      </c>
      <c r="C411" s="105" t="s">
        <v>642</v>
      </c>
      <c r="D411" s="105"/>
      <c r="E411" s="105" t="s">
        <v>224</v>
      </c>
      <c r="F411" s="105" t="s">
        <v>22</v>
      </c>
      <c r="G411" s="105">
        <v>2020</v>
      </c>
      <c r="H411" s="105">
        <v>5</v>
      </c>
      <c r="I411" s="106" t="s">
        <v>173</v>
      </c>
      <c r="J411" s="106">
        <v>620007</v>
      </c>
      <c r="K411" s="107" t="s">
        <v>1307</v>
      </c>
      <c r="L411" s="115"/>
      <c r="M411" s="115"/>
    </row>
    <row r="412" spans="1:13" ht="17.25">
      <c r="A412" s="104">
        <v>95</v>
      </c>
      <c r="B412" s="105" t="s">
        <v>291</v>
      </c>
      <c r="C412" s="105" t="s">
        <v>297</v>
      </c>
      <c r="D412" s="105"/>
      <c r="E412" s="105" t="s">
        <v>224</v>
      </c>
      <c r="F412" s="105" t="s">
        <v>22</v>
      </c>
      <c r="G412" s="105">
        <v>2020</v>
      </c>
      <c r="H412" s="105">
        <v>5</v>
      </c>
      <c r="I412" s="106" t="s">
        <v>173</v>
      </c>
      <c r="J412" s="106">
        <v>620006</v>
      </c>
      <c r="K412" s="107" t="s">
        <v>1313</v>
      </c>
      <c r="L412" s="115"/>
      <c r="M412" s="115"/>
    </row>
    <row r="413" spans="1:13" ht="17.25">
      <c r="A413" s="104">
        <v>105</v>
      </c>
      <c r="B413" s="105" t="s">
        <v>291</v>
      </c>
      <c r="C413" s="105" t="s">
        <v>646</v>
      </c>
      <c r="D413" s="105"/>
      <c r="E413" s="105" t="s">
        <v>224</v>
      </c>
      <c r="F413" s="105" t="s">
        <v>22</v>
      </c>
      <c r="G413" s="105">
        <v>2020</v>
      </c>
      <c r="H413" s="105">
        <v>5</v>
      </c>
      <c r="I413" s="106" t="s">
        <v>173</v>
      </c>
      <c r="J413" s="106">
        <v>620023</v>
      </c>
      <c r="K413" s="107" t="s">
        <v>1318</v>
      </c>
      <c r="L413" s="115"/>
      <c r="M413" s="115"/>
    </row>
    <row r="414" spans="1:13" ht="17.25">
      <c r="A414" s="104">
        <v>107</v>
      </c>
      <c r="B414" s="105" t="s">
        <v>291</v>
      </c>
      <c r="C414" s="105" t="s">
        <v>647</v>
      </c>
      <c r="D414" s="105">
        <v>1</v>
      </c>
      <c r="E414" s="105" t="s">
        <v>224</v>
      </c>
      <c r="F414" s="105" t="s">
        <v>22</v>
      </c>
      <c r="G414" s="105">
        <v>2020</v>
      </c>
      <c r="H414" s="105">
        <v>5</v>
      </c>
      <c r="I414" s="106" t="s">
        <v>173</v>
      </c>
      <c r="J414" s="106">
        <v>620017</v>
      </c>
      <c r="K414" s="107" t="s">
        <v>1301</v>
      </c>
      <c r="L414" s="115"/>
      <c r="M414" s="115"/>
    </row>
    <row r="415" spans="1:13" ht="17.25">
      <c r="A415" s="104">
        <v>111</v>
      </c>
      <c r="B415" s="105" t="s">
        <v>291</v>
      </c>
      <c r="C415" s="105" t="s">
        <v>648</v>
      </c>
      <c r="D415" s="105"/>
      <c r="E415" s="105" t="s">
        <v>224</v>
      </c>
      <c r="F415" s="105" t="s">
        <v>22</v>
      </c>
      <c r="G415" s="105">
        <v>2020</v>
      </c>
      <c r="H415" s="105">
        <v>5</v>
      </c>
      <c r="I415" s="106" t="s">
        <v>173</v>
      </c>
      <c r="J415" s="106">
        <v>620024</v>
      </c>
      <c r="K415" s="107" t="s">
        <v>1323</v>
      </c>
      <c r="L415" s="115"/>
      <c r="M415" s="115"/>
    </row>
    <row r="416" spans="1:13" ht="17.25">
      <c r="A416" s="104">
        <v>115</v>
      </c>
      <c r="B416" s="105" t="s">
        <v>291</v>
      </c>
      <c r="C416" s="105" t="s">
        <v>649</v>
      </c>
      <c r="D416" s="105">
        <v>1</v>
      </c>
      <c r="E416" s="105" t="s">
        <v>224</v>
      </c>
      <c r="F416" s="105" t="s">
        <v>22</v>
      </c>
      <c r="G416" s="105">
        <v>2020</v>
      </c>
      <c r="H416" s="105">
        <v>5</v>
      </c>
      <c r="I416" s="106" t="s">
        <v>173</v>
      </c>
      <c r="J416" s="106">
        <v>620022</v>
      </c>
      <c r="K416" s="107" t="s">
        <v>1324</v>
      </c>
      <c r="L416" s="115"/>
      <c r="M416" s="115"/>
    </row>
    <row r="417" spans="1:13" ht="17.25">
      <c r="A417" s="104">
        <v>7</v>
      </c>
      <c r="B417" s="105" t="s">
        <v>285</v>
      </c>
      <c r="C417" s="105" t="s">
        <v>616</v>
      </c>
      <c r="D417" s="105"/>
      <c r="E417" s="105" t="s">
        <v>224</v>
      </c>
      <c r="F417" s="105" t="s">
        <v>21</v>
      </c>
      <c r="G417" s="105">
        <v>2020</v>
      </c>
      <c r="H417" s="105">
        <v>12</v>
      </c>
      <c r="I417" s="106" t="s">
        <v>170</v>
      </c>
      <c r="J417" s="106">
        <v>600056</v>
      </c>
      <c r="K417" s="107" t="s">
        <v>1253</v>
      </c>
      <c r="L417" s="115"/>
      <c r="M417" s="115"/>
    </row>
    <row r="418" spans="1:13" ht="17.25">
      <c r="A418" s="104">
        <v>175</v>
      </c>
      <c r="B418" s="105" t="s">
        <v>305</v>
      </c>
      <c r="C418" s="105" t="s">
        <v>306</v>
      </c>
      <c r="D418" s="105"/>
      <c r="E418" s="105" t="s">
        <v>224</v>
      </c>
      <c r="F418" s="105" t="s">
        <v>23</v>
      </c>
      <c r="G418" s="105">
        <v>2020</v>
      </c>
      <c r="H418" s="105">
        <v>5</v>
      </c>
      <c r="I418" s="106" t="s">
        <v>170</v>
      </c>
      <c r="J418" s="106">
        <v>603325</v>
      </c>
      <c r="K418" s="107" t="s">
        <v>307</v>
      </c>
      <c r="L418" s="115"/>
      <c r="M418" s="115"/>
    </row>
    <row r="419" spans="1:13" ht="17.25">
      <c r="A419" s="104">
        <v>189</v>
      </c>
      <c r="B419" s="105" t="s">
        <v>285</v>
      </c>
      <c r="C419" s="105" t="s">
        <v>690</v>
      </c>
      <c r="D419" s="105">
        <v>1</v>
      </c>
      <c r="E419" s="105" t="s">
        <v>222</v>
      </c>
      <c r="F419" s="105" t="s">
        <v>10</v>
      </c>
      <c r="G419" s="105">
        <v>2020</v>
      </c>
      <c r="H419" s="105">
        <v>5</v>
      </c>
      <c r="I419" s="106" t="s">
        <v>170</v>
      </c>
      <c r="J419" s="106">
        <v>603785</v>
      </c>
      <c r="K419" s="107" t="s">
        <v>1361</v>
      </c>
      <c r="L419" s="115">
        <v>1916666.6666666667</v>
      </c>
      <c r="M419" s="115"/>
    </row>
    <row r="420" spans="1:13" ht="17.25">
      <c r="A420" s="104">
        <v>265</v>
      </c>
      <c r="B420" s="105" t="s">
        <v>291</v>
      </c>
      <c r="C420" s="105" t="s">
        <v>732</v>
      </c>
      <c r="D420" s="105">
        <v>1</v>
      </c>
      <c r="E420" s="105" t="s">
        <v>222</v>
      </c>
      <c r="F420" s="105" t="s">
        <v>28</v>
      </c>
      <c r="G420" s="105">
        <v>2020</v>
      </c>
      <c r="H420" s="105">
        <v>5</v>
      </c>
      <c r="I420" s="106" t="s">
        <v>176</v>
      </c>
      <c r="J420" s="106">
        <v>420868</v>
      </c>
      <c r="K420" s="107" t="s">
        <v>1410</v>
      </c>
      <c r="L420" s="115">
        <v>9698333.333333334</v>
      </c>
      <c r="M420" s="115">
        <v>882875</v>
      </c>
    </row>
    <row r="421" spans="1:13" ht="17.25">
      <c r="A421" s="104">
        <v>372</v>
      </c>
      <c r="B421" s="105" t="s">
        <v>389</v>
      </c>
      <c r="C421" s="105" t="s">
        <v>796</v>
      </c>
      <c r="D421" s="105">
        <v>1</v>
      </c>
      <c r="E421" s="105" t="s">
        <v>13</v>
      </c>
      <c r="F421" s="105" t="s">
        <v>41</v>
      </c>
      <c r="G421" s="105">
        <v>2020</v>
      </c>
      <c r="H421" s="105">
        <v>5</v>
      </c>
      <c r="I421" s="106" t="s">
        <v>170</v>
      </c>
      <c r="J421" s="106">
        <v>671234</v>
      </c>
      <c r="K421" s="107" t="s">
        <v>1476</v>
      </c>
      <c r="L421" s="115">
        <v>2356666.6666666665</v>
      </c>
      <c r="M421" s="115"/>
    </row>
    <row r="422" spans="1:13" ht="17.25">
      <c r="A422" s="104">
        <v>382</v>
      </c>
      <c r="B422" s="105" t="s">
        <v>290</v>
      </c>
      <c r="C422" s="105" t="s">
        <v>805</v>
      </c>
      <c r="D422" s="105"/>
      <c r="E422" s="105" t="s">
        <v>13</v>
      </c>
      <c r="F422" s="105" t="s">
        <v>15</v>
      </c>
      <c r="G422" s="105">
        <v>2020</v>
      </c>
      <c r="H422" s="105">
        <v>5</v>
      </c>
      <c r="I422" s="106" t="s">
        <v>170</v>
      </c>
      <c r="J422" s="106">
        <v>605819</v>
      </c>
      <c r="K422" s="107" t="s">
        <v>1484</v>
      </c>
      <c r="L422" s="115">
        <v>2874360</v>
      </c>
      <c r="M422" s="115">
        <v>3198140.9286000002</v>
      </c>
    </row>
    <row r="423" spans="1:13" ht="17.25">
      <c r="A423" s="104">
        <v>384</v>
      </c>
      <c r="B423" s="105" t="s">
        <v>389</v>
      </c>
      <c r="C423" s="105" t="s">
        <v>796</v>
      </c>
      <c r="D423" s="105"/>
      <c r="E423" s="105" t="s">
        <v>13</v>
      </c>
      <c r="F423" s="105" t="s">
        <v>41</v>
      </c>
      <c r="G423" s="105">
        <v>2020</v>
      </c>
      <c r="H423" s="105">
        <v>5</v>
      </c>
      <c r="I423" s="106" t="s">
        <v>172</v>
      </c>
      <c r="J423" s="106">
        <v>671234</v>
      </c>
      <c r="K423" s="107" t="s">
        <v>1476</v>
      </c>
      <c r="L423" s="115">
        <v>673333.33333333337</v>
      </c>
      <c r="M423" s="115"/>
    </row>
    <row r="424" spans="1:13" ht="17.25">
      <c r="A424" s="104">
        <v>389</v>
      </c>
      <c r="B424" s="105" t="s">
        <v>290</v>
      </c>
      <c r="C424" s="105" t="s">
        <v>805</v>
      </c>
      <c r="D424" s="105"/>
      <c r="E424" s="105" t="s">
        <v>13</v>
      </c>
      <c r="F424" s="105" t="s">
        <v>15</v>
      </c>
      <c r="G424" s="105">
        <v>2020</v>
      </c>
      <c r="H424" s="105">
        <v>5</v>
      </c>
      <c r="I424" s="106" t="s">
        <v>170</v>
      </c>
      <c r="J424" s="106">
        <v>602390</v>
      </c>
      <c r="K424" s="107" t="s">
        <v>1484</v>
      </c>
      <c r="L424" s="115">
        <v>8509800</v>
      </c>
      <c r="M424" s="115">
        <v>3639978.8980999999</v>
      </c>
    </row>
    <row r="425" spans="1:13" ht="17.25">
      <c r="A425" s="104">
        <v>400</v>
      </c>
      <c r="B425" s="105" t="s">
        <v>290</v>
      </c>
      <c r="C425" s="105" t="s">
        <v>805</v>
      </c>
      <c r="D425" s="105">
        <v>1</v>
      </c>
      <c r="E425" s="105" t="s">
        <v>13</v>
      </c>
      <c r="F425" s="105" t="s">
        <v>15</v>
      </c>
      <c r="G425" s="105">
        <v>2020</v>
      </c>
      <c r="H425" s="105">
        <v>5</v>
      </c>
      <c r="I425" s="106" t="s">
        <v>170</v>
      </c>
      <c r="J425" s="106">
        <v>605767</v>
      </c>
      <c r="K425" s="107" t="s">
        <v>1484</v>
      </c>
      <c r="L425" s="115">
        <v>2664920</v>
      </c>
      <c r="M425" s="115">
        <v>20780879.8906</v>
      </c>
    </row>
    <row r="426" spans="1:13" ht="17.25">
      <c r="A426" s="104">
        <v>401</v>
      </c>
      <c r="B426" s="105" t="s">
        <v>389</v>
      </c>
      <c r="C426" s="105" t="s">
        <v>813</v>
      </c>
      <c r="D426" s="105"/>
      <c r="E426" s="105" t="s">
        <v>13</v>
      </c>
      <c r="F426" s="105" t="s">
        <v>41</v>
      </c>
      <c r="G426" s="105">
        <v>2020</v>
      </c>
      <c r="H426" s="105">
        <v>5</v>
      </c>
      <c r="I426" s="106" t="s">
        <v>172</v>
      </c>
      <c r="J426" s="106">
        <v>661058</v>
      </c>
      <c r="K426" s="107" t="s">
        <v>1492</v>
      </c>
      <c r="L426" s="115">
        <v>9846666.666666666</v>
      </c>
      <c r="M426" s="115">
        <v>21317760</v>
      </c>
    </row>
    <row r="427" spans="1:13" ht="17.25">
      <c r="A427" s="104">
        <v>448</v>
      </c>
      <c r="B427" s="105" t="s">
        <v>285</v>
      </c>
      <c r="C427" s="105" t="s">
        <v>844</v>
      </c>
      <c r="D427" s="105">
        <v>1</v>
      </c>
      <c r="E427" s="105" t="s">
        <v>8</v>
      </c>
      <c r="F427" s="105" t="s">
        <v>95</v>
      </c>
      <c r="G427" s="105">
        <v>2020</v>
      </c>
      <c r="H427" s="105">
        <v>5</v>
      </c>
      <c r="I427" s="106" t="s">
        <v>170</v>
      </c>
      <c r="J427" s="106"/>
      <c r="K427" s="107" t="s">
        <v>1537</v>
      </c>
      <c r="L427" s="115">
        <v>833333.33333333337</v>
      </c>
      <c r="M427" s="115"/>
    </row>
    <row r="428" spans="1:13" ht="17.25">
      <c r="A428" s="104">
        <v>878</v>
      </c>
      <c r="B428" s="105" t="s">
        <v>302</v>
      </c>
      <c r="C428" s="105" t="s">
        <v>974</v>
      </c>
      <c r="D428" s="105">
        <v>1</v>
      </c>
      <c r="E428" s="105" t="s">
        <v>32</v>
      </c>
      <c r="F428" s="105" t="s">
        <v>36</v>
      </c>
      <c r="G428" s="105">
        <v>2020</v>
      </c>
      <c r="H428" s="105">
        <v>5</v>
      </c>
      <c r="I428" s="106" t="s">
        <v>171</v>
      </c>
      <c r="J428" s="106"/>
      <c r="K428" s="107" t="s">
        <v>1916</v>
      </c>
      <c r="L428" s="115">
        <v>1454339.6316666703</v>
      </c>
      <c r="M428" s="115"/>
    </row>
    <row r="429" spans="1:13" ht="17.25">
      <c r="A429" s="104">
        <v>879</v>
      </c>
      <c r="B429" s="105" t="s">
        <v>302</v>
      </c>
      <c r="C429" s="105" t="s">
        <v>974</v>
      </c>
      <c r="D429" s="105"/>
      <c r="E429" s="105" t="s">
        <v>32</v>
      </c>
      <c r="F429" s="105" t="s">
        <v>36</v>
      </c>
      <c r="G429" s="105">
        <v>2020</v>
      </c>
      <c r="H429" s="105">
        <v>5</v>
      </c>
      <c r="I429" s="106" t="s">
        <v>172</v>
      </c>
      <c r="J429" s="106"/>
      <c r="K429" s="107" t="s">
        <v>1916</v>
      </c>
      <c r="L429" s="115">
        <v>706156.4416666677</v>
      </c>
      <c r="M429" s="115"/>
    </row>
    <row r="430" spans="1:13" ht="17.25">
      <c r="A430" s="104">
        <v>880</v>
      </c>
      <c r="B430" s="105" t="s">
        <v>302</v>
      </c>
      <c r="C430" s="105" t="s">
        <v>974</v>
      </c>
      <c r="D430" s="105"/>
      <c r="E430" s="105" t="s">
        <v>32</v>
      </c>
      <c r="F430" s="105" t="s">
        <v>36</v>
      </c>
      <c r="G430" s="105">
        <v>2020</v>
      </c>
      <c r="H430" s="105">
        <v>5</v>
      </c>
      <c r="I430" s="106" t="s">
        <v>173</v>
      </c>
      <c r="J430" s="106"/>
      <c r="K430" s="107" t="s">
        <v>1916</v>
      </c>
      <c r="L430" s="115">
        <v>233722.76666666567</v>
      </c>
      <c r="M430" s="115"/>
    </row>
    <row r="431" spans="1:13" ht="17.25">
      <c r="A431" s="104">
        <v>881</v>
      </c>
      <c r="B431" s="105" t="s">
        <v>302</v>
      </c>
      <c r="C431" s="105" t="s">
        <v>974</v>
      </c>
      <c r="D431" s="105"/>
      <c r="E431" s="105" t="s">
        <v>32</v>
      </c>
      <c r="F431" s="105" t="s">
        <v>36</v>
      </c>
      <c r="G431" s="105">
        <v>2020</v>
      </c>
      <c r="H431" s="105">
        <v>5</v>
      </c>
      <c r="I431" s="106" t="s">
        <v>175</v>
      </c>
      <c r="J431" s="106"/>
      <c r="K431" s="107" t="s">
        <v>1916</v>
      </c>
      <c r="L431" s="115">
        <v>947066.75166666508</v>
      </c>
      <c r="M431" s="115"/>
    </row>
    <row r="432" spans="1:13" ht="17.25">
      <c r="A432" s="104">
        <v>882</v>
      </c>
      <c r="B432" s="105" t="s">
        <v>302</v>
      </c>
      <c r="C432" s="105" t="s">
        <v>974</v>
      </c>
      <c r="D432" s="105"/>
      <c r="E432" s="105" t="s">
        <v>32</v>
      </c>
      <c r="F432" s="105" t="s">
        <v>36</v>
      </c>
      <c r="G432" s="105">
        <v>2020</v>
      </c>
      <c r="H432" s="105">
        <v>5</v>
      </c>
      <c r="I432" s="106" t="s">
        <v>170</v>
      </c>
      <c r="J432" s="106"/>
      <c r="K432" s="107" t="s">
        <v>1916</v>
      </c>
      <c r="L432" s="115">
        <v>1595703.8800000052</v>
      </c>
      <c r="M432" s="115"/>
    </row>
    <row r="433" spans="1:13" ht="17.25">
      <c r="A433" s="104">
        <v>883</v>
      </c>
      <c r="B433" s="105" t="s">
        <v>302</v>
      </c>
      <c r="C433" s="105" t="s">
        <v>974</v>
      </c>
      <c r="D433" s="105"/>
      <c r="E433" s="105" t="s">
        <v>32</v>
      </c>
      <c r="F433" s="105" t="s">
        <v>36</v>
      </c>
      <c r="G433" s="105">
        <v>2020</v>
      </c>
      <c r="H433" s="105">
        <v>5</v>
      </c>
      <c r="I433" s="106" t="s">
        <v>176</v>
      </c>
      <c r="J433" s="106"/>
      <c r="K433" s="107" t="s">
        <v>1916</v>
      </c>
      <c r="L433" s="115">
        <v>465183.03500000137</v>
      </c>
      <c r="M433" s="115"/>
    </row>
    <row r="434" spans="1:13" ht="17.25">
      <c r="A434" s="104">
        <v>999</v>
      </c>
      <c r="B434" s="105" t="s">
        <v>334</v>
      </c>
      <c r="C434" s="105" t="s">
        <v>1047</v>
      </c>
      <c r="D434" s="105">
        <v>1</v>
      </c>
      <c r="E434" s="105" t="s">
        <v>224</v>
      </c>
      <c r="F434" s="105" t="s">
        <v>20</v>
      </c>
      <c r="G434" s="105">
        <v>2020</v>
      </c>
      <c r="H434" s="105">
        <v>5</v>
      </c>
      <c r="I434" s="106" t="s">
        <v>172</v>
      </c>
      <c r="J434" s="106">
        <v>601463</v>
      </c>
      <c r="K434" s="107" t="s">
        <v>1973</v>
      </c>
      <c r="L434" s="115">
        <v>7950000</v>
      </c>
      <c r="M434" s="115"/>
    </row>
    <row r="435" spans="1:13" ht="17.25">
      <c r="A435" s="104">
        <v>1021</v>
      </c>
      <c r="B435" s="105" t="s">
        <v>285</v>
      </c>
      <c r="C435" s="105" t="s">
        <v>1059</v>
      </c>
      <c r="D435" s="105">
        <v>1</v>
      </c>
      <c r="E435" s="105" t="s">
        <v>222</v>
      </c>
      <c r="F435" s="105" t="s">
        <v>10</v>
      </c>
      <c r="G435" s="105">
        <v>2020</v>
      </c>
      <c r="H435" s="105">
        <v>5</v>
      </c>
      <c r="I435" s="106" t="s">
        <v>170</v>
      </c>
      <c r="J435" s="106">
        <v>600618</v>
      </c>
      <c r="K435" s="107" t="s">
        <v>1979</v>
      </c>
      <c r="L435" s="115">
        <v>1075000</v>
      </c>
      <c r="M435" s="115"/>
    </row>
    <row r="436" spans="1:13" ht="17.25">
      <c r="A436" s="104">
        <v>435</v>
      </c>
      <c r="B436" s="105" t="s">
        <v>285</v>
      </c>
      <c r="C436" s="105" t="s">
        <v>834</v>
      </c>
      <c r="D436" s="105">
        <v>1</v>
      </c>
      <c r="E436" s="105" t="s">
        <v>1520</v>
      </c>
      <c r="F436" s="105" t="s">
        <v>12</v>
      </c>
      <c r="G436" s="105">
        <v>2020</v>
      </c>
      <c r="H436" s="105">
        <v>10</v>
      </c>
      <c r="I436" s="106" t="s">
        <v>173</v>
      </c>
      <c r="J436" s="106"/>
      <c r="K436" s="107" t="s">
        <v>1524</v>
      </c>
      <c r="L436" s="115"/>
      <c r="M436" s="115"/>
    </row>
    <row r="437" spans="1:13" ht="17.25">
      <c r="A437" s="104">
        <v>1106</v>
      </c>
      <c r="B437" s="105" t="s">
        <v>334</v>
      </c>
      <c r="C437" s="105" t="s">
        <v>1076</v>
      </c>
      <c r="D437" s="105">
        <v>1</v>
      </c>
      <c r="E437" s="105" t="s">
        <v>32</v>
      </c>
      <c r="F437" s="105" t="s">
        <v>94</v>
      </c>
      <c r="G437" s="105">
        <v>2020</v>
      </c>
      <c r="H437" s="105">
        <v>5</v>
      </c>
      <c r="I437" s="106" t="s">
        <v>170</v>
      </c>
      <c r="J437" s="106"/>
      <c r="K437" s="107" t="s">
        <v>339</v>
      </c>
      <c r="L437" s="115">
        <v>15874.666666666657</v>
      </c>
      <c r="M437" s="115"/>
    </row>
    <row r="438" spans="1:13" ht="17.25">
      <c r="A438" s="104">
        <v>1107</v>
      </c>
      <c r="B438" s="105" t="s">
        <v>334</v>
      </c>
      <c r="C438" s="105" t="s">
        <v>1076</v>
      </c>
      <c r="D438" s="105"/>
      <c r="E438" s="105" t="s">
        <v>32</v>
      </c>
      <c r="F438" s="105" t="s">
        <v>94</v>
      </c>
      <c r="G438" s="105">
        <v>2020</v>
      </c>
      <c r="H438" s="105">
        <v>5</v>
      </c>
      <c r="I438" s="106" t="s">
        <v>184</v>
      </c>
      <c r="J438" s="106"/>
      <c r="K438" s="107" t="s">
        <v>339</v>
      </c>
      <c r="L438" s="115">
        <v>6330</v>
      </c>
      <c r="M438" s="115"/>
    </row>
    <row r="439" spans="1:13" ht="17.25">
      <c r="A439" s="104">
        <v>1108</v>
      </c>
      <c r="B439" s="105" t="s">
        <v>334</v>
      </c>
      <c r="C439" s="105" t="s">
        <v>1076</v>
      </c>
      <c r="D439" s="105"/>
      <c r="E439" s="105" t="s">
        <v>32</v>
      </c>
      <c r="F439" s="105" t="s">
        <v>94</v>
      </c>
      <c r="G439" s="105">
        <v>2020</v>
      </c>
      <c r="H439" s="105">
        <v>5</v>
      </c>
      <c r="I439" s="106" t="s">
        <v>171</v>
      </c>
      <c r="J439" s="106"/>
      <c r="K439" s="107" t="s">
        <v>339</v>
      </c>
      <c r="L439" s="115">
        <v>46213.819999999949</v>
      </c>
      <c r="M439" s="115"/>
    </row>
    <row r="440" spans="1:13" ht="17.25">
      <c r="A440" s="104">
        <v>1109</v>
      </c>
      <c r="B440" s="105" t="s">
        <v>334</v>
      </c>
      <c r="C440" s="105" t="s">
        <v>1076</v>
      </c>
      <c r="D440" s="105"/>
      <c r="E440" s="105" t="s">
        <v>32</v>
      </c>
      <c r="F440" s="105" t="s">
        <v>94</v>
      </c>
      <c r="G440" s="105">
        <v>2020</v>
      </c>
      <c r="H440" s="105">
        <v>5</v>
      </c>
      <c r="I440" s="106" t="s">
        <v>172</v>
      </c>
      <c r="J440" s="106"/>
      <c r="K440" s="107" t="s">
        <v>339</v>
      </c>
      <c r="L440" s="115">
        <v>63736.333333333256</v>
      </c>
      <c r="M440" s="115"/>
    </row>
    <row r="441" spans="1:13" ht="17.25">
      <c r="A441" s="104">
        <v>1110</v>
      </c>
      <c r="B441" s="105" t="s">
        <v>334</v>
      </c>
      <c r="C441" s="105" t="s">
        <v>1076</v>
      </c>
      <c r="D441" s="105"/>
      <c r="E441" s="105" t="s">
        <v>32</v>
      </c>
      <c r="F441" s="105" t="s">
        <v>94</v>
      </c>
      <c r="G441" s="105">
        <v>2020</v>
      </c>
      <c r="H441" s="105">
        <v>5</v>
      </c>
      <c r="I441" s="106" t="s">
        <v>173</v>
      </c>
      <c r="J441" s="106"/>
      <c r="K441" s="107" t="s">
        <v>339</v>
      </c>
      <c r="L441" s="115">
        <v>5340</v>
      </c>
      <c r="M441" s="115"/>
    </row>
    <row r="442" spans="1:13" ht="17.25">
      <c r="A442" s="104">
        <v>1111</v>
      </c>
      <c r="B442" s="105" t="s">
        <v>334</v>
      </c>
      <c r="C442" s="105" t="s">
        <v>1076</v>
      </c>
      <c r="D442" s="105"/>
      <c r="E442" s="105" t="s">
        <v>32</v>
      </c>
      <c r="F442" s="105" t="s">
        <v>94</v>
      </c>
      <c r="G442" s="105">
        <v>2020</v>
      </c>
      <c r="H442" s="105">
        <v>5</v>
      </c>
      <c r="I442" s="106" t="s">
        <v>175</v>
      </c>
      <c r="J442" s="106"/>
      <c r="K442" s="107" t="s">
        <v>339</v>
      </c>
      <c r="L442" s="115">
        <v>80968.239999999991</v>
      </c>
      <c r="M442" s="115"/>
    </row>
    <row r="443" spans="1:13" ht="17.25">
      <c r="A443" s="104">
        <v>1112</v>
      </c>
      <c r="B443" s="105" t="s">
        <v>334</v>
      </c>
      <c r="C443" s="105" t="s">
        <v>1076</v>
      </c>
      <c r="D443" s="105"/>
      <c r="E443" s="105" t="s">
        <v>32</v>
      </c>
      <c r="F443" s="105" t="s">
        <v>94</v>
      </c>
      <c r="G443" s="105">
        <v>2020</v>
      </c>
      <c r="H443" s="105">
        <v>5</v>
      </c>
      <c r="I443" s="106" t="s">
        <v>174</v>
      </c>
      <c r="J443" s="106"/>
      <c r="K443" s="107" t="s">
        <v>339</v>
      </c>
      <c r="L443" s="115">
        <v>696</v>
      </c>
      <c r="M443" s="115"/>
    </row>
    <row r="444" spans="1:13" ht="17.25">
      <c r="A444" s="104">
        <v>1113</v>
      </c>
      <c r="B444" s="105" t="s">
        <v>334</v>
      </c>
      <c r="C444" s="105" t="s">
        <v>1076</v>
      </c>
      <c r="D444" s="105"/>
      <c r="E444" s="105" t="s">
        <v>32</v>
      </c>
      <c r="F444" s="105" t="s">
        <v>94</v>
      </c>
      <c r="G444" s="105">
        <v>2020</v>
      </c>
      <c r="H444" s="105">
        <v>5</v>
      </c>
      <c r="I444" s="106" t="s">
        <v>178</v>
      </c>
      <c r="J444" s="106"/>
      <c r="K444" s="107" t="s">
        <v>339</v>
      </c>
      <c r="L444" s="115">
        <v>3956.6399999999994</v>
      </c>
      <c r="M444" s="115"/>
    </row>
    <row r="445" spans="1:13" ht="17.25">
      <c r="A445" s="104">
        <v>1114</v>
      </c>
      <c r="B445" s="105" t="s">
        <v>334</v>
      </c>
      <c r="C445" s="105" t="s">
        <v>1076</v>
      </c>
      <c r="D445" s="105"/>
      <c r="E445" s="105" t="s">
        <v>32</v>
      </c>
      <c r="F445" s="105" t="s">
        <v>94</v>
      </c>
      <c r="G445" s="105">
        <v>2020</v>
      </c>
      <c r="H445" s="105">
        <v>5</v>
      </c>
      <c r="I445" s="106" t="s">
        <v>181</v>
      </c>
      <c r="J445" s="106"/>
      <c r="K445" s="107" t="s">
        <v>339</v>
      </c>
      <c r="L445" s="115">
        <v>10358.64</v>
      </c>
      <c r="M445" s="115"/>
    </row>
    <row r="446" spans="1:13" ht="17.25">
      <c r="A446" s="104">
        <v>1115</v>
      </c>
      <c r="B446" s="105" t="s">
        <v>334</v>
      </c>
      <c r="C446" s="105" t="s">
        <v>1076</v>
      </c>
      <c r="D446" s="105"/>
      <c r="E446" s="105" t="s">
        <v>32</v>
      </c>
      <c r="F446" s="105" t="s">
        <v>94</v>
      </c>
      <c r="G446" s="105">
        <v>2020</v>
      </c>
      <c r="H446" s="105">
        <v>5</v>
      </c>
      <c r="I446" s="106" t="s">
        <v>176</v>
      </c>
      <c r="J446" s="106"/>
      <c r="K446" s="107" t="s">
        <v>339</v>
      </c>
      <c r="L446" s="115">
        <v>3632</v>
      </c>
      <c r="M446" s="115"/>
    </row>
    <row r="447" spans="1:13" ht="17.25">
      <c r="A447" s="104">
        <v>1154</v>
      </c>
      <c r="B447" s="105" t="s">
        <v>1053</v>
      </c>
      <c r="C447" s="105" t="s">
        <v>1105</v>
      </c>
      <c r="D447" s="105">
        <v>1</v>
      </c>
      <c r="E447" s="105" t="s">
        <v>8</v>
      </c>
      <c r="F447" s="105" t="s">
        <v>95</v>
      </c>
      <c r="G447" s="105">
        <v>2020</v>
      </c>
      <c r="H447" s="105">
        <v>5</v>
      </c>
      <c r="I447" s="106" t="s">
        <v>170</v>
      </c>
      <c r="J447" s="106">
        <v>707744</v>
      </c>
      <c r="K447" s="107" t="s">
        <v>2076</v>
      </c>
      <c r="L447" s="115">
        <v>171893.33333333334</v>
      </c>
      <c r="M447" s="115">
        <v>264000</v>
      </c>
    </row>
    <row r="448" spans="1:13" ht="17.25">
      <c r="A448" s="104">
        <v>447</v>
      </c>
      <c r="B448" s="105" t="s">
        <v>285</v>
      </c>
      <c r="C448" s="105" t="s">
        <v>843</v>
      </c>
      <c r="D448" s="105">
        <v>1</v>
      </c>
      <c r="E448" s="105" t="s">
        <v>8</v>
      </c>
      <c r="F448" s="105" t="s">
        <v>95</v>
      </c>
      <c r="G448" s="105">
        <v>2020</v>
      </c>
      <c r="H448" s="105">
        <v>8</v>
      </c>
      <c r="I448" s="106" t="s">
        <v>170</v>
      </c>
      <c r="J448" s="106"/>
      <c r="K448" s="107" t="s">
        <v>1536</v>
      </c>
      <c r="L448" s="115"/>
      <c r="M448" s="115"/>
    </row>
    <row r="449" spans="1:13" ht="17.25">
      <c r="A449" s="104">
        <v>1155</v>
      </c>
      <c r="B449" s="105" t="s">
        <v>1053</v>
      </c>
      <c r="C449" s="105" t="s">
        <v>1105</v>
      </c>
      <c r="D449" s="105"/>
      <c r="E449" s="105" t="s">
        <v>8</v>
      </c>
      <c r="F449" s="105" t="s">
        <v>95</v>
      </c>
      <c r="G449" s="105">
        <v>2020</v>
      </c>
      <c r="H449" s="105">
        <v>5</v>
      </c>
      <c r="I449" s="106" t="s">
        <v>170</v>
      </c>
      <c r="J449" s="106">
        <v>711851</v>
      </c>
      <c r="K449" s="107" t="s">
        <v>2077</v>
      </c>
      <c r="L449" s="115">
        <v>580000</v>
      </c>
      <c r="M449" s="115">
        <v>197200</v>
      </c>
    </row>
    <row r="450" spans="1:13" ht="17.25">
      <c r="A450" s="104">
        <v>1156</v>
      </c>
      <c r="B450" s="105" t="s">
        <v>1053</v>
      </c>
      <c r="C450" s="105" t="s">
        <v>1105</v>
      </c>
      <c r="D450" s="105"/>
      <c r="E450" s="105" t="s">
        <v>8</v>
      </c>
      <c r="F450" s="105" t="s">
        <v>95</v>
      </c>
      <c r="G450" s="105">
        <v>2020</v>
      </c>
      <c r="H450" s="105">
        <v>5</v>
      </c>
      <c r="I450" s="106" t="s">
        <v>170</v>
      </c>
      <c r="J450" s="106">
        <v>700155</v>
      </c>
      <c r="K450" s="107" t="s">
        <v>2078</v>
      </c>
      <c r="L450" s="115">
        <v>1010080</v>
      </c>
      <c r="M450" s="115">
        <v>1293600</v>
      </c>
    </row>
    <row r="451" spans="1:13" ht="17.25">
      <c r="A451" s="104">
        <v>1157</v>
      </c>
      <c r="B451" s="105" t="s">
        <v>1053</v>
      </c>
      <c r="C451" s="105" t="s">
        <v>1105</v>
      </c>
      <c r="D451" s="105"/>
      <c r="E451" s="105" t="s">
        <v>8</v>
      </c>
      <c r="F451" s="105" t="s">
        <v>95</v>
      </c>
      <c r="G451" s="105">
        <v>2020</v>
      </c>
      <c r="H451" s="105">
        <v>5</v>
      </c>
      <c r="I451" s="106" t="s">
        <v>170</v>
      </c>
      <c r="J451" s="106">
        <v>701446</v>
      </c>
      <c r="K451" s="107" t="s">
        <v>2079</v>
      </c>
      <c r="L451" s="115">
        <v>368000</v>
      </c>
      <c r="M451" s="115">
        <v>432000</v>
      </c>
    </row>
    <row r="452" spans="1:13" ht="17.25">
      <c r="A452" s="104">
        <v>1158</v>
      </c>
      <c r="B452" s="105" t="s">
        <v>1053</v>
      </c>
      <c r="C452" s="105" t="s">
        <v>1105</v>
      </c>
      <c r="D452" s="105"/>
      <c r="E452" s="105" t="s">
        <v>8</v>
      </c>
      <c r="F452" s="105" t="s">
        <v>95</v>
      </c>
      <c r="G452" s="105">
        <v>2020</v>
      </c>
      <c r="H452" s="105">
        <v>5</v>
      </c>
      <c r="I452" s="106" t="s">
        <v>170</v>
      </c>
      <c r="J452" s="106">
        <v>703913</v>
      </c>
      <c r="K452" s="107" t="s">
        <v>2080</v>
      </c>
      <c r="L452" s="115">
        <v>421666.66666666669</v>
      </c>
      <c r="M452" s="115">
        <v>450000</v>
      </c>
    </row>
    <row r="453" spans="1:13" ht="17.25">
      <c r="A453" s="104">
        <v>1176</v>
      </c>
      <c r="B453" s="105" t="s">
        <v>344</v>
      </c>
      <c r="C453" s="105" t="s">
        <v>1113</v>
      </c>
      <c r="D453" s="105">
        <v>1</v>
      </c>
      <c r="E453" s="105" t="s">
        <v>32</v>
      </c>
      <c r="F453" s="105" t="s">
        <v>341</v>
      </c>
      <c r="G453" s="105">
        <v>2020</v>
      </c>
      <c r="H453" s="105">
        <v>5</v>
      </c>
      <c r="I453" s="106" t="s">
        <v>184</v>
      </c>
      <c r="J453" s="106"/>
      <c r="K453" s="107" t="s">
        <v>2091</v>
      </c>
      <c r="L453" s="115">
        <v>908333.33333333337</v>
      </c>
      <c r="M453" s="115">
        <v>1250000</v>
      </c>
    </row>
    <row r="454" spans="1:13" ht="17.25">
      <c r="A454" s="104">
        <v>1220</v>
      </c>
      <c r="B454" s="105" t="s">
        <v>354</v>
      </c>
      <c r="C454" s="105" t="s">
        <v>1144</v>
      </c>
      <c r="D454" s="105">
        <v>1</v>
      </c>
      <c r="E454" s="105" t="s">
        <v>8</v>
      </c>
      <c r="F454" s="105" t="s">
        <v>95</v>
      </c>
      <c r="G454" s="105">
        <v>2020</v>
      </c>
      <c r="H454" s="105">
        <v>5</v>
      </c>
      <c r="I454" s="106" t="s">
        <v>174</v>
      </c>
      <c r="J454" s="106">
        <v>520610</v>
      </c>
      <c r="K454" s="107" t="s">
        <v>2122</v>
      </c>
      <c r="L454" s="115">
        <v>560796.666666665</v>
      </c>
      <c r="M454" s="115">
        <v>1296176</v>
      </c>
    </row>
    <row r="455" spans="1:13" ht="17.25">
      <c r="A455" s="104">
        <v>1221</v>
      </c>
      <c r="B455" s="105" t="s">
        <v>354</v>
      </c>
      <c r="C455" s="105" t="s">
        <v>1144</v>
      </c>
      <c r="D455" s="105"/>
      <c r="E455" s="105" t="s">
        <v>8</v>
      </c>
      <c r="F455" s="105" t="s">
        <v>95</v>
      </c>
      <c r="G455" s="105">
        <v>2020</v>
      </c>
      <c r="H455" s="105">
        <v>5</v>
      </c>
      <c r="I455" s="106" t="s">
        <v>174</v>
      </c>
      <c r="J455" s="106">
        <v>521680</v>
      </c>
      <c r="K455" s="107" t="s">
        <v>2123</v>
      </c>
      <c r="L455" s="115">
        <v>743251.05833333277</v>
      </c>
      <c r="M455" s="115">
        <v>4479257.1429000003</v>
      </c>
    </row>
    <row r="456" spans="1:13" ht="17.25">
      <c r="A456" s="104">
        <v>1222</v>
      </c>
      <c r="B456" s="105" t="s">
        <v>354</v>
      </c>
      <c r="C456" s="105" t="s">
        <v>1144</v>
      </c>
      <c r="D456" s="105"/>
      <c r="E456" s="105" t="s">
        <v>8</v>
      </c>
      <c r="F456" s="105" t="s">
        <v>95</v>
      </c>
      <c r="G456" s="105">
        <v>2020</v>
      </c>
      <c r="H456" s="105">
        <v>5</v>
      </c>
      <c r="I456" s="106" t="s">
        <v>174</v>
      </c>
      <c r="J456" s="106">
        <v>521481</v>
      </c>
      <c r="K456" s="107" t="s">
        <v>2124</v>
      </c>
      <c r="L456" s="115">
        <v>218450.00000000035</v>
      </c>
      <c r="M456" s="115">
        <v>608280</v>
      </c>
    </row>
    <row r="457" spans="1:13" ht="17.25">
      <c r="A457" s="104">
        <v>1223</v>
      </c>
      <c r="B457" s="105" t="s">
        <v>354</v>
      </c>
      <c r="C457" s="105" t="s">
        <v>1144</v>
      </c>
      <c r="D457" s="105"/>
      <c r="E457" s="105" t="s">
        <v>8</v>
      </c>
      <c r="F457" s="105" t="s">
        <v>95</v>
      </c>
      <c r="G457" s="105">
        <v>2020</v>
      </c>
      <c r="H457" s="105">
        <v>5</v>
      </c>
      <c r="I457" s="106" t="s">
        <v>174</v>
      </c>
      <c r="J457" s="106">
        <v>519735</v>
      </c>
      <c r="K457" s="107" t="s">
        <v>2125</v>
      </c>
      <c r="L457" s="115">
        <v>238850.00000000038</v>
      </c>
      <c r="M457" s="115">
        <v>372330</v>
      </c>
    </row>
    <row r="458" spans="1:13" ht="17.25">
      <c r="A458" s="104">
        <v>1224</v>
      </c>
      <c r="B458" s="105" t="s">
        <v>354</v>
      </c>
      <c r="C458" s="105" t="s">
        <v>1144</v>
      </c>
      <c r="D458" s="105"/>
      <c r="E458" s="105" t="s">
        <v>8</v>
      </c>
      <c r="F458" s="105" t="s">
        <v>95</v>
      </c>
      <c r="G458" s="105">
        <v>2020</v>
      </c>
      <c r="H458" s="105">
        <v>5</v>
      </c>
      <c r="I458" s="106" t="s">
        <v>174</v>
      </c>
      <c r="J458" s="106">
        <v>521681</v>
      </c>
      <c r="K458" s="107" t="s">
        <v>2126</v>
      </c>
      <c r="L458" s="115">
        <v>393998.62499999953</v>
      </c>
      <c r="M458" s="115">
        <v>1986891.4286</v>
      </c>
    </row>
    <row r="459" spans="1:13" ht="17.25">
      <c r="A459" s="104">
        <v>1225</v>
      </c>
      <c r="B459" s="105" t="s">
        <v>354</v>
      </c>
      <c r="C459" s="105" t="s">
        <v>1144</v>
      </c>
      <c r="D459" s="105"/>
      <c r="E459" s="105" t="s">
        <v>8</v>
      </c>
      <c r="F459" s="105" t="s">
        <v>95</v>
      </c>
      <c r="G459" s="105">
        <v>2020</v>
      </c>
      <c r="H459" s="105">
        <v>5</v>
      </c>
      <c r="I459" s="106" t="s">
        <v>174</v>
      </c>
      <c r="J459" s="106">
        <v>522558</v>
      </c>
      <c r="K459" s="107" t="s">
        <v>2127</v>
      </c>
      <c r="L459" s="115">
        <v>64940.000000000109</v>
      </c>
      <c r="M459" s="115">
        <v>229684.61540000001</v>
      </c>
    </row>
    <row r="460" spans="1:13" ht="17.25">
      <c r="A460" s="104">
        <v>1226</v>
      </c>
      <c r="B460" s="105" t="s">
        <v>354</v>
      </c>
      <c r="C460" s="105" t="s">
        <v>1145</v>
      </c>
      <c r="D460" s="105">
        <v>1</v>
      </c>
      <c r="E460" s="105" t="s">
        <v>8</v>
      </c>
      <c r="F460" s="105" t="s">
        <v>95</v>
      </c>
      <c r="G460" s="105">
        <v>2020</v>
      </c>
      <c r="H460" s="105">
        <v>5</v>
      </c>
      <c r="I460" s="106" t="s">
        <v>170</v>
      </c>
      <c r="J460" s="106" t="s">
        <v>2128</v>
      </c>
      <c r="K460" s="107" t="s">
        <v>2129</v>
      </c>
      <c r="L460" s="115">
        <v>1144000</v>
      </c>
      <c r="M460" s="115">
        <v>4661380.9154000003</v>
      </c>
    </row>
    <row r="461" spans="1:13" ht="17.25">
      <c r="A461" s="104">
        <v>1227</v>
      </c>
      <c r="B461" s="105" t="s">
        <v>354</v>
      </c>
      <c r="C461" s="105" t="s">
        <v>1146</v>
      </c>
      <c r="D461" s="105">
        <v>1</v>
      </c>
      <c r="E461" s="105" t="s">
        <v>8</v>
      </c>
      <c r="F461" s="105" t="s">
        <v>95</v>
      </c>
      <c r="G461" s="105">
        <v>2020</v>
      </c>
      <c r="H461" s="105">
        <v>5</v>
      </c>
      <c r="I461" s="106" t="s">
        <v>170</v>
      </c>
      <c r="J461" s="106" t="s">
        <v>2130</v>
      </c>
      <c r="K461" s="107" t="s">
        <v>2131</v>
      </c>
      <c r="L461" s="115">
        <v>1666666.6666666667</v>
      </c>
      <c r="M461" s="115"/>
    </row>
    <row r="462" spans="1:13" ht="17.25">
      <c r="A462" s="104">
        <v>1228</v>
      </c>
      <c r="B462" s="105" t="s">
        <v>354</v>
      </c>
      <c r="C462" s="105" t="s">
        <v>1146</v>
      </c>
      <c r="D462" s="105"/>
      <c r="E462" s="105" t="s">
        <v>8</v>
      </c>
      <c r="F462" s="105" t="s">
        <v>95</v>
      </c>
      <c r="G462" s="105">
        <v>2020</v>
      </c>
      <c r="H462" s="105">
        <v>5</v>
      </c>
      <c r="I462" s="106" t="s">
        <v>170</v>
      </c>
      <c r="J462" s="106" t="s">
        <v>2132</v>
      </c>
      <c r="K462" s="107" t="s">
        <v>2133</v>
      </c>
      <c r="L462" s="115">
        <v>233333.33333333334</v>
      </c>
      <c r="M462" s="115">
        <v>938000</v>
      </c>
    </row>
    <row r="463" spans="1:13" ht="17.25">
      <c r="A463" s="104">
        <v>1232</v>
      </c>
      <c r="B463" s="105" t="s">
        <v>354</v>
      </c>
      <c r="C463" s="105" t="s">
        <v>1150</v>
      </c>
      <c r="D463" s="105">
        <v>1</v>
      </c>
      <c r="E463" s="105" t="s">
        <v>8</v>
      </c>
      <c r="F463" s="105" t="s">
        <v>223</v>
      </c>
      <c r="G463" s="105">
        <v>2020</v>
      </c>
      <c r="H463" s="105">
        <v>5</v>
      </c>
      <c r="I463" s="106" t="s">
        <v>170</v>
      </c>
      <c r="J463" s="106">
        <v>985677</v>
      </c>
      <c r="K463" s="107" t="s">
        <v>2137</v>
      </c>
      <c r="L463" s="115">
        <v>371000</v>
      </c>
      <c r="M463" s="115">
        <v>564000</v>
      </c>
    </row>
    <row r="464" spans="1:13" ht="17.25">
      <c r="A464" s="104">
        <v>1233</v>
      </c>
      <c r="B464" s="105" t="s">
        <v>354</v>
      </c>
      <c r="C464" s="105" t="s">
        <v>1150</v>
      </c>
      <c r="D464" s="105"/>
      <c r="E464" s="105" t="s">
        <v>8</v>
      </c>
      <c r="F464" s="105" t="s">
        <v>223</v>
      </c>
      <c r="G464" s="105">
        <v>2020</v>
      </c>
      <c r="H464" s="105">
        <v>5</v>
      </c>
      <c r="I464" s="106" t="s">
        <v>170</v>
      </c>
      <c r="J464" s="106">
        <v>985678</v>
      </c>
      <c r="K464" s="107" t="s">
        <v>2138</v>
      </c>
      <c r="L464" s="115">
        <v>621000</v>
      </c>
      <c r="M464" s="115">
        <v>1134000</v>
      </c>
    </row>
    <row r="465" spans="1:13" ht="17.25">
      <c r="A465" s="104">
        <v>1241</v>
      </c>
      <c r="B465" s="105" t="s">
        <v>354</v>
      </c>
      <c r="C465" s="105" t="s">
        <v>1154</v>
      </c>
      <c r="D465" s="105">
        <v>1</v>
      </c>
      <c r="E465" s="105" t="s">
        <v>32</v>
      </c>
      <c r="F465" s="105" t="s">
        <v>36</v>
      </c>
      <c r="G465" s="105">
        <v>2020</v>
      </c>
      <c r="H465" s="105">
        <v>5</v>
      </c>
      <c r="I465" s="106" t="s">
        <v>174</v>
      </c>
      <c r="J465" s="106"/>
      <c r="K465" s="107" t="s">
        <v>2142</v>
      </c>
      <c r="L465" s="115"/>
      <c r="M465" s="115"/>
    </row>
    <row r="466" spans="1:13" ht="17.25">
      <c r="A466" s="104">
        <v>1242</v>
      </c>
      <c r="B466" s="105" t="s">
        <v>1124</v>
      </c>
      <c r="C466" s="105" t="s">
        <v>1155</v>
      </c>
      <c r="D466" s="105">
        <v>1</v>
      </c>
      <c r="E466" s="105" t="s">
        <v>32</v>
      </c>
      <c r="F466" s="105" t="s">
        <v>33</v>
      </c>
      <c r="G466" s="105">
        <v>2020</v>
      </c>
      <c r="H466" s="105">
        <v>5</v>
      </c>
      <c r="I466" s="106" t="s">
        <v>170</v>
      </c>
      <c r="J466" s="106"/>
      <c r="K466" s="107" t="s">
        <v>2143</v>
      </c>
      <c r="L466" s="115"/>
      <c r="M466" s="115"/>
    </row>
    <row r="467" spans="1:13" ht="17.25">
      <c r="A467" s="104">
        <v>1252</v>
      </c>
      <c r="B467" s="105" t="s">
        <v>354</v>
      </c>
      <c r="C467" s="105" t="s">
        <v>1159</v>
      </c>
      <c r="D467" s="105">
        <v>1</v>
      </c>
      <c r="E467" s="105" t="s">
        <v>119</v>
      </c>
      <c r="F467" s="105" t="s">
        <v>96</v>
      </c>
      <c r="G467" s="105">
        <v>2020</v>
      </c>
      <c r="H467" s="105">
        <v>5</v>
      </c>
      <c r="I467" s="106" t="s">
        <v>173</v>
      </c>
      <c r="J467" s="106"/>
      <c r="K467" s="107" t="s">
        <v>2145</v>
      </c>
      <c r="L467" s="115">
        <v>111972</v>
      </c>
      <c r="M467" s="115">
        <v>111972</v>
      </c>
    </row>
    <row r="468" spans="1:13" ht="17.25">
      <c r="A468" s="104">
        <v>1253</v>
      </c>
      <c r="B468" s="105" t="s">
        <v>354</v>
      </c>
      <c r="C468" s="105" t="s">
        <v>1159</v>
      </c>
      <c r="D468" s="105"/>
      <c r="E468" s="105" t="s">
        <v>119</v>
      </c>
      <c r="F468" s="105" t="s">
        <v>96</v>
      </c>
      <c r="G468" s="105">
        <v>2020</v>
      </c>
      <c r="H468" s="105">
        <v>5</v>
      </c>
      <c r="I468" s="106" t="s">
        <v>170</v>
      </c>
      <c r="J468" s="106"/>
      <c r="K468" s="107" t="s">
        <v>2145</v>
      </c>
      <c r="L468" s="115">
        <v>41538</v>
      </c>
      <c r="M468" s="115">
        <v>41538</v>
      </c>
    </row>
    <row r="469" spans="1:13" ht="17.25">
      <c r="A469" s="104">
        <v>1254</v>
      </c>
      <c r="B469" s="105" t="s">
        <v>354</v>
      </c>
      <c r="C469" s="105" t="s">
        <v>1159</v>
      </c>
      <c r="D469" s="105"/>
      <c r="E469" s="105" t="s">
        <v>119</v>
      </c>
      <c r="F469" s="105" t="s">
        <v>96</v>
      </c>
      <c r="G469" s="105">
        <v>2020</v>
      </c>
      <c r="H469" s="105">
        <v>5</v>
      </c>
      <c r="I469" s="106" t="s">
        <v>171</v>
      </c>
      <c r="J469" s="106"/>
      <c r="K469" s="107" t="s">
        <v>2145</v>
      </c>
      <c r="L469" s="115">
        <v>72240</v>
      </c>
      <c r="M469" s="115">
        <v>1000000</v>
      </c>
    </row>
    <row r="470" spans="1:13" ht="17.25">
      <c r="A470" s="104">
        <v>1255</v>
      </c>
      <c r="B470" s="105" t="s">
        <v>354</v>
      </c>
      <c r="C470" s="105" t="s">
        <v>1160</v>
      </c>
      <c r="D470" s="105">
        <v>1</v>
      </c>
      <c r="E470" s="105" t="s">
        <v>119</v>
      </c>
      <c r="F470" s="105" t="s">
        <v>96</v>
      </c>
      <c r="G470" s="105">
        <v>2020</v>
      </c>
      <c r="H470" s="105">
        <v>5</v>
      </c>
      <c r="I470" s="106" t="s">
        <v>173</v>
      </c>
      <c r="J470" s="106"/>
      <c r="K470" s="107" t="s">
        <v>2146</v>
      </c>
      <c r="L470" s="115">
        <v>28292.039999999979</v>
      </c>
      <c r="M470" s="115">
        <v>18707</v>
      </c>
    </row>
    <row r="471" spans="1:13" ht="17.25">
      <c r="A471" s="104">
        <v>1256</v>
      </c>
      <c r="B471" s="105" t="s">
        <v>354</v>
      </c>
      <c r="C471" s="105" t="s">
        <v>1160</v>
      </c>
      <c r="D471" s="105"/>
      <c r="E471" s="105" t="s">
        <v>119</v>
      </c>
      <c r="F471" s="105" t="s">
        <v>96</v>
      </c>
      <c r="G471" s="105">
        <v>2020</v>
      </c>
      <c r="H471" s="105">
        <v>5</v>
      </c>
      <c r="I471" s="106" t="s">
        <v>170</v>
      </c>
      <c r="J471" s="106"/>
      <c r="K471" s="107" t="s">
        <v>2146</v>
      </c>
      <c r="L471" s="115">
        <v>88019.679999999935</v>
      </c>
      <c r="M471" s="115">
        <v>142442</v>
      </c>
    </row>
    <row r="472" spans="1:13" ht="17.25">
      <c r="A472" s="104">
        <v>1257</v>
      </c>
      <c r="B472" s="105" t="s">
        <v>354</v>
      </c>
      <c r="C472" s="105" t="s">
        <v>1160</v>
      </c>
      <c r="D472" s="105"/>
      <c r="E472" s="105" t="s">
        <v>119</v>
      </c>
      <c r="F472" s="105" t="s">
        <v>96</v>
      </c>
      <c r="G472" s="105">
        <v>2020</v>
      </c>
      <c r="H472" s="105">
        <v>5</v>
      </c>
      <c r="I472" s="106" t="s">
        <v>171</v>
      </c>
      <c r="J472" s="106"/>
      <c r="K472" s="107" t="s">
        <v>2146</v>
      </c>
      <c r="L472" s="115">
        <v>97450.359999999928</v>
      </c>
      <c r="M472" s="115">
        <v>954488</v>
      </c>
    </row>
    <row r="473" spans="1:13" ht="17.25">
      <c r="A473" s="104">
        <v>1261</v>
      </c>
      <c r="B473" s="105" t="s">
        <v>354</v>
      </c>
      <c r="C473" s="105" t="s">
        <v>1162</v>
      </c>
      <c r="D473" s="105">
        <v>1</v>
      </c>
      <c r="E473" s="105" t="s">
        <v>38</v>
      </c>
      <c r="F473" s="105" t="s">
        <v>39</v>
      </c>
      <c r="G473" s="105">
        <v>2020</v>
      </c>
      <c r="H473" s="105">
        <v>5</v>
      </c>
      <c r="I473" s="106" t="s">
        <v>170</v>
      </c>
      <c r="J473" s="106"/>
      <c r="K473" s="107" t="s">
        <v>1967</v>
      </c>
      <c r="L473" s="115">
        <v>833333.33333333337</v>
      </c>
      <c r="M473" s="115">
        <v>1000000</v>
      </c>
    </row>
    <row r="474" spans="1:13" ht="17.25">
      <c r="A474" s="104">
        <v>1273</v>
      </c>
      <c r="B474" s="105" t="s">
        <v>390</v>
      </c>
      <c r="C474" s="105" t="s">
        <v>1173</v>
      </c>
      <c r="D474" s="105">
        <v>1</v>
      </c>
      <c r="E474" s="105" t="s">
        <v>224</v>
      </c>
      <c r="F474" s="105" t="s">
        <v>22</v>
      </c>
      <c r="G474" s="105">
        <v>2020</v>
      </c>
      <c r="H474" s="105">
        <v>5</v>
      </c>
      <c r="I474" s="106" t="s">
        <v>172</v>
      </c>
      <c r="J474" s="106">
        <v>661443</v>
      </c>
      <c r="K474" s="107" t="s">
        <v>2150</v>
      </c>
      <c r="L474" s="115"/>
      <c r="M474" s="115"/>
    </row>
    <row r="475" spans="1:13" ht="17.25">
      <c r="A475" s="104">
        <v>1274</v>
      </c>
      <c r="B475" s="105" t="s">
        <v>389</v>
      </c>
      <c r="C475" s="105" t="s">
        <v>1174</v>
      </c>
      <c r="D475" s="105">
        <v>1</v>
      </c>
      <c r="E475" s="105" t="s">
        <v>222</v>
      </c>
      <c r="F475" s="105" t="s">
        <v>330</v>
      </c>
      <c r="G475" s="105">
        <v>2020</v>
      </c>
      <c r="H475" s="105">
        <v>5</v>
      </c>
      <c r="I475" s="106" t="s">
        <v>170</v>
      </c>
      <c r="J475" s="106">
        <v>604950</v>
      </c>
      <c r="K475" s="107" t="s">
        <v>2151</v>
      </c>
      <c r="L475" s="115">
        <v>2285714.2857142859</v>
      </c>
      <c r="M475" s="115">
        <v>1350000</v>
      </c>
    </row>
    <row r="476" spans="1:13" ht="17.25">
      <c r="A476" s="104">
        <v>1275</v>
      </c>
      <c r="B476" s="105" t="s">
        <v>1165</v>
      </c>
      <c r="C476" s="105" t="s">
        <v>1175</v>
      </c>
      <c r="D476" s="105">
        <v>1</v>
      </c>
      <c r="E476" s="105" t="s">
        <v>222</v>
      </c>
      <c r="F476" s="105" t="s">
        <v>27</v>
      </c>
      <c r="G476" s="105">
        <v>2020</v>
      </c>
      <c r="H476" s="105">
        <v>5</v>
      </c>
      <c r="I476" s="106" t="s">
        <v>175</v>
      </c>
      <c r="J476" s="106">
        <v>405677</v>
      </c>
      <c r="K476" s="107" t="s">
        <v>2152</v>
      </c>
      <c r="L476" s="115">
        <v>1779000</v>
      </c>
      <c r="M476" s="115">
        <v>2610787.5</v>
      </c>
    </row>
    <row r="477" spans="1:13" ht="17.25">
      <c r="A477" s="104">
        <v>1276</v>
      </c>
      <c r="B477" s="105" t="s">
        <v>1165</v>
      </c>
      <c r="C477" s="105" t="s">
        <v>1175</v>
      </c>
      <c r="D477" s="105"/>
      <c r="E477" s="105" t="s">
        <v>222</v>
      </c>
      <c r="F477" s="105" t="s">
        <v>27</v>
      </c>
      <c r="G477" s="105">
        <v>2020</v>
      </c>
      <c r="H477" s="105">
        <v>5</v>
      </c>
      <c r="I477" s="106" t="s">
        <v>171</v>
      </c>
      <c r="J477" s="106">
        <v>405677</v>
      </c>
      <c r="K477" s="107" t="s">
        <v>2152</v>
      </c>
      <c r="L477" s="115">
        <v>423000</v>
      </c>
      <c r="M477" s="115">
        <v>1623228.75</v>
      </c>
    </row>
    <row r="478" spans="1:13" ht="17.25">
      <c r="A478" s="104">
        <v>1292</v>
      </c>
      <c r="B478" s="105" t="s">
        <v>1182</v>
      </c>
      <c r="C478" s="105" t="s">
        <v>1184</v>
      </c>
      <c r="D478" s="105">
        <v>1</v>
      </c>
      <c r="E478" s="105" t="s">
        <v>284</v>
      </c>
      <c r="F478" s="105" t="s">
        <v>18</v>
      </c>
      <c r="G478" s="105">
        <v>2020</v>
      </c>
      <c r="H478" s="105">
        <v>5</v>
      </c>
      <c r="I478" s="106" t="s">
        <v>171</v>
      </c>
      <c r="J478" s="106">
        <v>712148</v>
      </c>
      <c r="K478" s="107" t="s">
        <v>2168</v>
      </c>
      <c r="L478" s="115">
        <v>1116666.6666666667</v>
      </c>
      <c r="M478" s="115">
        <v>3276300</v>
      </c>
    </row>
    <row r="479" spans="1:13" ht="17.25">
      <c r="A479" s="104">
        <v>1293</v>
      </c>
      <c r="B479" s="105" t="s">
        <v>1182</v>
      </c>
      <c r="C479" s="105" t="s">
        <v>1184</v>
      </c>
      <c r="D479" s="105"/>
      <c r="E479" s="105" t="s">
        <v>284</v>
      </c>
      <c r="F479" s="105" t="s">
        <v>18</v>
      </c>
      <c r="G479" s="105">
        <v>2020</v>
      </c>
      <c r="H479" s="105">
        <v>5</v>
      </c>
      <c r="I479" s="106" t="s">
        <v>171</v>
      </c>
      <c r="J479" s="106">
        <v>760750</v>
      </c>
      <c r="K479" s="107" t="s">
        <v>2169</v>
      </c>
      <c r="L479" s="115">
        <v>912500</v>
      </c>
      <c r="M479" s="115">
        <v>2898720</v>
      </c>
    </row>
    <row r="480" spans="1:13" ht="17.25">
      <c r="A480" s="104">
        <v>1295</v>
      </c>
      <c r="B480" s="105" t="s">
        <v>391</v>
      </c>
      <c r="C480" s="105" t="s">
        <v>1185</v>
      </c>
      <c r="D480" s="105">
        <v>1</v>
      </c>
      <c r="E480" s="105" t="s">
        <v>284</v>
      </c>
      <c r="F480" s="105" t="s">
        <v>17</v>
      </c>
      <c r="G480" s="105">
        <v>2020</v>
      </c>
      <c r="H480" s="105">
        <v>5</v>
      </c>
      <c r="I480" s="106" t="s">
        <v>171</v>
      </c>
      <c r="J480" s="106" t="s">
        <v>2073</v>
      </c>
      <c r="K480" s="107" t="s">
        <v>1512</v>
      </c>
      <c r="L480" s="115"/>
      <c r="M480" s="115"/>
    </row>
    <row r="481" spans="1:13" ht="17.25">
      <c r="A481" s="104">
        <v>1296</v>
      </c>
      <c r="B481" s="105" t="s">
        <v>1186</v>
      </c>
      <c r="C481" s="105" t="s">
        <v>1187</v>
      </c>
      <c r="D481" s="105">
        <v>1</v>
      </c>
      <c r="E481" s="105" t="s">
        <v>284</v>
      </c>
      <c r="F481" s="105" t="s">
        <v>98</v>
      </c>
      <c r="G481" s="105">
        <v>2020</v>
      </c>
      <c r="H481" s="105">
        <v>5</v>
      </c>
      <c r="I481" s="106" t="s">
        <v>173</v>
      </c>
      <c r="J481" s="106">
        <v>162495</v>
      </c>
      <c r="K481" s="107" t="s">
        <v>2170</v>
      </c>
      <c r="L481" s="115">
        <v>16750</v>
      </c>
      <c r="M481" s="115"/>
    </row>
    <row r="482" spans="1:13" ht="17.25">
      <c r="A482" s="104">
        <v>1297</v>
      </c>
      <c r="B482" s="105" t="s">
        <v>1186</v>
      </c>
      <c r="C482" s="105" t="s">
        <v>1187</v>
      </c>
      <c r="D482" s="105"/>
      <c r="E482" s="105" t="s">
        <v>284</v>
      </c>
      <c r="F482" s="105" t="s">
        <v>98</v>
      </c>
      <c r="G482" s="105">
        <v>2020</v>
      </c>
      <c r="H482" s="105">
        <v>5</v>
      </c>
      <c r="I482" s="106" t="s">
        <v>173</v>
      </c>
      <c r="J482" s="106">
        <v>162497</v>
      </c>
      <c r="K482" s="107" t="s">
        <v>2171</v>
      </c>
      <c r="L482" s="115">
        <v>33541.666666666664</v>
      </c>
      <c r="M482" s="115"/>
    </row>
    <row r="483" spans="1:13" ht="17.25">
      <c r="A483" s="104">
        <v>1298</v>
      </c>
      <c r="B483" s="105" t="s">
        <v>1186</v>
      </c>
      <c r="C483" s="105" t="s">
        <v>1187</v>
      </c>
      <c r="D483" s="105"/>
      <c r="E483" s="105" t="s">
        <v>284</v>
      </c>
      <c r="F483" s="105" t="s">
        <v>98</v>
      </c>
      <c r="G483" s="105">
        <v>2020</v>
      </c>
      <c r="H483" s="105">
        <v>5</v>
      </c>
      <c r="I483" s="106" t="s">
        <v>173</v>
      </c>
      <c r="J483" s="106">
        <v>162494</v>
      </c>
      <c r="K483" s="107" t="s">
        <v>2172</v>
      </c>
      <c r="L483" s="115">
        <v>33541.666666666664</v>
      </c>
      <c r="M483" s="115"/>
    </row>
    <row r="484" spans="1:13" ht="17.25">
      <c r="A484" s="104">
        <v>1299</v>
      </c>
      <c r="B484" s="105" t="s">
        <v>1186</v>
      </c>
      <c r="C484" s="105" t="s">
        <v>1187</v>
      </c>
      <c r="D484" s="105"/>
      <c r="E484" s="105" t="s">
        <v>284</v>
      </c>
      <c r="F484" s="105" t="s">
        <v>98</v>
      </c>
      <c r="G484" s="105">
        <v>2020</v>
      </c>
      <c r="H484" s="105">
        <v>5</v>
      </c>
      <c r="I484" s="106" t="s">
        <v>173</v>
      </c>
      <c r="J484" s="106">
        <v>162496</v>
      </c>
      <c r="K484" s="107" t="s">
        <v>2173</v>
      </c>
      <c r="L484" s="115">
        <v>33366.666666666664</v>
      </c>
      <c r="M484" s="115"/>
    </row>
    <row r="485" spans="1:13" ht="17.25">
      <c r="A485" s="104">
        <v>1300</v>
      </c>
      <c r="B485" s="105" t="s">
        <v>1186</v>
      </c>
      <c r="C485" s="105" t="s">
        <v>1187</v>
      </c>
      <c r="D485" s="105"/>
      <c r="E485" s="105" t="s">
        <v>284</v>
      </c>
      <c r="F485" s="105" t="s">
        <v>98</v>
      </c>
      <c r="G485" s="105">
        <v>2020</v>
      </c>
      <c r="H485" s="105">
        <v>5</v>
      </c>
      <c r="I485" s="106" t="s">
        <v>173</v>
      </c>
      <c r="J485" s="106">
        <v>162493</v>
      </c>
      <c r="K485" s="107" t="s">
        <v>2174</v>
      </c>
      <c r="L485" s="115">
        <v>33366.666666666664</v>
      </c>
      <c r="M485" s="115"/>
    </row>
    <row r="486" spans="1:13" ht="17.25">
      <c r="A486" s="104">
        <v>1301</v>
      </c>
      <c r="B486" s="105" t="s">
        <v>1186</v>
      </c>
      <c r="C486" s="105" t="s">
        <v>1187</v>
      </c>
      <c r="D486" s="105"/>
      <c r="E486" s="105" t="s">
        <v>284</v>
      </c>
      <c r="F486" s="105" t="s">
        <v>98</v>
      </c>
      <c r="G486" s="105">
        <v>2020</v>
      </c>
      <c r="H486" s="105">
        <v>5</v>
      </c>
      <c r="I486" s="106" t="s">
        <v>170</v>
      </c>
      <c r="J486" s="106">
        <v>606256</v>
      </c>
      <c r="K486" s="107" t="s">
        <v>2175</v>
      </c>
      <c r="L486" s="115">
        <v>427291.66666666669</v>
      </c>
      <c r="M486" s="115">
        <v>542500</v>
      </c>
    </row>
    <row r="487" spans="1:13" ht="17.25">
      <c r="A487" s="104">
        <v>1302</v>
      </c>
      <c r="B487" s="105" t="s">
        <v>1186</v>
      </c>
      <c r="C487" s="105" t="s">
        <v>1187</v>
      </c>
      <c r="D487" s="105"/>
      <c r="E487" s="105" t="s">
        <v>284</v>
      </c>
      <c r="F487" s="105" t="s">
        <v>98</v>
      </c>
      <c r="G487" s="105">
        <v>2020</v>
      </c>
      <c r="H487" s="105">
        <v>5</v>
      </c>
      <c r="I487" s="106" t="s">
        <v>173</v>
      </c>
      <c r="J487" s="106">
        <v>161746</v>
      </c>
      <c r="K487" s="107" t="s">
        <v>2176</v>
      </c>
      <c r="L487" s="115">
        <v>234125</v>
      </c>
      <c r="M487" s="115">
        <v>846720</v>
      </c>
    </row>
    <row r="488" spans="1:13" ht="17.25">
      <c r="A488" s="104">
        <v>1303</v>
      </c>
      <c r="B488" s="105" t="s">
        <v>1186</v>
      </c>
      <c r="C488" s="105" t="s">
        <v>1187</v>
      </c>
      <c r="D488" s="105"/>
      <c r="E488" s="105" t="s">
        <v>284</v>
      </c>
      <c r="F488" s="105" t="s">
        <v>98</v>
      </c>
      <c r="G488" s="105">
        <v>2020</v>
      </c>
      <c r="H488" s="105">
        <v>5</v>
      </c>
      <c r="I488" s="106" t="s">
        <v>173</v>
      </c>
      <c r="J488" s="106">
        <v>161748</v>
      </c>
      <c r="K488" s="107" t="s">
        <v>2177</v>
      </c>
      <c r="L488" s="115">
        <v>234000</v>
      </c>
      <c r="M488" s="115">
        <v>846720</v>
      </c>
    </row>
    <row r="489" spans="1:13" ht="17.25">
      <c r="A489" s="104">
        <v>1304</v>
      </c>
      <c r="B489" s="105" t="s">
        <v>1186</v>
      </c>
      <c r="C489" s="105" t="s">
        <v>1187</v>
      </c>
      <c r="D489" s="105"/>
      <c r="E489" s="105" t="s">
        <v>284</v>
      </c>
      <c r="F489" s="105" t="s">
        <v>98</v>
      </c>
      <c r="G489" s="105">
        <v>2020</v>
      </c>
      <c r="H489" s="105">
        <v>5</v>
      </c>
      <c r="I489" s="106" t="s">
        <v>173</v>
      </c>
      <c r="J489" s="106">
        <v>162580</v>
      </c>
      <c r="K489" s="107" t="s">
        <v>2178</v>
      </c>
      <c r="L489" s="115">
        <v>8333.3333333333339</v>
      </c>
      <c r="M489" s="115"/>
    </row>
    <row r="490" spans="1:13" ht="17.25">
      <c r="A490" s="104">
        <v>1305</v>
      </c>
      <c r="B490" s="105" t="s">
        <v>1186</v>
      </c>
      <c r="C490" s="105" t="s">
        <v>1187</v>
      </c>
      <c r="D490" s="105"/>
      <c r="E490" s="105" t="s">
        <v>284</v>
      </c>
      <c r="F490" s="105" t="s">
        <v>98</v>
      </c>
      <c r="G490" s="105">
        <v>2020</v>
      </c>
      <c r="H490" s="105">
        <v>5</v>
      </c>
      <c r="I490" s="106" t="s">
        <v>173</v>
      </c>
      <c r="J490" s="106">
        <v>162587</v>
      </c>
      <c r="K490" s="107" t="s">
        <v>2179</v>
      </c>
      <c r="L490" s="115">
        <v>8333.3333333333339</v>
      </c>
      <c r="M490" s="115"/>
    </row>
    <row r="491" spans="1:13" ht="17.25">
      <c r="A491" s="104">
        <v>1306</v>
      </c>
      <c r="B491" s="105" t="s">
        <v>1186</v>
      </c>
      <c r="C491" s="105" t="s">
        <v>1187</v>
      </c>
      <c r="D491" s="105"/>
      <c r="E491" s="105" t="s">
        <v>284</v>
      </c>
      <c r="F491" s="105" t="s">
        <v>98</v>
      </c>
      <c r="G491" s="105">
        <v>2020</v>
      </c>
      <c r="H491" s="105">
        <v>5</v>
      </c>
      <c r="I491" s="106" t="s">
        <v>173</v>
      </c>
      <c r="J491" s="106">
        <v>162586</v>
      </c>
      <c r="K491" s="107" t="s">
        <v>2180</v>
      </c>
      <c r="L491" s="115">
        <v>8333.3333333333339</v>
      </c>
      <c r="M491" s="115"/>
    </row>
    <row r="492" spans="1:13" ht="17.25">
      <c r="A492" s="104">
        <v>1307</v>
      </c>
      <c r="B492" s="105" t="s">
        <v>1186</v>
      </c>
      <c r="C492" s="105" t="s">
        <v>1187</v>
      </c>
      <c r="D492" s="105"/>
      <c r="E492" s="105" t="s">
        <v>284</v>
      </c>
      <c r="F492" s="105" t="s">
        <v>98</v>
      </c>
      <c r="G492" s="105">
        <v>2020</v>
      </c>
      <c r="H492" s="105">
        <v>5</v>
      </c>
      <c r="I492" s="106" t="s">
        <v>173</v>
      </c>
      <c r="J492" s="106">
        <v>162585</v>
      </c>
      <c r="K492" s="107" t="s">
        <v>2181</v>
      </c>
      <c r="L492" s="115">
        <v>8333.3333333333339</v>
      </c>
      <c r="M492" s="115"/>
    </row>
    <row r="493" spans="1:13" ht="17.25">
      <c r="A493" s="104">
        <v>1308</v>
      </c>
      <c r="B493" s="105" t="s">
        <v>1186</v>
      </c>
      <c r="C493" s="105" t="s">
        <v>1187</v>
      </c>
      <c r="D493" s="105"/>
      <c r="E493" s="105" t="s">
        <v>284</v>
      </c>
      <c r="F493" s="105" t="s">
        <v>98</v>
      </c>
      <c r="G493" s="105">
        <v>2020</v>
      </c>
      <c r="H493" s="105">
        <v>5</v>
      </c>
      <c r="I493" s="106" t="s">
        <v>173</v>
      </c>
      <c r="J493" s="106">
        <v>162601</v>
      </c>
      <c r="K493" s="107" t="s">
        <v>2182</v>
      </c>
      <c r="L493" s="115">
        <v>8333.3333333333339</v>
      </c>
      <c r="M493" s="115">
        <v>846720</v>
      </c>
    </row>
    <row r="494" spans="1:13" ht="17.25">
      <c r="A494" s="104">
        <v>1309</v>
      </c>
      <c r="B494" s="105" t="s">
        <v>1186</v>
      </c>
      <c r="C494" s="105" t="s">
        <v>1187</v>
      </c>
      <c r="D494" s="105"/>
      <c r="E494" s="105" t="s">
        <v>284</v>
      </c>
      <c r="F494" s="105" t="s">
        <v>98</v>
      </c>
      <c r="G494" s="105">
        <v>2020</v>
      </c>
      <c r="H494" s="105">
        <v>5</v>
      </c>
      <c r="I494" s="106" t="s">
        <v>173</v>
      </c>
      <c r="J494" s="106">
        <v>162005</v>
      </c>
      <c r="K494" s="107" t="s">
        <v>2183</v>
      </c>
      <c r="L494" s="115">
        <v>321650</v>
      </c>
      <c r="M494" s="115"/>
    </row>
    <row r="495" spans="1:13" ht="17.25">
      <c r="A495" s="104">
        <v>1310</v>
      </c>
      <c r="B495" s="105" t="s">
        <v>1186</v>
      </c>
      <c r="C495" s="105" t="s">
        <v>1187</v>
      </c>
      <c r="D495" s="105"/>
      <c r="E495" s="105" t="s">
        <v>284</v>
      </c>
      <c r="F495" s="105" t="s">
        <v>98</v>
      </c>
      <c r="G495" s="105">
        <v>2020</v>
      </c>
      <c r="H495" s="105">
        <v>5</v>
      </c>
      <c r="I495" s="106" t="s">
        <v>173</v>
      </c>
      <c r="J495" s="106">
        <v>162006</v>
      </c>
      <c r="K495" s="107" t="s">
        <v>2184</v>
      </c>
      <c r="L495" s="115">
        <v>455850</v>
      </c>
      <c r="M495" s="115">
        <v>471000</v>
      </c>
    </row>
    <row r="496" spans="1:13" ht="17.25">
      <c r="A496" s="104">
        <v>1311</v>
      </c>
      <c r="B496" s="105" t="s">
        <v>1186</v>
      </c>
      <c r="C496" s="105" t="s">
        <v>1187</v>
      </c>
      <c r="D496" s="105"/>
      <c r="E496" s="105" t="s">
        <v>284</v>
      </c>
      <c r="F496" s="105" t="s">
        <v>98</v>
      </c>
      <c r="G496" s="105">
        <v>2020</v>
      </c>
      <c r="H496" s="105">
        <v>5</v>
      </c>
      <c r="I496" s="106" t="s">
        <v>173</v>
      </c>
      <c r="J496" s="106">
        <v>162007</v>
      </c>
      <c r="K496" s="107" t="s">
        <v>2185</v>
      </c>
      <c r="L496" s="115">
        <v>314125</v>
      </c>
      <c r="M496" s="115">
        <v>465000</v>
      </c>
    </row>
    <row r="497" spans="1:13" ht="17.25">
      <c r="A497" s="104">
        <v>1312</v>
      </c>
      <c r="B497" s="105" t="s">
        <v>1186</v>
      </c>
      <c r="C497" s="105" t="s">
        <v>1187</v>
      </c>
      <c r="D497" s="105"/>
      <c r="E497" s="105" t="s">
        <v>284</v>
      </c>
      <c r="F497" s="105" t="s">
        <v>98</v>
      </c>
      <c r="G497" s="105">
        <v>2020</v>
      </c>
      <c r="H497" s="105">
        <v>5</v>
      </c>
      <c r="I497" s="106" t="s">
        <v>173</v>
      </c>
      <c r="J497" s="106">
        <v>162009</v>
      </c>
      <c r="K497" s="107" t="s">
        <v>2186</v>
      </c>
      <c r="L497" s="115">
        <v>173075</v>
      </c>
      <c r="M497" s="115">
        <v>690000</v>
      </c>
    </row>
    <row r="498" spans="1:13" ht="17.25">
      <c r="A498" s="104">
        <v>1313</v>
      </c>
      <c r="B498" s="105" t="s">
        <v>1186</v>
      </c>
      <c r="C498" s="105" t="s">
        <v>1187</v>
      </c>
      <c r="D498" s="105"/>
      <c r="E498" s="105" t="s">
        <v>284</v>
      </c>
      <c r="F498" s="105" t="s">
        <v>98</v>
      </c>
      <c r="G498" s="105">
        <v>2020</v>
      </c>
      <c r="H498" s="105">
        <v>5</v>
      </c>
      <c r="I498" s="106" t="s">
        <v>173</v>
      </c>
      <c r="J498" s="106">
        <v>162233</v>
      </c>
      <c r="K498" s="107" t="s">
        <v>2187</v>
      </c>
      <c r="L498" s="115">
        <v>8333.3333333333339</v>
      </c>
      <c r="M498" s="115"/>
    </row>
    <row r="499" spans="1:13" ht="17.25">
      <c r="A499" s="104">
        <v>1314</v>
      </c>
      <c r="B499" s="105" t="s">
        <v>1186</v>
      </c>
      <c r="C499" s="105" t="s">
        <v>1187</v>
      </c>
      <c r="D499" s="105"/>
      <c r="E499" s="105" t="s">
        <v>284</v>
      </c>
      <c r="F499" s="105" t="s">
        <v>98</v>
      </c>
      <c r="G499" s="105">
        <v>2020</v>
      </c>
      <c r="H499" s="105">
        <v>5</v>
      </c>
      <c r="I499" s="106" t="s">
        <v>173</v>
      </c>
      <c r="J499" s="106">
        <v>162234</v>
      </c>
      <c r="K499" s="107" t="s">
        <v>2188</v>
      </c>
      <c r="L499" s="115">
        <v>280875</v>
      </c>
      <c r="M499" s="115">
        <v>264000</v>
      </c>
    </row>
    <row r="500" spans="1:13" ht="17.25">
      <c r="A500" s="104">
        <v>1315</v>
      </c>
      <c r="B500" s="105" t="s">
        <v>1186</v>
      </c>
      <c r="C500" s="105" t="s">
        <v>1187</v>
      </c>
      <c r="D500" s="105"/>
      <c r="E500" s="105" t="s">
        <v>284</v>
      </c>
      <c r="F500" s="105" t="s">
        <v>98</v>
      </c>
      <c r="G500" s="105">
        <v>2020</v>
      </c>
      <c r="H500" s="105">
        <v>5</v>
      </c>
      <c r="I500" s="106" t="s">
        <v>173</v>
      </c>
      <c r="J500" s="106">
        <v>161652</v>
      </c>
      <c r="K500" s="107" t="s">
        <v>2189</v>
      </c>
      <c r="L500" s="115">
        <v>361916.66666666669</v>
      </c>
      <c r="M500" s="115">
        <v>199680</v>
      </c>
    </row>
    <row r="501" spans="1:13" ht="17.25">
      <c r="A501" s="104">
        <v>1316</v>
      </c>
      <c r="B501" s="105" t="s">
        <v>1186</v>
      </c>
      <c r="C501" s="105" t="s">
        <v>1187</v>
      </c>
      <c r="D501" s="105"/>
      <c r="E501" s="105" t="s">
        <v>284</v>
      </c>
      <c r="F501" s="105" t="s">
        <v>98</v>
      </c>
      <c r="G501" s="105">
        <v>2020</v>
      </c>
      <c r="H501" s="105">
        <v>5</v>
      </c>
      <c r="I501" s="106" t="s">
        <v>173</v>
      </c>
      <c r="J501" s="106">
        <v>161655</v>
      </c>
      <c r="K501" s="107" t="s">
        <v>2190</v>
      </c>
      <c r="L501" s="115">
        <v>190020.83333333334</v>
      </c>
      <c r="M501" s="115"/>
    </row>
    <row r="502" spans="1:13" ht="17.25">
      <c r="A502" s="104">
        <v>1317</v>
      </c>
      <c r="B502" s="105" t="s">
        <v>1186</v>
      </c>
      <c r="C502" s="105" t="s">
        <v>1187</v>
      </c>
      <c r="D502" s="105"/>
      <c r="E502" s="105" t="s">
        <v>284</v>
      </c>
      <c r="F502" s="105" t="s">
        <v>98</v>
      </c>
      <c r="G502" s="105">
        <v>2020</v>
      </c>
      <c r="H502" s="105">
        <v>5</v>
      </c>
      <c r="I502" s="106" t="s">
        <v>173</v>
      </c>
      <c r="J502" s="106">
        <v>161653</v>
      </c>
      <c r="K502" s="107" t="s">
        <v>2191</v>
      </c>
      <c r="L502" s="115">
        <v>357583.33333333331</v>
      </c>
      <c r="M502" s="115">
        <v>1025280</v>
      </c>
    </row>
    <row r="503" spans="1:13" ht="17.25">
      <c r="A503" s="104">
        <v>1318</v>
      </c>
      <c r="B503" s="105" t="s">
        <v>1186</v>
      </c>
      <c r="C503" s="105" t="s">
        <v>1187</v>
      </c>
      <c r="D503" s="105"/>
      <c r="E503" s="105" t="s">
        <v>284</v>
      </c>
      <c r="F503" s="105" t="s">
        <v>98</v>
      </c>
      <c r="G503" s="105">
        <v>2020</v>
      </c>
      <c r="H503" s="105">
        <v>5</v>
      </c>
      <c r="I503" s="106" t="s">
        <v>173</v>
      </c>
      <c r="J503" s="106">
        <v>161654</v>
      </c>
      <c r="K503" s="107" t="s">
        <v>2192</v>
      </c>
      <c r="L503" s="115">
        <v>359690.83333333331</v>
      </c>
      <c r="M503" s="115">
        <v>403200</v>
      </c>
    </row>
    <row r="504" spans="1:13" ht="17.25">
      <c r="A504" s="104">
        <v>1319</v>
      </c>
      <c r="B504" s="105" t="s">
        <v>1186</v>
      </c>
      <c r="C504" s="105" t="s">
        <v>1187</v>
      </c>
      <c r="D504" s="105"/>
      <c r="E504" s="105" t="s">
        <v>284</v>
      </c>
      <c r="F504" s="105" t="s">
        <v>98</v>
      </c>
      <c r="G504" s="105">
        <v>2020</v>
      </c>
      <c r="H504" s="105">
        <v>5</v>
      </c>
      <c r="I504" s="106" t="s">
        <v>173</v>
      </c>
      <c r="J504" s="106">
        <v>162017</v>
      </c>
      <c r="K504" s="107" t="s">
        <v>2193</v>
      </c>
      <c r="L504" s="115">
        <v>219333.33333333334</v>
      </c>
      <c r="M504" s="115">
        <v>420000</v>
      </c>
    </row>
    <row r="505" spans="1:13" ht="17.25">
      <c r="A505" s="104">
        <v>1320</v>
      </c>
      <c r="B505" s="105" t="s">
        <v>1186</v>
      </c>
      <c r="C505" s="105" t="s">
        <v>1187</v>
      </c>
      <c r="D505" s="105"/>
      <c r="E505" s="105" t="s">
        <v>284</v>
      </c>
      <c r="F505" s="105" t="s">
        <v>98</v>
      </c>
      <c r="G505" s="105">
        <v>2020</v>
      </c>
      <c r="H505" s="105">
        <v>5</v>
      </c>
      <c r="I505" s="106" t="s">
        <v>173</v>
      </c>
      <c r="J505" s="106">
        <v>162272</v>
      </c>
      <c r="K505" s="107" t="s">
        <v>2194</v>
      </c>
      <c r="L505" s="115">
        <v>719381.66666666663</v>
      </c>
      <c r="M505" s="115">
        <v>921600</v>
      </c>
    </row>
    <row r="506" spans="1:13" ht="17.25">
      <c r="A506" s="104">
        <v>1321</v>
      </c>
      <c r="B506" s="105" t="s">
        <v>1186</v>
      </c>
      <c r="C506" s="105" t="s">
        <v>1187</v>
      </c>
      <c r="D506" s="105"/>
      <c r="E506" s="105" t="s">
        <v>284</v>
      </c>
      <c r="F506" s="105" t="s">
        <v>98</v>
      </c>
      <c r="G506" s="105">
        <v>2020</v>
      </c>
      <c r="H506" s="105">
        <v>5</v>
      </c>
      <c r="I506" s="106" t="s">
        <v>173</v>
      </c>
      <c r="J506" s="106">
        <v>162273</v>
      </c>
      <c r="K506" s="107" t="s">
        <v>2193</v>
      </c>
      <c r="L506" s="115">
        <v>447125</v>
      </c>
      <c r="M506" s="115"/>
    </row>
    <row r="507" spans="1:13" ht="17.25">
      <c r="A507" s="104">
        <v>1322</v>
      </c>
      <c r="B507" s="105" t="s">
        <v>1186</v>
      </c>
      <c r="C507" s="105" t="s">
        <v>1187</v>
      </c>
      <c r="D507" s="105"/>
      <c r="E507" s="105" t="s">
        <v>284</v>
      </c>
      <c r="F507" s="105" t="s">
        <v>98</v>
      </c>
      <c r="G507" s="105">
        <v>2020</v>
      </c>
      <c r="H507" s="105">
        <v>5</v>
      </c>
      <c r="I507" s="106" t="s">
        <v>173</v>
      </c>
      <c r="J507" s="106">
        <v>162196</v>
      </c>
      <c r="K507" s="107" t="s">
        <v>2195</v>
      </c>
      <c r="L507" s="115">
        <v>26133.333333333332</v>
      </c>
      <c r="M507" s="115">
        <v>58800</v>
      </c>
    </row>
    <row r="508" spans="1:13" ht="17.25">
      <c r="A508" s="104">
        <v>1323</v>
      </c>
      <c r="B508" s="105" t="s">
        <v>1186</v>
      </c>
      <c r="C508" s="105" t="s">
        <v>1187</v>
      </c>
      <c r="D508" s="105"/>
      <c r="E508" s="105" t="s">
        <v>284</v>
      </c>
      <c r="F508" s="105" t="s">
        <v>98</v>
      </c>
      <c r="G508" s="105">
        <v>2020</v>
      </c>
      <c r="H508" s="105">
        <v>5</v>
      </c>
      <c r="I508" s="106" t="s">
        <v>173</v>
      </c>
      <c r="J508" s="106">
        <v>162198</v>
      </c>
      <c r="K508" s="107" t="s">
        <v>2196</v>
      </c>
      <c r="L508" s="115">
        <v>28466.666666666668</v>
      </c>
      <c r="M508" s="115"/>
    </row>
    <row r="509" spans="1:13" ht="17.25">
      <c r="A509" s="104">
        <v>1324</v>
      </c>
      <c r="B509" s="105" t="s">
        <v>1186</v>
      </c>
      <c r="C509" s="105" t="s">
        <v>1187</v>
      </c>
      <c r="D509" s="105"/>
      <c r="E509" s="105" t="s">
        <v>284</v>
      </c>
      <c r="F509" s="105" t="s">
        <v>98</v>
      </c>
      <c r="G509" s="105">
        <v>2020</v>
      </c>
      <c r="H509" s="105">
        <v>5</v>
      </c>
      <c r="I509" s="106" t="s">
        <v>173</v>
      </c>
      <c r="J509" s="106">
        <v>162391</v>
      </c>
      <c r="K509" s="107" t="s">
        <v>2197</v>
      </c>
      <c r="L509" s="115">
        <v>343560</v>
      </c>
      <c r="M509" s="115"/>
    </row>
    <row r="510" spans="1:13" ht="17.25">
      <c r="A510" s="104">
        <v>1325</v>
      </c>
      <c r="B510" s="105" t="s">
        <v>1186</v>
      </c>
      <c r="C510" s="105" t="s">
        <v>1187</v>
      </c>
      <c r="D510" s="105"/>
      <c r="E510" s="105" t="s">
        <v>284</v>
      </c>
      <c r="F510" s="105" t="s">
        <v>98</v>
      </c>
      <c r="G510" s="105">
        <v>2020</v>
      </c>
      <c r="H510" s="105">
        <v>5</v>
      </c>
      <c r="I510" s="106" t="s">
        <v>173</v>
      </c>
      <c r="J510" s="106">
        <v>162392</v>
      </c>
      <c r="K510" s="107" t="s">
        <v>2198</v>
      </c>
      <c r="L510" s="115">
        <v>343980</v>
      </c>
      <c r="M510" s="115"/>
    </row>
    <row r="511" spans="1:13" ht="17.25">
      <c r="A511" s="104">
        <v>1326</v>
      </c>
      <c r="B511" s="105" t="s">
        <v>1186</v>
      </c>
      <c r="C511" s="105" t="s">
        <v>1187</v>
      </c>
      <c r="D511" s="105"/>
      <c r="E511" s="105" t="s">
        <v>284</v>
      </c>
      <c r="F511" s="105" t="s">
        <v>98</v>
      </c>
      <c r="G511" s="105">
        <v>2020</v>
      </c>
      <c r="H511" s="105">
        <v>5</v>
      </c>
      <c r="I511" s="106" t="s">
        <v>173</v>
      </c>
      <c r="J511" s="106">
        <v>162393</v>
      </c>
      <c r="K511" s="107" t="s">
        <v>2199</v>
      </c>
      <c r="L511" s="115">
        <v>344190</v>
      </c>
      <c r="M511" s="115"/>
    </row>
    <row r="512" spans="1:13" ht="17.25">
      <c r="A512" s="104">
        <v>1327</v>
      </c>
      <c r="B512" s="105" t="s">
        <v>1186</v>
      </c>
      <c r="C512" s="105" t="s">
        <v>1187</v>
      </c>
      <c r="D512" s="105"/>
      <c r="E512" s="105" t="s">
        <v>284</v>
      </c>
      <c r="F512" s="105" t="s">
        <v>98</v>
      </c>
      <c r="G512" s="105">
        <v>2020</v>
      </c>
      <c r="H512" s="105">
        <v>5</v>
      </c>
      <c r="I512" s="106" t="s">
        <v>173</v>
      </c>
      <c r="J512" s="106">
        <v>162195</v>
      </c>
      <c r="K512" s="107" t="s">
        <v>2200</v>
      </c>
      <c r="L512" s="115">
        <v>39935</v>
      </c>
      <c r="M512" s="115">
        <v>82320</v>
      </c>
    </row>
    <row r="513" spans="1:13" ht="17.25">
      <c r="A513" s="104">
        <v>1328</v>
      </c>
      <c r="B513" s="105" t="s">
        <v>1186</v>
      </c>
      <c r="C513" s="105" t="s">
        <v>1187</v>
      </c>
      <c r="D513" s="105"/>
      <c r="E513" s="105" t="s">
        <v>284</v>
      </c>
      <c r="F513" s="105" t="s">
        <v>98</v>
      </c>
      <c r="G513" s="105">
        <v>2020</v>
      </c>
      <c r="H513" s="105">
        <v>5</v>
      </c>
      <c r="I513" s="106" t="s">
        <v>173</v>
      </c>
      <c r="J513" s="106">
        <v>162197</v>
      </c>
      <c r="K513" s="107" t="s">
        <v>2201</v>
      </c>
      <c r="L513" s="115">
        <v>42385</v>
      </c>
      <c r="M513" s="115"/>
    </row>
    <row r="514" spans="1:13" ht="17.25">
      <c r="A514" s="104">
        <v>1329</v>
      </c>
      <c r="B514" s="105" t="s">
        <v>1186</v>
      </c>
      <c r="C514" s="105" t="s">
        <v>1187</v>
      </c>
      <c r="D514" s="105"/>
      <c r="E514" s="105" t="s">
        <v>284</v>
      </c>
      <c r="F514" s="105" t="s">
        <v>98</v>
      </c>
      <c r="G514" s="105">
        <v>2020</v>
      </c>
      <c r="H514" s="105">
        <v>5</v>
      </c>
      <c r="I514" s="106" t="s">
        <v>173</v>
      </c>
      <c r="J514" s="106">
        <v>162579</v>
      </c>
      <c r="K514" s="107" t="s">
        <v>2202</v>
      </c>
      <c r="L514" s="115">
        <v>16666.666666666668</v>
      </c>
      <c r="M514" s="115"/>
    </row>
    <row r="515" spans="1:13" ht="17.25">
      <c r="A515" s="104">
        <v>1330</v>
      </c>
      <c r="B515" s="105" t="s">
        <v>1186</v>
      </c>
      <c r="C515" s="105" t="s">
        <v>1187</v>
      </c>
      <c r="D515" s="105"/>
      <c r="E515" s="105" t="s">
        <v>284</v>
      </c>
      <c r="F515" s="105" t="s">
        <v>98</v>
      </c>
      <c r="G515" s="105">
        <v>2020</v>
      </c>
      <c r="H515" s="105">
        <v>5</v>
      </c>
      <c r="I515" s="106" t="s">
        <v>173</v>
      </c>
      <c r="J515" s="106">
        <v>162357</v>
      </c>
      <c r="K515" s="107" t="s">
        <v>2203</v>
      </c>
      <c r="L515" s="115">
        <v>75705</v>
      </c>
      <c r="M515" s="115"/>
    </row>
    <row r="516" spans="1:13" ht="17.25">
      <c r="A516" s="104">
        <v>1331</v>
      </c>
      <c r="B516" s="105" t="s">
        <v>1186</v>
      </c>
      <c r="C516" s="105" t="s">
        <v>1187</v>
      </c>
      <c r="D516" s="105"/>
      <c r="E516" s="105" t="s">
        <v>284</v>
      </c>
      <c r="F516" s="105" t="s">
        <v>98</v>
      </c>
      <c r="G516" s="105">
        <v>2020</v>
      </c>
      <c r="H516" s="105">
        <v>5</v>
      </c>
      <c r="I516" s="106" t="s">
        <v>173</v>
      </c>
      <c r="J516" s="106">
        <v>162358</v>
      </c>
      <c r="K516" s="107" t="s">
        <v>2204</v>
      </c>
      <c r="L516" s="115">
        <v>75705</v>
      </c>
      <c r="M516" s="115"/>
    </row>
    <row r="517" spans="1:13" ht="17.25">
      <c r="A517" s="104">
        <v>1332</v>
      </c>
      <c r="B517" s="105" t="s">
        <v>1186</v>
      </c>
      <c r="C517" s="105" t="s">
        <v>1187</v>
      </c>
      <c r="D517" s="105"/>
      <c r="E517" s="105" t="s">
        <v>284</v>
      </c>
      <c r="F517" s="105" t="s">
        <v>98</v>
      </c>
      <c r="G517" s="105">
        <v>2020</v>
      </c>
      <c r="H517" s="105">
        <v>5</v>
      </c>
      <c r="I517" s="106" t="s">
        <v>173</v>
      </c>
      <c r="J517" s="106">
        <v>162359</v>
      </c>
      <c r="K517" s="107" t="s">
        <v>2205</v>
      </c>
      <c r="L517" s="115">
        <v>75705</v>
      </c>
      <c r="M517" s="115"/>
    </row>
    <row r="518" spans="1:13" ht="17.25">
      <c r="A518" s="104">
        <v>1333</v>
      </c>
      <c r="B518" s="105" t="s">
        <v>1186</v>
      </c>
      <c r="C518" s="105" t="s">
        <v>1187</v>
      </c>
      <c r="D518" s="105"/>
      <c r="E518" s="105" t="s">
        <v>284</v>
      </c>
      <c r="F518" s="105" t="s">
        <v>98</v>
      </c>
      <c r="G518" s="105">
        <v>2020</v>
      </c>
      <c r="H518" s="105">
        <v>5</v>
      </c>
      <c r="I518" s="106" t="s">
        <v>173</v>
      </c>
      <c r="J518" s="106">
        <v>162360</v>
      </c>
      <c r="K518" s="107" t="s">
        <v>2206</v>
      </c>
      <c r="L518" s="115">
        <v>75705</v>
      </c>
      <c r="M518" s="115"/>
    </row>
    <row r="519" spans="1:13" ht="17.25">
      <c r="A519" s="104">
        <v>1338</v>
      </c>
      <c r="B519" s="105" t="s">
        <v>389</v>
      </c>
      <c r="C519" s="105" t="s">
        <v>813</v>
      </c>
      <c r="D519" s="105">
        <v>1</v>
      </c>
      <c r="E519" s="105" t="s">
        <v>13</v>
      </c>
      <c r="F519" s="105" t="s">
        <v>41</v>
      </c>
      <c r="G519" s="105">
        <v>2020</v>
      </c>
      <c r="H519" s="105">
        <v>5</v>
      </c>
      <c r="I519" s="106" t="s">
        <v>170</v>
      </c>
      <c r="J519" s="106">
        <v>661058</v>
      </c>
      <c r="K519" s="107" t="s">
        <v>1492</v>
      </c>
      <c r="L519" s="115">
        <v>4220000</v>
      </c>
      <c r="M519" s="115"/>
    </row>
    <row r="520" spans="1:13" ht="17.25">
      <c r="A520" s="104">
        <v>1339</v>
      </c>
      <c r="B520" s="105" t="s">
        <v>389</v>
      </c>
      <c r="C520" s="105" t="s">
        <v>1192</v>
      </c>
      <c r="D520" s="105">
        <v>1</v>
      </c>
      <c r="E520" s="105" t="s">
        <v>8</v>
      </c>
      <c r="F520" s="105" t="s">
        <v>95</v>
      </c>
      <c r="G520" s="105">
        <v>2020</v>
      </c>
      <c r="H520" s="105">
        <v>5</v>
      </c>
      <c r="I520" s="106" t="s">
        <v>170</v>
      </c>
      <c r="J520" s="106">
        <v>712533</v>
      </c>
      <c r="K520" s="107" t="s">
        <v>2211</v>
      </c>
      <c r="L520" s="115">
        <v>320000</v>
      </c>
      <c r="M520" s="115">
        <v>960000</v>
      </c>
    </row>
    <row r="521" spans="1:13" ht="17.25">
      <c r="A521" s="104">
        <v>1340</v>
      </c>
      <c r="B521" s="105" t="s">
        <v>1165</v>
      </c>
      <c r="C521" s="105" t="s">
        <v>1193</v>
      </c>
      <c r="D521" s="105">
        <v>1</v>
      </c>
      <c r="E521" s="105" t="s">
        <v>8</v>
      </c>
      <c r="F521" s="105" t="s">
        <v>12</v>
      </c>
      <c r="G521" s="105">
        <v>2020</v>
      </c>
      <c r="H521" s="105">
        <v>5</v>
      </c>
      <c r="I521" s="106" t="s">
        <v>170</v>
      </c>
      <c r="J521" s="106" t="s">
        <v>2212</v>
      </c>
      <c r="K521" s="107" t="s">
        <v>2213</v>
      </c>
      <c r="L521" s="115">
        <v>857142.85714285716</v>
      </c>
      <c r="M521" s="115">
        <v>2520000</v>
      </c>
    </row>
    <row r="522" spans="1:13" ht="17.25">
      <c r="A522" s="104">
        <v>1341</v>
      </c>
      <c r="B522" s="105" t="s">
        <v>1165</v>
      </c>
      <c r="C522" s="105" t="s">
        <v>1193</v>
      </c>
      <c r="D522" s="105"/>
      <c r="E522" s="105" t="s">
        <v>8</v>
      </c>
      <c r="F522" s="105" t="s">
        <v>12</v>
      </c>
      <c r="G522" s="105">
        <v>2020</v>
      </c>
      <c r="H522" s="105">
        <v>5</v>
      </c>
      <c r="I522" s="106" t="s">
        <v>170</v>
      </c>
      <c r="J522" s="106" t="s">
        <v>2214</v>
      </c>
      <c r="K522" s="107" t="s">
        <v>2215</v>
      </c>
      <c r="L522" s="115">
        <v>857142.85714285716</v>
      </c>
      <c r="M522" s="115">
        <v>1855000</v>
      </c>
    </row>
    <row r="523" spans="1:13" ht="17.25">
      <c r="A523" s="104">
        <v>1342</v>
      </c>
      <c r="B523" s="105" t="s">
        <v>1165</v>
      </c>
      <c r="C523" s="105" t="s">
        <v>1193</v>
      </c>
      <c r="D523" s="105"/>
      <c r="E523" s="105" t="s">
        <v>8</v>
      </c>
      <c r="F523" s="105" t="s">
        <v>12</v>
      </c>
      <c r="G523" s="105">
        <v>2020</v>
      </c>
      <c r="H523" s="105">
        <v>5</v>
      </c>
      <c r="I523" s="106" t="s">
        <v>170</v>
      </c>
      <c r="J523" s="106" t="s">
        <v>2216</v>
      </c>
      <c r="K523" s="107" t="s">
        <v>2217</v>
      </c>
      <c r="L523" s="115">
        <v>857142.85714285716</v>
      </c>
      <c r="M523" s="115">
        <v>2100000</v>
      </c>
    </row>
    <row r="524" spans="1:13" ht="17.25">
      <c r="A524" s="104">
        <v>1343</v>
      </c>
      <c r="B524" s="105" t="s">
        <v>1165</v>
      </c>
      <c r="C524" s="105" t="s">
        <v>1193</v>
      </c>
      <c r="D524" s="105"/>
      <c r="E524" s="105" t="s">
        <v>8</v>
      </c>
      <c r="F524" s="105" t="s">
        <v>12</v>
      </c>
      <c r="G524" s="105">
        <v>2020</v>
      </c>
      <c r="H524" s="105">
        <v>5</v>
      </c>
      <c r="I524" s="106" t="s">
        <v>170</v>
      </c>
      <c r="J524" s="106" t="s">
        <v>2218</v>
      </c>
      <c r="K524" s="107" t="s">
        <v>2219</v>
      </c>
      <c r="L524" s="115">
        <v>857142.85714285716</v>
      </c>
      <c r="M524" s="115">
        <v>1855000</v>
      </c>
    </row>
    <row r="525" spans="1:13" ht="17.25">
      <c r="A525" s="104">
        <v>1344</v>
      </c>
      <c r="B525" s="105" t="s">
        <v>1165</v>
      </c>
      <c r="C525" s="105" t="s">
        <v>1193</v>
      </c>
      <c r="D525" s="105"/>
      <c r="E525" s="105" t="s">
        <v>8</v>
      </c>
      <c r="F525" s="105" t="s">
        <v>12</v>
      </c>
      <c r="G525" s="105">
        <v>2020</v>
      </c>
      <c r="H525" s="105">
        <v>5</v>
      </c>
      <c r="I525" s="106" t="s">
        <v>170</v>
      </c>
      <c r="J525" s="106" t="s">
        <v>2220</v>
      </c>
      <c r="K525" s="107" t="s">
        <v>2221</v>
      </c>
      <c r="L525" s="115">
        <v>857142.85714285716</v>
      </c>
      <c r="M525" s="115">
        <v>1365000</v>
      </c>
    </row>
    <row r="526" spans="1:13" ht="17.25">
      <c r="A526" s="104">
        <v>1345</v>
      </c>
      <c r="B526" s="105" t="s">
        <v>1165</v>
      </c>
      <c r="C526" s="105" t="s">
        <v>1193</v>
      </c>
      <c r="D526" s="105"/>
      <c r="E526" s="105" t="s">
        <v>8</v>
      </c>
      <c r="F526" s="105" t="s">
        <v>12</v>
      </c>
      <c r="G526" s="105">
        <v>2020</v>
      </c>
      <c r="H526" s="105">
        <v>5</v>
      </c>
      <c r="I526" s="106" t="s">
        <v>170</v>
      </c>
      <c r="J526" s="106" t="s">
        <v>2222</v>
      </c>
      <c r="K526" s="107" t="s">
        <v>2223</v>
      </c>
      <c r="L526" s="115">
        <v>857142.85714285716</v>
      </c>
      <c r="M526" s="115">
        <v>1225000</v>
      </c>
    </row>
    <row r="527" spans="1:13" ht="17.25">
      <c r="A527" s="104">
        <v>1346</v>
      </c>
      <c r="B527" s="105" t="s">
        <v>1165</v>
      </c>
      <c r="C527" s="105" t="s">
        <v>1193</v>
      </c>
      <c r="D527" s="105"/>
      <c r="E527" s="105" t="s">
        <v>8</v>
      </c>
      <c r="F527" s="105" t="s">
        <v>12</v>
      </c>
      <c r="G527" s="105">
        <v>2020</v>
      </c>
      <c r="H527" s="105">
        <v>5</v>
      </c>
      <c r="I527" s="106" t="s">
        <v>170</v>
      </c>
      <c r="J527" s="106" t="s">
        <v>2224</v>
      </c>
      <c r="K527" s="107" t="s">
        <v>2225</v>
      </c>
      <c r="L527" s="115">
        <v>857142.85714285716</v>
      </c>
      <c r="M527" s="115">
        <v>1295000</v>
      </c>
    </row>
    <row r="528" spans="1:13" ht="17.25">
      <c r="A528" s="104">
        <v>1347</v>
      </c>
      <c r="B528" s="105" t="s">
        <v>1165</v>
      </c>
      <c r="C528" s="105" t="s">
        <v>1193</v>
      </c>
      <c r="D528" s="105"/>
      <c r="E528" s="105" t="s">
        <v>8</v>
      </c>
      <c r="F528" s="105" t="s">
        <v>12</v>
      </c>
      <c r="G528" s="105">
        <v>2020</v>
      </c>
      <c r="H528" s="105">
        <v>5</v>
      </c>
      <c r="I528" s="106" t="s">
        <v>170</v>
      </c>
      <c r="J528" s="106" t="s">
        <v>2226</v>
      </c>
      <c r="K528" s="107" t="s">
        <v>2227</v>
      </c>
      <c r="L528" s="115">
        <v>857142.85714285716</v>
      </c>
      <c r="M528" s="115">
        <v>1050000</v>
      </c>
    </row>
    <row r="529" spans="1:13" ht="17.25">
      <c r="A529" s="104">
        <v>1348</v>
      </c>
      <c r="B529" s="105" t="s">
        <v>1165</v>
      </c>
      <c r="C529" s="105" t="s">
        <v>1193</v>
      </c>
      <c r="D529" s="105"/>
      <c r="E529" s="105" t="s">
        <v>8</v>
      </c>
      <c r="F529" s="105" t="s">
        <v>12</v>
      </c>
      <c r="G529" s="105">
        <v>2020</v>
      </c>
      <c r="H529" s="105">
        <v>5</v>
      </c>
      <c r="I529" s="106" t="s">
        <v>170</v>
      </c>
      <c r="J529" s="106" t="s">
        <v>2228</v>
      </c>
      <c r="K529" s="107" t="s">
        <v>2229</v>
      </c>
      <c r="L529" s="115">
        <v>857142.85714285716</v>
      </c>
      <c r="M529" s="115">
        <v>910000</v>
      </c>
    </row>
    <row r="530" spans="1:13" ht="17.25">
      <c r="A530" s="104">
        <v>1349</v>
      </c>
      <c r="B530" s="105" t="s">
        <v>1165</v>
      </c>
      <c r="C530" s="105" t="s">
        <v>1193</v>
      </c>
      <c r="D530" s="105"/>
      <c r="E530" s="105" t="s">
        <v>8</v>
      </c>
      <c r="F530" s="105" t="s">
        <v>12</v>
      </c>
      <c r="G530" s="105">
        <v>2020</v>
      </c>
      <c r="H530" s="105">
        <v>5</v>
      </c>
      <c r="I530" s="106" t="s">
        <v>170</v>
      </c>
      <c r="J530" s="106" t="s">
        <v>2230</v>
      </c>
      <c r="K530" s="107" t="s">
        <v>2231</v>
      </c>
      <c r="L530" s="115">
        <v>857142.85714285716</v>
      </c>
      <c r="M530" s="115">
        <v>700000</v>
      </c>
    </row>
    <row r="531" spans="1:13" ht="17.25">
      <c r="A531" s="104">
        <v>1350</v>
      </c>
      <c r="B531" s="105" t="s">
        <v>1165</v>
      </c>
      <c r="C531" s="105" t="s">
        <v>1194</v>
      </c>
      <c r="D531" s="105">
        <v>1</v>
      </c>
      <c r="E531" s="105" t="s">
        <v>8</v>
      </c>
      <c r="F531" s="105" t="s">
        <v>29</v>
      </c>
      <c r="G531" s="105">
        <v>2020</v>
      </c>
      <c r="H531" s="105">
        <v>5</v>
      </c>
      <c r="I531" s="106" t="s">
        <v>176</v>
      </c>
      <c r="J531" s="106">
        <v>516668</v>
      </c>
      <c r="K531" s="107" t="s">
        <v>2232</v>
      </c>
      <c r="L531" s="115">
        <v>1169642.857142857</v>
      </c>
      <c r="M531" s="115">
        <v>557500</v>
      </c>
    </row>
    <row r="532" spans="1:13" ht="17.25">
      <c r="A532" s="104">
        <v>1351</v>
      </c>
      <c r="B532" s="105" t="s">
        <v>390</v>
      </c>
      <c r="C532" s="105" t="s">
        <v>1195</v>
      </c>
      <c r="D532" s="105">
        <v>1</v>
      </c>
      <c r="E532" s="105" t="s">
        <v>8</v>
      </c>
      <c r="F532" s="105" t="s">
        <v>165</v>
      </c>
      <c r="G532" s="105">
        <v>2020</v>
      </c>
      <c r="H532" s="105">
        <v>5</v>
      </c>
      <c r="I532" s="106" t="s">
        <v>170</v>
      </c>
      <c r="J532" s="106">
        <v>801210</v>
      </c>
      <c r="K532" s="107" t="s">
        <v>2233</v>
      </c>
      <c r="L532" s="115">
        <v>5366666.666666667</v>
      </c>
      <c r="M532" s="115">
        <v>9568000</v>
      </c>
    </row>
    <row r="533" spans="1:13" ht="17.25">
      <c r="A533" s="104">
        <v>1352</v>
      </c>
      <c r="B533" s="105" t="s">
        <v>390</v>
      </c>
      <c r="C533" s="105" t="s">
        <v>1196</v>
      </c>
      <c r="D533" s="105">
        <v>1</v>
      </c>
      <c r="E533" s="105" t="s">
        <v>8</v>
      </c>
      <c r="F533" s="105" t="s">
        <v>12</v>
      </c>
      <c r="G533" s="105">
        <v>2020</v>
      </c>
      <c r="H533" s="105">
        <v>5</v>
      </c>
      <c r="I533" s="106" t="s">
        <v>170</v>
      </c>
      <c r="J533" s="106">
        <v>955051</v>
      </c>
      <c r="K533" s="107" t="s">
        <v>2234</v>
      </c>
      <c r="L533" s="115">
        <v>3108799.9999999995</v>
      </c>
      <c r="M533" s="115">
        <v>1608000</v>
      </c>
    </row>
    <row r="534" spans="1:13" ht="17.25">
      <c r="A534" s="104">
        <v>1353</v>
      </c>
      <c r="B534" s="105" t="s">
        <v>1180</v>
      </c>
      <c r="C534" s="105" t="s">
        <v>1197</v>
      </c>
      <c r="D534" s="105">
        <v>1</v>
      </c>
      <c r="E534" s="105" t="s">
        <v>8</v>
      </c>
      <c r="F534" s="105" t="s">
        <v>29</v>
      </c>
      <c r="G534" s="105">
        <v>2020</v>
      </c>
      <c r="H534" s="105">
        <v>5</v>
      </c>
      <c r="I534" s="106" t="s">
        <v>175</v>
      </c>
      <c r="J534" s="106">
        <v>508559</v>
      </c>
      <c r="K534" s="107" t="s">
        <v>2235</v>
      </c>
      <c r="L534" s="115">
        <v>248675</v>
      </c>
      <c r="M534" s="115">
        <v>364000</v>
      </c>
    </row>
    <row r="535" spans="1:13" ht="17.25">
      <c r="A535" s="104">
        <v>1354</v>
      </c>
      <c r="B535" s="105" t="s">
        <v>1180</v>
      </c>
      <c r="C535" s="105" t="s">
        <v>1197</v>
      </c>
      <c r="D535" s="105"/>
      <c r="E535" s="105" t="s">
        <v>8</v>
      </c>
      <c r="F535" s="105" t="s">
        <v>29</v>
      </c>
      <c r="G535" s="105">
        <v>2020</v>
      </c>
      <c r="H535" s="105">
        <v>5</v>
      </c>
      <c r="I535" s="106" t="s">
        <v>175</v>
      </c>
      <c r="J535" s="106">
        <v>507868</v>
      </c>
      <c r="K535" s="107" t="s">
        <v>2236</v>
      </c>
      <c r="L535" s="115">
        <v>74500</v>
      </c>
      <c r="M535" s="115">
        <v>156000</v>
      </c>
    </row>
    <row r="536" spans="1:13" ht="17.25">
      <c r="A536" s="104">
        <v>1361</v>
      </c>
      <c r="B536" s="105" t="s">
        <v>1182</v>
      </c>
      <c r="C536" s="105" t="s">
        <v>1201</v>
      </c>
      <c r="D536" s="105">
        <v>1</v>
      </c>
      <c r="E536" s="105" t="s">
        <v>32</v>
      </c>
      <c r="F536" s="105" t="s">
        <v>94</v>
      </c>
      <c r="G536" s="105">
        <v>2020</v>
      </c>
      <c r="H536" s="105">
        <v>5</v>
      </c>
      <c r="I536" s="106" t="s">
        <v>175</v>
      </c>
      <c r="J536" s="106"/>
      <c r="K536" s="107" t="s">
        <v>2249</v>
      </c>
      <c r="L536" s="115"/>
      <c r="M536" s="115"/>
    </row>
    <row r="537" spans="1:13" ht="17.25">
      <c r="A537" s="104">
        <v>1374</v>
      </c>
      <c r="B537" s="105" t="s">
        <v>1203</v>
      </c>
      <c r="C537" s="105" t="s">
        <v>1204</v>
      </c>
      <c r="D537" s="105">
        <v>1</v>
      </c>
      <c r="E537" s="105" t="s">
        <v>32</v>
      </c>
      <c r="F537" s="105" t="s">
        <v>81</v>
      </c>
      <c r="G537" s="105">
        <v>2020</v>
      </c>
      <c r="H537" s="105">
        <v>5</v>
      </c>
      <c r="I537" s="106" t="s">
        <v>172</v>
      </c>
      <c r="J537" s="106"/>
      <c r="K537" s="107" t="s">
        <v>2251</v>
      </c>
      <c r="L537" s="115">
        <v>11800000</v>
      </c>
      <c r="M537" s="115"/>
    </row>
    <row r="538" spans="1:13" ht="17.25">
      <c r="A538" s="104">
        <v>1375</v>
      </c>
      <c r="B538" s="105" t="s">
        <v>1203</v>
      </c>
      <c r="C538" s="105" t="s">
        <v>1205</v>
      </c>
      <c r="D538" s="105">
        <v>1</v>
      </c>
      <c r="E538" s="105" t="s">
        <v>32</v>
      </c>
      <c r="F538" s="105" t="s">
        <v>81</v>
      </c>
      <c r="G538" s="105">
        <v>2020</v>
      </c>
      <c r="H538" s="105">
        <v>5</v>
      </c>
      <c r="I538" s="106" t="s">
        <v>172</v>
      </c>
      <c r="J538" s="106"/>
      <c r="K538" s="107" t="s">
        <v>2252</v>
      </c>
      <c r="L538" s="115"/>
      <c r="M538" s="115"/>
    </row>
    <row r="539" spans="1:13" ht="17.25">
      <c r="A539" s="104">
        <v>1376</v>
      </c>
      <c r="B539" s="105" t="s">
        <v>1203</v>
      </c>
      <c r="C539" s="105" t="s">
        <v>1206</v>
      </c>
      <c r="D539" s="105">
        <v>1</v>
      </c>
      <c r="E539" s="105" t="s">
        <v>32</v>
      </c>
      <c r="F539" s="105" t="s">
        <v>81</v>
      </c>
      <c r="G539" s="105">
        <v>2020</v>
      </c>
      <c r="H539" s="105">
        <v>5</v>
      </c>
      <c r="I539" s="106" t="s">
        <v>172</v>
      </c>
      <c r="J539" s="106"/>
      <c r="K539" s="107" t="s">
        <v>2253</v>
      </c>
      <c r="L539" s="115"/>
      <c r="M539" s="115"/>
    </row>
    <row r="540" spans="1:13" ht="17.25">
      <c r="A540" s="104">
        <v>1377</v>
      </c>
      <c r="B540" s="105" t="s">
        <v>1203</v>
      </c>
      <c r="C540" s="105" t="s">
        <v>1207</v>
      </c>
      <c r="D540" s="105">
        <v>1</v>
      </c>
      <c r="E540" s="105" t="s">
        <v>32</v>
      </c>
      <c r="F540" s="105" t="s">
        <v>81</v>
      </c>
      <c r="G540" s="105">
        <v>2020</v>
      </c>
      <c r="H540" s="105">
        <v>5</v>
      </c>
      <c r="I540" s="106" t="s">
        <v>191</v>
      </c>
      <c r="J540" s="106"/>
      <c r="K540" s="107" t="s">
        <v>2254</v>
      </c>
      <c r="L540" s="115"/>
      <c r="M540" s="115"/>
    </row>
    <row r="541" spans="1:13" ht="17.25">
      <c r="A541" s="104">
        <v>1378</v>
      </c>
      <c r="B541" s="105" t="s">
        <v>389</v>
      </c>
      <c r="C541" s="105" t="s">
        <v>1208</v>
      </c>
      <c r="D541" s="105">
        <v>1</v>
      </c>
      <c r="E541" s="105" t="s">
        <v>119</v>
      </c>
      <c r="F541" s="105" t="s">
        <v>37</v>
      </c>
      <c r="G541" s="105">
        <v>2020</v>
      </c>
      <c r="H541" s="105">
        <v>5</v>
      </c>
      <c r="I541" s="106" t="s">
        <v>170</v>
      </c>
      <c r="J541" s="106"/>
      <c r="K541" s="107" t="s">
        <v>2255</v>
      </c>
      <c r="L541" s="115">
        <v>3576750</v>
      </c>
      <c r="M541" s="115">
        <v>6145000</v>
      </c>
    </row>
    <row r="542" spans="1:13" ht="17.25">
      <c r="A542" s="104">
        <v>1379</v>
      </c>
      <c r="B542" s="105" t="s">
        <v>389</v>
      </c>
      <c r="C542" s="105" t="s">
        <v>1208</v>
      </c>
      <c r="D542" s="105"/>
      <c r="E542" s="105" t="s">
        <v>119</v>
      </c>
      <c r="F542" s="105" t="s">
        <v>37</v>
      </c>
      <c r="G542" s="105">
        <v>2020</v>
      </c>
      <c r="H542" s="105">
        <v>5</v>
      </c>
      <c r="I542" s="106" t="s">
        <v>173</v>
      </c>
      <c r="J542" s="106"/>
      <c r="K542" s="107" t="s">
        <v>2256</v>
      </c>
      <c r="L542" s="115">
        <v>62500</v>
      </c>
      <c r="M542" s="115">
        <v>150000</v>
      </c>
    </row>
    <row r="543" spans="1:13" ht="17.25">
      <c r="A543" s="104">
        <v>1380</v>
      </c>
      <c r="B543" s="105" t="s">
        <v>389</v>
      </c>
      <c r="C543" s="105" t="s">
        <v>1209</v>
      </c>
      <c r="D543" s="105">
        <v>1</v>
      </c>
      <c r="E543" s="105" t="s">
        <v>119</v>
      </c>
      <c r="F543" s="105" t="s">
        <v>37</v>
      </c>
      <c r="G543" s="105">
        <v>2020</v>
      </c>
      <c r="H543" s="105">
        <v>5</v>
      </c>
      <c r="I543" s="106" t="s">
        <v>170</v>
      </c>
      <c r="J543" s="106"/>
      <c r="K543" s="107" t="s">
        <v>2257</v>
      </c>
      <c r="L543" s="115">
        <v>1930500</v>
      </c>
      <c r="M543" s="115">
        <v>1987200</v>
      </c>
    </row>
    <row r="544" spans="1:13" ht="17.25">
      <c r="A544" s="104">
        <v>1381</v>
      </c>
      <c r="B544" s="105" t="s">
        <v>389</v>
      </c>
      <c r="C544" s="105" t="s">
        <v>1210</v>
      </c>
      <c r="D544" s="105">
        <v>1</v>
      </c>
      <c r="E544" s="105" t="s">
        <v>119</v>
      </c>
      <c r="F544" s="105" t="s">
        <v>37</v>
      </c>
      <c r="G544" s="105">
        <v>2020</v>
      </c>
      <c r="H544" s="105">
        <v>5</v>
      </c>
      <c r="I544" s="106" t="s">
        <v>170</v>
      </c>
      <c r="J544" s="106"/>
      <c r="K544" s="107" t="s">
        <v>2258</v>
      </c>
      <c r="L544" s="115">
        <v>5804166.6666666679</v>
      </c>
      <c r="M544" s="115">
        <v>7448000</v>
      </c>
    </row>
    <row r="545" spans="1:13" ht="17.25">
      <c r="A545" s="104">
        <v>1382</v>
      </c>
      <c r="B545" s="105" t="s">
        <v>389</v>
      </c>
      <c r="C545" s="105" t="s">
        <v>1210</v>
      </c>
      <c r="D545" s="105"/>
      <c r="E545" s="105" t="s">
        <v>119</v>
      </c>
      <c r="F545" s="105" t="s">
        <v>37</v>
      </c>
      <c r="G545" s="105">
        <v>2020</v>
      </c>
      <c r="H545" s="105">
        <v>5</v>
      </c>
      <c r="I545" s="106" t="s">
        <v>173</v>
      </c>
      <c r="J545" s="106"/>
      <c r="K545" s="107" t="s">
        <v>2259</v>
      </c>
      <c r="L545" s="115">
        <v>1314999.9999999993</v>
      </c>
      <c r="M545" s="115">
        <v>1434600</v>
      </c>
    </row>
    <row r="546" spans="1:13" ht="17.25">
      <c r="A546" s="104">
        <v>52</v>
      </c>
      <c r="B546" s="105" t="s">
        <v>291</v>
      </c>
      <c r="C546" s="105" t="s">
        <v>637</v>
      </c>
      <c r="D546" s="105"/>
      <c r="E546" s="105" t="s">
        <v>224</v>
      </c>
      <c r="F546" s="105" t="s">
        <v>22</v>
      </c>
      <c r="G546" s="105">
        <v>2020</v>
      </c>
      <c r="H546" s="105">
        <v>4</v>
      </c>
      <c r="I546" s="106" t="s">
        <v>172</v>
      </c>
      <c r="J546" s="106">
        <v>602341</v>
      </c>
      <c r="K546" s="107" t="s">
        <v>1284</v>
      </c>
      <c r="L546" s="115"/>
      <c r="M546" s="115"/>
    </row>
    <row r="547" spans="1:13" ht="17.25">
      <c r="A547" s="104">
        <v>60</v>
      </c>
      <c r="B547" s="105" t="s">
        <v>291</v>
      </c>
      <c r="C547" s="105" t="s">
        <v>292</v>
      </c>
      <c r="D547" s="105"/>
      <c r="E547" s="105" t="s">
        <v>224</v>
      </c>
      <c r="F547" s="105" t="s">
        <v>22</v>
      </c>
      <c r="G547" s="105">
        <v>2020</v>
      </c>
      <c r="H547" s="105">
        <v>4</v>
      </c>
      <c r="I547" s="106" t="s">
        <v>172</v>
      </c>
      <c r="J547" s="106">
        <v>660677</v>
      </c>
      <c r="K547" s="107" t="s">
        <v>1292</v>
      </c>
      <c r="L547" s="115"/>
      <c r="M547" s="115"/>
    </row>
    <row r="548" spans="1:13" ht="17.25">
      <c r="A548" s="104">
        <v>61</v>
      </c>
      <c r="B548" s="105" t="s">
        <v>291</v>
      </c>
      <c r="C548" s="105" t="s">
        <v>292</v>
      </c>
      <c r="D548" s="105"/>
      <c r="E548" s="105" t="s">
        <v>224</v>
      </c>
      <c r="F548" s="105" t="s">
        <v>22</v>
      </c>
      <c r="G548" s="105">
        <v>2020</v>
      </c>
      <c r="H548" s="105">
        <v>4</v>
      </c>
      <c r="I548" s="106" t="s">
        <v>172</v>
      </c>
      <c r="J548" s="106">
        <v>660677</v>
      </c>
      <c r="K548" s="107" t="s">
        <v>1293</v>
      </c>
      <c r="L548" s="115"/>
      <c r="M548" s="115"/>
    </row>
    <row r="549" spans="1:13" ht="17.25">
      <c r="A549" s="104">
        <v>98</v>
      </c>
      <c r="B549" s="105" t="s">
        <v>291</v>
      </c>
      <c r="C549" s="105" t="s">
        <v>644</v>
      </c>
      <c r="D549" s="105">
        <v>1</v>
      </c>
      <c r="E549" s="105" t="s">
        <v>224</v>
      </c>
      <c r="F549" s="105" t="s">
        <v>22</v>
      </c>
      <c r="G549" s="105">
        <v>2020</v>
      </c>
      <c r="H549" s="105">
        <v>4</v>
      </c>
      <c r="I549" s="106" t="s">
        <v>173</v>
      </c>
      <c r="J549" s="106">
        <v>620012</v>
      </c>
      <c r="K549" s="107" t="s">
        <v>1315</v>
      </c>
      <c r="L549" s="115"/>
      <c r="M549" s="115"/>
    </row>
    <row r="550" spans="1:13" ht="17.25">
      <c r="A550" s="104">
        <v>110</v>
      </c>
      <c r="B550" s="105" t="s">
        <v>291</v>
      </c>
      <c r="C550" s="105" t="s">
        <v>648</v>
      </c>
      <c r="D550" s="105"/>
      <c r="E550" s="105" t="s">
        <v>224</v>
      </c>
      <c r="F550" s="105" t="s">
        <v>22</v>
      </c>
      <c r="G550" s="105">
        <v>2020</v>
      </c>
      <c r="H550" s="105">
        <v>4</v>
      </c>
      <c r="I550" s="106" t="s">
        <v>173</v>
      </c>
      <c r="J550" s="106">
        <v>620024</v>
      </c>
      <c r="K550" s="107" t="s">
        <v>1322</v>
      </c>
      <c r="L550" s="115"/>
      <c r="M550" s="115"/>
    </row>
    <row r="551" spans="1:13" ht="17.25">
      <c r="A551" s="104">
        <v>121</v>
      </c>
      <c r="B551" s="105" t="s">
        <v>291</v>
      </c>
      <c r="C551" s="105" t="s">
        <v>652</v>
      </c>
      <c r="D551" s="105">
        <v>1</v>
      </c>
      <c r="E551" s="105" t="s">
        <v>224</v>
      </c>
      <c r="F551" s="105" t="s">
        <v>22</v>
      </c>
      <c r="G551" s="105">
        <v>2020</v>
      </c>
      <c r="H551" s="105">
        <v>4</v>
      </c>
      <c r="I551" s="106" t="s">
        <v>172</v>
      </c>
      <c r="J551" s="106">
        <v>660706</v>
      </c>
      <c r="K551" s="107" t="s">
        <v>295</v>
      </c>
      <c r="L551" s="115"/>
      <c r="M551" s="115"/>
    </row>
    <row r="552" spans="1:13" ht="17.25">
      <c r="A552" s="104">
        <v>126</v>
      </c>
      <c r="B552" s="105" t="s">
        <v>291</v>
      </c>
      <c r="C552" s="105" t="s">
        <v>656</v>
      </c>
      <c r="D552" s="105">
        <v>1</v>
      </c>
      <c r="E552" s="105" t="s">
        <v>224</v>
      </c>
      <c r="F552" s="105" t="s">
        <v>24</v>
      </c>
      <c r="G552" s="105">
        <v>2020</v>
      </c>
      <c r="H552" s="105">
        <v>4</v>
      </c>
      <c r="I552" s="106" t="s">
        <v>170</v>
      </c>
      <c r="J552" s="106">
        <v>601051</v>
      </c>
      <c r="K552" s="107" t="s">
        <v>1330</v>
      </c>
      <c r="L552" s="115">
        <v>80000000</v>
      </c>
      <c r="M552" s="115">
        <v>13933296.039999999</v>
      </c>
    </row>
    <row r="553" spans="1:13" ht="17.25">
      <c r="A553" s="104">
        <v>127</v>
      </c>
      <c r="B553" s="105" t="s">
        <v>291</v>
      </c>
      <c r="C553" s="105" t="s">
        <v>656</v>
      </c>
      <c r="D553" s="105"/>
      <c r="E553" s="105" t="s">
        <v>224</v>
      </c>
      <c r="F553" s="105" t="s">
        <v>24</v>
      </c>
      <c r="G553" s="105">
        <v>2020</v>
      </c>
      <c r="H553" s="105">
        <v>4</v>
      </c>
      <c r="I553" s="106" t="s">
        <v>172</v>
      </c>
      <c r="J553" s="106">
        <v>601051</v>
      </c>
      <c r="K553" s="107" t="s">
        <v>1330</v>
      </c>
      <c r="L553" s="115">
        <v>50000000</v>
      </c>
      <c r="M553" s="115">
        <v>5770497.5999999996</v>
      </c>
    </row>
    <row r="554" spans="1:13" ht="17.25">
      <c r="A554" s="104">
        <v>128</v>
      </c>
      <c r="B554" s="105" t="s">
        <v>291</v>
      </c>
      <c r="C554" s="105" t="s">
        <v>657</v>
      </c>
      <c r="D554" s="105">
        <v>1</v>
      </c>
      <c r="E554" s="105" t="s">
        <v>224</v>
      </c>
      <c r="F554" s="105" t="s">
        <v>24</v>
      </c>
      <c r="G554" s="105">
        <v>2020</v>
      </c>
      <c r="H554" s="105">
        <v>4</v>
      </c>
      <c r="I554" s="106" t="s">
        <v>173</v>
      </c>
      <c r="J554" s="106" t="s">
        <v>1331</v>
      </c>
      <c r="K554" s="107" t="s">
        <v>1332</v>
      </c>
      <c r="L554" s="115">
        <v>9000000</v>
      </c>
      <c r="M554" s="115"/>
    </row>
    <row r="555" spans="1:13" ht="17.25">
      <c r="A555" s="104">
        <v>129</v>
      </c>
      <c r="B555" s="105" t="s">
        <v>291</v>
      </c>
      <c r="C555" s="105" t="s">
        <v>657</v>
      </c>
      <c r="D555" s="105"/>
      <c r="E555" s="105" t="s">
        <v>224</v>
      </c>
      <c r="F555" s="105" t="s">
        <v>24</v>
      </c>
      <c r="G555" s="105">
        <v>2020</v>
      </c>
      <c r="H555" s="105">
        <v>4</v>
      </c>
      <c r="I555" s="106" t="s">
        <v>173</v>
      </c>
      <c r="J555" s="106" t="s">
        <v>1331</v>
      </c>
      <c r="K555" s="107" t="s">
        <v>1332</v>
      </c>
      <c r="L555" s="115">
        <v>23333333.333333332</v>
      </c>
      <c r="M555" s="115"/>
    </row>
    <row r="556" spans="1:13" ht="17.25">
      <c r="A556" s="104">
        <v>152</v>
      </c>
      <c r="B556" s="105" t="s">
        <v>301</v>
      </c>
      <c r="C556" s="105" t="s">
        <v>671</v>
      </c>
      <c r="D556" s="105">
        <v>1</v>
      </c>
      <c r="E556" s="105" t="s">
        <v>224</v>
      </c>
      <c r="F556" s="105" t="s">
        <v>23</v>
      </c>
      <c r="G556" s="105">
        <v>2020</v>
      </c>
      <c r="H556" s="105">
        <v>4</v>
      </c>
      <c r="I556" s="106" t="s">
        <v>170</v>
      </c>
      <c r="J556" s="106">
        <v>601014</v>
      </c>
      <c r="K556" s="107" t="s">
        <v>1344</v>
      </c>
      <c r="L556" s="115">
        <v>4831659.5625</v>
      </c>
      <c r="M556" s="115">
        <v>43451576</v>
      </c>
    </row>
    <row r="557" spans="1:13" ht="17.25">
      <c r="A557" s="104">
        <v>174</v>
      </c>
      <c r="B557" s="105" t="s">
        <v>305</v>
      </c>
      <c r="C557" s="105" t="s">
        <v>306</v>
      </c>
      <c r="D557" s="105"/>
      <c r="E557" s="105" t="s">
        <v>224</v>
      </c>
      <c r="F557" s="105" t="s">
        <v>23</v>
      </c>
      <c r="G557" s="105">
        <v>2020</v>
      </c>
      <c r="H557" s="105">
        <v>4</v>
      </c>
      <c r="I557" s="106" t="s">
        <v>170</v>
      </c>
      <c r="J557" s="106">
        <v>603325</v>
      </c>
      <c r="K557" s="107" t="s">
        <v>307</v>
      </c>
      <c r="L557" s="115"/>
      <c r="M557" s="115"/>
    </row>
    <row r="558" spans="1:13" ht="17.25">
      <c r="A558" s="104">
        <v>183</v>
      </c>
      <c r="B558" s="105" t="s">
        <v>685</v>
      </c>
      <c r="C558" s="105" t="s">
        <v>686</v>
      </c>
      <c r="D558" s="105">
        <v>1</v>
      </c>
      <c r="E558" s="105" t="s">
        <v>224</v>
      </c>
      <c r="F558" s="105" t="s">
        <v>22</v>
      </c>
      <c r="G558" s="105">
        <v>2020</v>
      </c>
      <c r="H558" s="105">
        <v>4</v>
      </c>
      <c r="I558" s="106" t="s">
        <v>172</v>
      </c>
      <c r="J558" s="106">
        <v>660677</v>
      </c>
      <c r="K558" s="107" t="s">
        <v>1356</v>
      </c>
      <c r="L558" s="115"/>
      <c r="M558" s="115"/>
    </row>
    <row r="559" spans="1:13" ht="17.25">
      <c r="A559" s="104">
        <v>225</v>
      </c>
      <c r="B559" s="105" t="s">
        <v>709</v>
      </c>
      <c r="C559" s="105" t="s">
        <v>710</v>
      </c>
      <c r="D559" s="105">
        <v>1</v>
      </c>
      <c r="E559" s="105" t="s">
        <v>222</v>
      </c>
      <c r="F559" s="105" t="s">
        <v>25</v>
      </c>
      <c r="G559" s="105">
        <v>2020</v>
      </c>
      <c r="H559" s="105">
        <v>4</v>
      </c>
      <c r="I559" s="106" t="s">
        <v>171</v>
      </c>
      <c r="J559" s="106">
        <v>409899</v>
      </c>
      <c r="K559" s="107" t="s">
        <v>1385</v>
      </c>
      <c r="L559" s="115">
        <v>510000</v>
      </c>
      <c r="M559" s="115"/>
    </row>
    <row r="560" spans="1:13" ht="17.25">
      <c r="A560" s="104">
        <v>226</v>
      </c>
      <c r="B560" s="105" t="s">
        <v>290</v>
      </c>
      <c r="C560" s="105" t="s">
        <v>711</v>
      </c>
      <c r="D560" s="105">
        <v>1</v>
      </c>
      <c r="E560" s="105" t="s">
        <v>222</v>
      </c>
      <c r="F560" s="105" t="s">
        <v>27</v>
      </c>
      <c r="G560" s="105">
        <v>2020</v>
      </c>
      <c r="H560" s="105">
        <v>4</v>
      </c>
      <c r="I560" s="106" t="s">
        <v>170</v>
      </c>
      <c r="J560" s="106">
        <v>600177</v>
      </c>
      <c r="K560" s="107" t="s">
        <v>1386</v>
      </c>
      <c r="L560" s="115">
        <v>2735000</v>
      </c>
      <c r="M560" s="115"/>
    </row>
    <row r="561" spans="1:13" ht="17.25">
      <c r="A561" s="104">
        <v>227</v>
      </c>
      <c r="B561" s="105" t="s">
        <v>290</v>
      </c>
      <c r="C561" s="105" t="s">
        <v>712</v>
      </c>
      <c r="D561" s="105">
        <v>1</v>
      </c>
      <c r="E561" s="105" t="s">
        <v>222</v>
      </c>
      <c r="F561" s="105" t="s">
        <v>27</v>
      </c>
      <c r="G561" s="105">
        <v>2020</v>
      </c>
      <c r="H561" s="105">
        <v>4</v>
      </c>
      <c r="I561" s="106" t="s">
        <v>173</v>
      </c>
      <c r="J561" s="106"/>
      <c r="K561" s="107" t="s">
        <v>1387</v>
      </c>
      <c r="L561" s="115">
        <v>5000000</v>
      </c>
      <c r="M561" s="115"/>
    </row>
    <row r="562" spans="1:13" ht="17.25">
      <c r="A562" s="104">
        <v>230</v>
      </c>
      <c r="B562" s="105" t="s">
        <v>714</v>
      </c>
      <c r="C562" s="105" t="s">
        <v>715</v>
      </c>
      <c r="D562" s="105">
        <v>1</v>
      </c>
      <c r="E562" s="105" t="s">
        <v>222</v>
      </c>
      <c r="F562" s="105" t="s">
        <v>25</v>
      </c>
      <c r="G562" s="105">
        <v>2020</v>
      </c>
      <c r="H562" s="105">
        <v>4</v>
      </c>
      <c r="I562" s="106" t="s">
        <v>171</v>
      </c>
      <c r="J562" s="106">
        <v>410545</v>
      </c>
      <c r="K562" s="107" t="s">
        <v>1390</v>
      </c>
      <c r="L562" s="115">
        <v>1837500</v>
      </c>
      <c r="M562" s="115"/>
    </row>
    <row r="563" spans="1:13" ht="17.25">
      <c r="A563" s="104">
        <v>288</v>
      </c>
      <c r="B563" s="105" t="s">
        <v>303</v>
      </c>
      <c r="C563" s="105" t="s">
        <v>745</v>
      </c>
      <c r="D563" s="105"/>
      <c r="E563" s="105" t="s">
        <v>222</v>
      </c>
      <c r="F563" s="105" t="s">
        <v>28</v>
      </c>
      <c r="G563" s="105">
        <v>2020</v>
      </c>
      <c r="H563" s="105">
        <v>4</v>
      </c>
      <c r="I563" s="106" t="s">
        <v>173</v>
      </c>
      <c r="J563" s="106">
        <v>100131</v>
      </c>
      <c r="K563" s="107" t="s">
        <v>1416</v>
      </c>
      <c r="L563" s="115">
        <v>10200000</v>
      </c>
      <c r="M563" s="115"/>
    </row>
    <row r="564" spans="1:13" ht="17.25">
      <c r="A564" s="104">
        <v>301</v>
      </c>
      <c r="B564" s="105" t="s">
        <v>301</v>
      </c>
      <c r="C564" s="105" t="s">
        <v>755</v>
      </c>
      <c r="D564" s="105">
        <v>1</v>
      </c>
      <c r="E564" s="105" t="s">
        <v>222</v>
      </c>
      <c r="F564" s="105" t="s">
        <v>25</v>
      </c>
      <c r="G564" s="105">
        <v>2020</v>
      </c>
      <c r="H564" s="105">
        <v>4</v>
      </c>
      <c r="I564" s="106" t="s">
        <v>181</v>
      </c>
      <c r="J564" s="106">
        <v>110059</v>
      </c>
      <c r="K564" s="107" t="s">
        <v>1430</v>
      </c>
      <c r="L564" s="115">
        <v>2333333.3333333335</v>
      </c>
      <c r="M564" s="115"/>
    </row>
    <row r="565" spans="1:13" ht="17.25">
      <c r="A565" s="104">
        <v>303</v>
      </c>
      <c r="B565" s="105" t="s">
        <v>301</v>
      </c>
      <c r="C565" s="105" t="s">
        <v>756</v>
      </c>
      <c r="D565" s="105">
        <v>1</v>
      </c>
      <c r="E565" s="105" t="s">
        <v>222</v>
      </c>
      <c r="F565" s="105" t="s">
        <v>26</v>
      </c>
      <c r="G565" s="105">
        <v>2020</v>
      </c>
      <c r="H565" s="105">
        <v>4</v>
      </c>
      <c r="I565" s="106" t="s">
        <v>171</v>
      </c>
      <c r="J565" s="106">
        <v>407120</v>
      </c>
      <c r="K565" s="107" t="s">
        <v>1431</v>
      </c>
      <c r="L565" s="115">
        <v>936531.37500000035</v>
      </c>
      <c r="M565" s="115"/>
    </row>
    <row r="566" spans="1:13" ht="17.25">
      <c r="A566" s="104">
        <v>304</v>
      </c>
      <c r="B566" s="105" t="s">
        <v>301</v>
      </c>
      <c r="C566" s="105" t="s">
        <v>756</v>
      </c>
      <c r="D566" s="105"/>
      <c r="E566" s="105" t="s">
        <v>222</v>
      </c>
      <c r="F566" s="105" t="s">
        <v>26</v>
      </c>
      <c r="G566" s="105">
        <v>2020</v>
      </c>
      <c r="H566" s="105">
        <v>4</v>
      </c>
      <c r="I566" s="106" t="s">
        <v>170</v>
      </c>
      <c r="J566" s="106">
        <v>601027</v>
      </c>
      <c r="K566" s="107" t="s">
        <v>1431</v>
      </c>
      <c r="L566" s="115">
        <v>330629.70000000013</v>
      </c>
      <c r="M566" s="115"/>
    </row>
    <row r="567" spans="1:13" ht="17.25">
      <c r="A567" s="104">
        <v>305</v>
      </c>
      <c r="B567" s="105" t="s">
        <v>301</v>
      </c>
      <c r="C567" s="105" t="s">
        <v>757</v>
      </c>
      <c r="D567" s="105">
        <v>1</v>
      </c>
      <c r="E567" s="105" t="s">
        <v>222</v>
      </c>
      <c r="F567" s="105" t="s">
        <v>28</v>
      </c>
      <c r="G567" s="105">
        <v>2020</v>
      </c>
      <c r="H567" s="105">
        <v>4</v>
      </c>
      <c r="I567" s="106" t="s">
        <v>176</v>
      </c>
      <c r="J567" s="106">
        <v>410656</v>
      </c>
      <c r="K567" s="107" t="s">
        <v>1432</v>
      </c>
      <c r="L567" s="115">
        <v>1482500</v>
      </c>
      <c r="M567" s="115"/>
    </row>
    <row r="568" spans="1:13" ht="17.25">
      <c r="A568" s="104">
        <v>306</v>
      </c>
      <c r="B568" s="105" t="s">
        <v>301</v>
      </c>
      <c r="C568" s="105" t="s">
        <v>757</v>
      </c>
      <c r="D568" s="105"/>
      <c r="E568" s="105" t="s">
        <v>222</v>
      </c>
      <c r="F568" s="105" t="s">
        <v>28</v>
      </c>
      <c r="G568" s="105">
        <v>2020</v>
      </c>
      <c r="H568" s="105">
        <v>4</v>
      </c>
      <c r="I568" s="106" t="s">
        <v>170</v>
      </c>
      <c r="J568" s="106">
        <v>602032</v>
      </c>
      <c r="K568" s="107" t="s">
        <v>1432</v>
      </c>
      <c r="L568" s="115">
        <v>3534410.6666666665</v>
      </c>
      <c r="M568" s="115">
        <v>2.8</v>
      </c>
    </row>
    <row r="569" spans="1:13" ht="17.25">
      <c r="A569" s="104">
        <v>307</v>
      </c>
      <c r="B569" s="105" t="s">
        <v>301</v>
      </c>
      <c r="C569" s="105" t="s">
        <v>758</v>
      </c>
      <c r="D569" s="105">
        <v>1</v>
      </c>
      <c r="E569" s="105" t="s">
        <v>222</v>
      </c>
      <c r="F569" s="105" t="s">
        <v>28</v>
      </c>
      <c r="G569" s="105">
        <v>2020</v>
      </c>
      <c r="H569" s="105">
        <v>4</v>
      </c>
      <c r="I569" s="106" t="s">
        <v>170</v>
      </c>
      <c r="J569" s="106" t="s">
        <v>1433</v>
      </c>
      <c r="K569" s="107" t="s">
        <v>1434</v>
      </c>
      <c r="L569" s="115">
        <v>7000000</v>
      </c>
      <c r="M569" s="115"/>
    </row>
    <row r="570" spans="1:13" ht="17.25">
      <c r="A570" s="104">
        <v>309</v>
      </c>
      <c r="B570" s="105" t="s">
        <v>302</v>
      </c>
      <c r="C570" s="105" t="s">
        <v>760</v>
      </c>
      <c r="D570" s="105">
        <v>1</v>
      </c>
      <c r="E570" s="105" t="s">
        <v>222</v>
      </c>
      <c r="F570" s="105" t="s">
        <v>26</v>
      </c>
      <c r="G570" s="105">
        <v>2020</v>
      </c>
      <c r="H570" s="105">
        <v>4</v>
      </c>
      <c r="I570" s="106" t="s">
        <v>170</v>
      </c>
      <c r="J570" s="106">
        <v>673114</v>
      </c>
      <c r="K570" s="107" t="s">
        <v>1437</v>
      </c>
      <c r="L570" s="115">
        <v>2431900.0000000005</v>
      </c>
      <c r="M570" s="115">
        <v>633000</v>
      </c>
    </row>
    <row r="571" spans="1:13" ht="17.25">
      <c r="A571" s="104">
        <v>341</v>
      </c>
      <c r="B571" s="105" t="s">
        <v>303</v>
      </c>
      <c r="C571" s="105" t="s">
        <v>777</v>
      </c>
      <c r="D571" s="105">
        <v>1</v>
      </c>
      <c r="E571" s="105" t="s">
        <v>222</v>
      </c>
      <c r="F571" s="105" t="s">
        <v>28</v>
      </c>
      <c r="G571" s="105">
        <v>2020</v>
      </c>
      <c r="H571" s="105">
        <v>4</v>
      </c>
      <c r="I571" s="106" t="s">
        <v>172</v>
      </c>
      <c r="J571" s="106">
        <v>600295</v>
      </c>
      <c r="K571" s="107" t="s">
        <v>1401</v>
      </c>
      <c r="L571" s="115">
        <v>33333333.333333332</v>
      </c>
      <c r="M571" s="115">
        <v>3207986.88</v>
      </c>
    </row>
    <row r="572" spans="1:13" ht="17.25">
      <c r="A572" s="104">
        <v>342</v>
      </c>
      <c r="B572" s="105" t="s">
        <v>303</v>
      </c>
      <c r="C572" s="105" t="s">
        <v>777</v>
      </c>
      <c r="D572" s="105"/>
      <c r="E572" s="105" t="s">
        <v>222</v>
      </c>
      <c r="F572" s="105" t="s">
        <v>25</v>
      </c>
      <c r="G572" s="105">
        <v>2020</v>
      </c>
      <c r="H572" s="105">
        <v>4</v>
      </c>
      <c r="I572" s="106" t="s">
        <v>172</v>
      </c>
      <c r="J572" s="106">
        <v>600296</v>
      </c>
      <c r="K572" s="107" t="s">
        <v>1402</v>
      </c>
      <c r="L572" s="115">
        <v>3333333.3333333335</v>
      </c>
      <c r="M572" s="115"/>
    </row>
    <row r="573" spans="1:13" ht="17.25">
      <c r="A573" s="104">
        <v>343</v>
      </c>
      <c r="B573" s="105" t="s">
        <v>303</v>
      </c>
      <c r="C573" s="105" t="s">
        <v>778</v>
      </c>
      <c r="D573" s="105">
        <v>1</v>
      </c>
      <c r="E573" s="105" t="s">
        <v>222</v>
      </c>
      <c r="F573" s="105" t="s">
        <v>28</v>
      </c>
      <c r="G573" s="105">
        <v>2020</v>
      </c>
      <c r="H573" s="105">
        <v>4</v>
      </c>
      <c r="I573" s="106" t="s">
        <v>170</v>
      </c>
      <c r="J573" s="106">
        <v>671264</v>
      </c>
      <c r="K573" s="107" t="s">
        <v>323</v>
      </c>
      <c r="L573" s="115">
        <v>5833333.333333333</v>
      </c>
      <c r="M573" s="115">
        <v>1929712.5</v>
      </c>
    </row>
    <row r="574" spans="1:13" ht="17.25">
      <c r="A574" s="104">
        <v>344</v>
      </c>
      <c r="B574" s="105" t="s">
        <v>303</v>
      </c>
      <c r="C574" s="105" t="s">
        <v>779</v>
      </c>
      <c r="D574" s="105">
        <v>1</v>
      </c>
      <c r="E574" s="105" t="s">
        <v>222</v>
      </c>
      <c r="F574" s="105" t="s">
        <v>28</v>
      </c>
      <c r="G574" s="105">
        <v>2020</v>
      </c>
      <c r="H574" s="105">
        <v>4</v>
      </c>
      <c r="I574" s="106" t="s">
        <v>170</v>
      </c>
      <c r="J574" s="106">
        <v>670621</v>
      </c>
      <c r="K574" s="107" t="s">
        <v>1455</v>
      </c>
      <c r="L574" s="115">
        <v>2200000</v>
      </c>
      <c r="M574" s="115"/>
    </row>
    <row r="575" spans="1:13" ht="17.25">
      <c r="A575" s="104">
        <v>345</v>
      </c>
      <c r="B575" s="105" t="s">
        <v>303</v>
      </c>
      <c r="C575" s="105" t="s">
        <v>779</v>
      </c>
      <c r="D575" s="105"/>
      <c r="E575" s="105" t="s">
        <v>222</v>
      </c>
      <c r="F575" s="105" t="s">
        <v>28</v>
      </c>
      <c r="G575" s="105">
        <v>2020</v>
      </c>
      <c r="H575" s="105">
        <v>4</v>
      </c>
      <c r="I575" s="106" t="s">
        <v>172</v>
      </c>
      <c r="J575" s="106">
        <v>670621</v>
      </c>
      <c r="K575" s="107" t="s">
        <v>1455</v>
      </c>
      <c r="L575" s="115">
        <v>4500000</v>
      </c>
      <c r="M575" s="115"/>
    </row>
    <row r="576" spans="1:13" ht="17.25">
      <c r="A576" s="104">
        <v>350</v>
      </c>
      <c r="B576" s="105" t="s">
        <v>303</v>
      </c>
      <c r="C576" s="105" t="s">
        <v>784</v>
      </c>
      <c r="D576" s="105">
        <v>1</v>
      </c>
      <c r="E576" s="105" t="s">
        <v>222</v>
      </c>
      <c r="F576" s="105" t="s">
        <v>28</v>
      </c>
      <c r="G576" s="105">
        <v>2020</v>
      </c>
      <c r="H576" s="105">
        <v>4</v>
      </c>
      <c r="I576" s="106" t="s">
        <v>170</v>
      </c>
      <c r="J576" s="106">
        <v>600010</v>
      </c>
      <c r="K576" s="107" t="s">
        <v>1413</v>
      </c>
      <c r="L576" s="115">
        <v>12600000</v>
      </c>
      <c r="M576" s="115">
        <v>393.00130000000001</v>
      </c>
    </row>
    <row r="577" spans="1:13" ht="17.25">
      <c r="A577" s="104">
        <v>351</v>
      </c>
      <c r="B577" s="105" t="s">
        <v>303</v>
      </c>
      <c r="C577" s="105" t="s">
        <v>784</v>
      </c>
      <c r="D577" s="105"/>
      <c r="E577" s="105" t="s">
        <v>222</v>
      </c>
      <c r="F577" s="105" t="s">
        <v>28</v>
      </c>
      <c r="G577" s="105">
        <v>2020</v>
      </c>
      <c r="H577" s="105">
        <v>4</v>
      </c>
      <c r="I577" s="106" t="s">
        <v>172</v>
      </c>
      <c r="J577" s="106">
        <v>600010</v>
      </c>
      <c r="K577" s="107" t="s">
        <v>1413</v>
      </c>
      <c r="L577" s="115">
        <v>4800000</v>
      </c>
      <c r="M577" s="115">
        <v>207.2577</v>
      </c>
    </row>
    <row r="578" spans="1:13" ht="17.25">
      <c r="A578" s="104">
        <v>352</v>
      </c>
      <c r="B578" s="105" t="s">
        <v>303</v>
      </c>
      <c r="C578" s="105" t="s">
        <v>745</v>
      </c>
      <c r="D578" s="105">
        <v>1</v>
      </c>
      <c r="E578" s="105" t="s">
        <v>222</v>
      </c>
      <c r="F578" s="105" t="s">
        <v>28</v>
      </c>
      <c r="G578" s="105">
        <v>2020</v>
      </c>
      <c r="H578" s="105">
        <v>4</v>
      </c>
      <c r="I578" s="106" t="s">
        <v>170</v>
      </c>
      <c r="J578" s="106">
        <v>670132</v>
      </c>
      <c r="K578" s="107" t="s">
        <v>1416</v>
      </c>
      <c r="L578" s="115">
        <v>1500000</v>
      </c>
      <c r="M578" s="115"/>
    </row>
    <row r="579" spans="1:13" ht="17.25">
      <c r="A579" s="104">
        <v>353</v>
      </c>
      <c r="B579" s="105" t="s">
        <v>303</v>
      </c>
      <c r="C579" s="105" t="s">
        <v>745</v>
      </c>
      <c r="D579" s="105"/>
      <c r="E579" s="105" t="s">
        <v>222</v>
      </c>
      <c r="F579" s="105" t="s">
        <v>28</v>
      </c>
      <c r="G579" s="105">
        <v>2020</v>
      </c>
      <c r="H579" s="105">
        <v>4</v>
      </c>
      <c r="I579" s="106" t="s">
        <v>172</v>
      </c>
      <c r="J579" s="106">
        <v>670132</v>
      </c>
      <c r="K579" s="107" t="s">
        <v>1416</v>
      </c>
      <c r="L579" s="115">
        <v>1500000</v>
      </c>
      <c r="M579" s="115"/>
    </row>
    <row r="580" spans="1:13" ht="17.25">
      <c r="A580" s="104">
        <v>374</v>
      </c>
      <c r="B580" s="105" t="s">
        <v>389</v>
      </c>
      <c r="C580" s="105" t="s">
        <v>798</v>
      </c>
      <c r="D580" s="105">
        <v>1</v>
      </c>
      <c r="E580" s="105" t="s">
        <v>13</v>
      </c>
      <c r="F580" s="105" t="s">
        <v>41</v>
      </c>
      <c r="G580" s="105">
        <v>2020</v>
      </c>
      <c r="H580" s="105">
        <v>4</v>
      </c>
      <c r="I580" s="106" t="s">
        <v>170</v>
      </c>
      <c r="J580" s="106">
        <v>602428</v>
      </c>
      <c r="K580" s="107" t="s">
        <v>1478</v>
      </c>
      <c r="L580" s="115">
        <v>146666.66666666666</v>
      </c>
      <c r="M580" s="115">
        <v>-503967.37089999998</v>
      </c>
    </row>
    <row r="581" spans="1:13" ht="17.25">
      <c r="A581" s="104">
        <v>425</v>
      </c>
      <c r="B581" s="105" t="s">
        <v>827</v>
      </c>
      <c r="C581" s="105" t="s">
        <v>828</v>
      </c>
      <c r="D581" s="105">
        <v>1</v>
      </c>
      <c r="E581" s="105" t="s">
        <v>284</v>
      </c>
      <c r="F581" s="105" t="s">
        <v>18</v>
      </c>
      <c r="G581" s="105">
        <v>2020</v>
      </c>
      <c r="H581" s="105">
        <v>4</v>
      </c>
      <c r="I581" s="106" t="s">
        <v>170</v>
      </c>
      <c r="J581" s="106">
        <v>910818</v>
      </c>
      <c r="K581" s="107" t="s">
        <v>1513</v>
      </c>
      <c r="L581" s="115">
        <v>805455.5555555555</v>
      </c>
      <c r="M581" s="115">
        <v>700100</v>
      </c>
    </row>
    <row r="582" spans="1:13" ht="17.25">
      <c r="A582" s="104">
        <v>426</v>
      </c>
      <c r="B582" s="105" t="s">
        <v>827</v>
      </c>
      <c r="C582" s="105" t="s">
        <v>828</v>
      </c>
      <c r="D582" s="105"/>
      <c r="E582" s="105" t="s">
        <v>284</v>
      </c>
      <c r="F582" s="105" t="s">
        <v>18</v>
      </c>
      <c r="G582" s="105">
        <v>2020</v>
      </c>
      <c r="H582" s="105">
        <v>4</v>
      </c>
      <c r="I582" s="106" t="s">
        <v>170</v>
      </c>
      <c r="J582" s="106">
        <v>910819</v>
      </c>
      <c r="K582" s="107" t="s">
        <v>1514</v>
      </c>
      <c r="L582" s="115">
        <v>647933.33333333337</v>
      </c>
      <c r="M582" s="115">
        <v>520900</v>
      </c>
    </row>
    <row r="583" spans="1:13" ht="17.25">
      <c r="A583" s="104">
        <v>754</v>
      </c>
      <c r="B583" s="105" t="s">
        <v>304</v>
      </c>
      <c r="C583" s="105" t="s">
        <v>938</v>
      </c>
      <c r="D583" s="105">
        <v>1</v>
      </c>
      <c r="E583" s="105" t="s">
        <v>8</v>
      </c>
      <c r="F583" s="105" t="s">
        <v>223</v>
      </c>
      <c r="G583" s="105">
        <v>2020</v>
      </c>
      <c r="H583" s="105">
        <v>4</v>
      </c>
      <c r="I583" s="106" t="s">
        <v>170</v>
      </c>
      <c r="J583" s="106">
        <v>985872</v>
      </c>
      <c r="K583" s="107" t="s">
        <v>1842</v>
      </c>
      <c r="L583" s="115">
        <v>700000</v>
      </c>
      <c r="M583" s="115"/>
    </row>
    <row r="584" spans="1:13" ht="17.25">
      <c r="A584" s="104">
        <v>755</v>
      </c>
      <c r="B584" s="105" t="s">
        <v>304</v>
      </c>
      <c r="C584" s="105" t="s">
        <v>938</v>
      </c>
      <c r="D584" s="105"/>
      <c r="E584" s="105" t="s">
        <v>8</v>
      </c>
      <c r="F584" s="105" t="s">
        <v>223</v>
      </c>
      <c r="G584" s="105">
        <v>2020</v>
      </c>
      <c r="H584" s="105">
        <v>4</v>
      </c>
      <c r="I584" s="106" t="s">
        <v>170</v>
      </c>
      <c r="J584" s="106">
        <v>957445</v>
      </c>
      <c r="K584" s="107" t="s">
        <v>1843</v>
      </c>
      <c r="L584" s="115">
        <v>750000</v>
      </c>
      <c r="M584" s="115"/>
    </row>
    <row r="585" spans="1:13" ht="17.25">
      <c r="A585" s="104">
        <v>756</v>
      </c>
      <c r="B585" s="105" t="s">
        <v>304</v>
      </c>
      <c r="C585" s="105" t="s">
        <v>938</v>
      </c>
      <c r="D585" s="105"/>
      <c r="E585" s="105" t="s">
        <v>8</v>
      </c>
      <c r="F585" s="105" t="s">
        <v>223</v>
      </c>
      <c r="G585" s="105">
        <v>2020</v>
      </c>
      <c r="H585" s="105">
        <v>4</v>
      </c>
      <c r="I585" s="106" t="s">
        <v>170</v>
      </c>
      <c r="J585" s="106">
        <v>985873</v>
      </c>
      <c r="K585" s="107" t="s">
        <v>1844</v>
      </c>
      <c r="L585" s="115">
        <v>270000</v>
      </c>
      <c r="M585" s="115"/>
    </row>
    <row r="586" spans="1:13" ht="17.25">
      <c r="A586" s="104">
        <v>757</v>
      </c>
      <c r="B586" s="105" t="s">
        <v>304</v>
      </c>
      <c r="C586" s="105" t="s">
        <v>938</v>
      </c>
      <c r="D586" s="105"/>
      <c r="E586" s="105" t="s">
        <v>8</v>
      </c>
      <c r="F586" s="105" t="s">
        <v>223</v>
      </c>
      <c r="G586" s="105">
        <v>2020</v>
      </c>
      <c r="H586" s="105">
        <v>4</v>
      </c>
      <c r="I586" s="106" t="s">
        <v>170</v>
      </c>
      <c r="J586" s="106">
        <v>957446</v>
      </c>
      <c r="K586" s="107" t="s">
        <v>1845</v>
      </c>
      <c r="L586" s="115">
        <v>375000</v>
      </c>
      <c r="M586" s="115"/>
    </row>
    <row r="587" spans="1:13" ht="17.25">
      <c r="A587" s="104">
        <v>758</v>
      </c>
      <c r="B587" s="105" t="s">
        <v>304</v>
      </c>
      <c r="C587" s="105" t="s">
        <v>938</v>
      </c>
      <c r="D587" s="105"/>
      <c r="E587" s="105" t="s">
        <v>8</v>
      </c>
      <c r="F587" s="105" t="s">
        <v>223</v>
      </c>
      <c r="G587" s="105">
        <v>2020</v>
      </c>
      <c r="H587" s="105">
        <v>4</v>
      </c>
      <c r="I587" s="106" t="s">
        <v>170</v>
      </c>
      <c r="J587" s="106">
        <v>957439</v>
      </c>
      <c r="K587" s="107" t="s">
        <v>1846</v>
      </c>
      <c r="L587" s="115">
        <v>300000</v>
      </c>
      <c r="M587" s="115"/>
    </row>
    <row r="588" spans="1:13" ht="17.25">
      <c r="A588" s="104">
        <v>759</v>
      </c>
      <c r="B588" s="105" t="s">
        <v>304</v>
      </c>
      <c r="C588" s="105" t="s">
        <v>938</v>
      </c>
      <c r="D588" s="105"/>
      <c r="E588" s="105" t="s">
        <v>8</v>
      </c>
      <c r="F588" s="105" t="s">
        <v>223</v>
      </c>
      <c r="G588" s="105">
        <v>2020</v>
      </c>
      <c r="H588" s="105">
        <v>4</v>
      </c>
      <c r="I588" s="106" t="s">
        <v>170</v>
      </c>
      <c r="J588" s="106">
        <v>957516</v>
      </c>
      <c r="K588" s="107" t="s">
        <v>1847</v>
      </c>
      <c r="L588" s="115">
        <v>150000</v>
      </c>
      <c r="M588" s="115"/>
    </row>
    <row r="589" spans="1:13" ht="17.25">
      <c r="A589" s="104">
        <v>760</v>
      </c>
      <c r="B589" s="105" t="s">
        <v>304</v>
      </c>
      <c r="C589" s="105" t="s">
        <v>938</v>
      </c>
      <c r="D589" s="105"/>
      <c r="E589" s="105" t="s">
        <v>8</v>
      </c>
      <c r="F589" s="105" t="s">
        <v>223</v>
      </c>
      <c r="G589" s="105">
        <v>2020</v>
      </c>
      <c r="H589" s="105">
        <v>4</v>
      </c>
      <c r="I589" s="106" t="s">
        <v>170</v>
      </c>
      <c r="J589" s="106">
        <v>985874</v>
      </c>
      <c r="K589" s="107" t="s">
        <v>1848</v>
      </c>
      <c r="L589" s="115">
        <v>150000</v>
      </c>
      <c r="M589" s="115"/>
    </row>
    <row r="590" spans="1:13" ht="17.25">
      <c r="A590" s="104">
        <v>769</v>
      </c>
      <c r="B590" s="105" t="s">
        <v>787</v>
      </c>
      <c r="C590" s="105" t="s">
        <v>942</v>
      </c>
      <c r="D590" s="105">
        <v>1</v>
      </c>
      <c r="E590" s="105" t="s">
        <v>8</v>
      </c>
      <c r="F590" s="105" t="s">
        <v>83</v>
      </c>
      <c r="G590" s="105">
        <v>2020</v>
      </c>
      <c r="H590" s="105">
        <v>4</v>
      </c>
      <c r="I590" s="106" t="s">
        <v>170</v>
      </c>
      <c r="J590" s="106">
        <v>710871</v>
      </c>
      <c r="K590" s="107" t="s">
        <v>1860</v>
      </c>
      <c r="L590" s="115">
        <v>4640000</v>
      </c>
      <c r="M590" s="115">
        <v>2447136</v>
      </c>
    </row>
    <row r="591" spans="1:13" ht="17.25">
      <c r="A591" s="104">
        <v>914</v>
      </c>
      <c r="B591" s="105" t="s">
        <v>290</v>
      </c>
      <c r="C591" s="105" t="s">
        <v>987</v>
      </c>
      <c r="D591" s="105">
        <v>1</v>
      </c>
      <c r="E591" s="105" t="s">
        <v>119</v>
      </c>
      <c r="F591" s="105" t="s">
        <v>96</v>
      </c>
      <c r="G591" s="105">
        <v>2020</v>
      </c>
      <c r="H591" s="105">
        <v>4</v>
      </c>
      <c r="I591" s="106" t="s">
        <v>170</v>
      </c>
      <c r="J591" s="106"/>
      <c r="K591" s="107" t="s">
        <v>1941</v>
      </c>
      <c r="L591" s="115">
        <v>3333333.3333333335</v>
      </c>
      <c r="M591" s="115">
        <v>1100000</v>
      </c>
    </row>
    <row r="592" spans="1:13" ht="17.25">
      <c r="A592" s="104">
        <v>918</v>
      </c>
      <c r="B592" s="105" t="s">
        <v>290</v>
      </c>
      <c r="C592" s="105" t="s">
        <v>990</v>
      </c>
      <c r="D592" s="105">
        <v>1</v>
      </c>
      <c r="E592" s="105" t="s">
        <v>119</v>
      </c>
      <c r="F592" s="105" t="s">
        <v>96</v>
      </c>
      <c r="G592" s="105">
        <v>2020</v>
      </c>
      <c r="H592" s="105">
        <v>4</v>
      </c>
      <c r="I592" s="106" t="s">
        <v>170</v>
      </c>
      <c r="J592" s="106"/>
      <c r="K592" s="107" t="s">
        <v>1944</v>
      </c>
      <c r="L592" s="115">
        <v>256000</v>
      </c>
      <c r="M592" s="115">
        <v>1761000</v>
      </c>
    </row>
    <row r="593" spans="1:13" ht="17.25">
      <c r="A593" s="104">
        <v>919</v>
      </c>
      <c r="B593" s="105" t="s">
        <v>290</v>
      </c>
      <c r="C593" s="105" t="s">
        <v>990</v>
      </c>
      <c r="D593" s="105"/>
      <c r="E593" s="105" t="s">
        <v>119</v>
      </c>
      <c r="F593" s="105" t="s">
        <v>96</v>
      </c>
      <c r="G593" s="105">
        <v>2020</v>
      </c>
      <c r="H593" s="105">
        <v>4</v>
      </c>
      <c r="I593" s="106" t="s">
        <v>173</v>
      </c>
      <c r="J593" s="106"/>
      <c r="K593" s="107" t="s">
        <v>1944</v>
      </c>
      <c r="L593" s="115">
        <v>412000</v>
      </c>
      <c r="M593" s="115">
        <v>3011000</v>
      </c>
    </row>
    <row r="594" spans="1:13" ht="17.25">
      <c r="A594" s="104">
        <v>920</v>
      </c>
      <c r="B594" s="105" t="s">
        <v>290</v>
      </c>
      <c r="C594" s="105" t="s">
        <v>990</v>
      </c>
      <c r="D594" s="105"/>
      <c r="E594" s="105" t="s">
        <v>119</v>
      </c>
      <c r="F594" s="105" t="s">
        <v>96</v>
      </c>
      <c r="G594" s="105">
        <v>2020</v>
      </c>
      <c r="H594" s="105">
        <v>4</v>
      </c>
      <c r="I594" s="106" t="s">
        <v>171</v>
      </c>
      <c r="J594" s="106"/>
      <c r="K594" s="107" t="s">
        <v>1944</v>
      </c>
      <c r="L594" s="115">
        <v>24000</v>
      </c>
      <c r="M594" s="115">
        <v>180000</v>
      </c>
    </row>
    <row r="595" spans="1:13" ht="17.25">
      <c r="A595" s="104">
        <v>921</v>
      </c>
      <c r="B595" s="105" t="s">
        <v>290</v>
      </c>
      <c r="C595" s="105" t="s">
        <v>991</v>
      </c>
      <c r="D595" s="105">
        <v>1</v>
      </c>
      <c r="E595" s="105" t="s">
        <v>119</v>
      </c>
      <c r="F595" s="105" t="s">
        <v>96</v>
      </c>
      <c r="G595" s="105">
        <v>2020</v>
      </c>
      <c r="H595" s="105">
        <v>4</v>
      </c>
      <c r="I595" s="106" t="s">
        <v>170</v>
      </c>
      <c r="J595" s="106"/>
      <c r="K595" s="107" t="s">
        <v>1945</v>
      </c>
      <c r="L595" s="115">
        <v>160000</v>
      </c>
      <c r="M595" s="115">
        <v>160000</v>
      </c>
    </row>
    <row r="596" spans="1:13" ht="17.25">
      <c r="A596" s="104">
        <v>922</v>
      </c>
      <c r="B596" s="105" t="s">
        <v>290</v>
      </c>
      <c r="C596" s="105" t="s">
        <v>991</v>
      </c>
      <c r="D596" s="105"/>
      <c r="E596" s="105" t="s">
        <v>119</v>
      </c>
      <c r="F596" s="105" t="s">
        <v>96</v>
      </c>
      <c r="G596" s="105">
        <v>2020</v>
      </c>
      <c r="H596" s="105">
        <v>4</v>
      </c>
      <c r="I596" s="106" t="s">
        <v>173</v>
      </c>
      <c r="J596" s="106"/>
      <c r="K596" s="107" t="s">
        <v>1945</v>
      </c>
      <c r="L596" s="115">
        <v>90000</v>
      </c>
      <c r="M596" s="115">
        <v>90001</v>
      </c>
    </row>
    <row r="597" spans="1:13" ht="17.25">
      <c r="A597" s="104">
        <v>923</v>
      </c>
      <c r="B597" s="105" t="s">
        <v>290</v>
      </c>
      <c r="C597" s="105" t="s">
        <v>991</v>
      </c>
      <c r="D597" s="105"/>
      <c r="E597" s="105" t="s">
        <v>119</v>
      </c>
      <c r="F597" s="105" t="s">
        <v>96</v>
      </c>
      <c r="G597" s="105">
        <v>2020</v>
      </c>
      <c r="H597" s="105">
        <v>4</v>
      </c>
      <c r="I597" s="106" t="s">
        <v>171</v>
      </c>
      <c r="J597" s="106"/>
      <c r="K597" s="107" t="s">
        <v>1945</v>
      </c>
      <c r="L597" s="115">
        <v>110000</v>
      </c>
      <c r="M597" s="115">
        <v>1000000</v>
      </c>
    </row>
    <row r="598" spans="1:13" ht="17.25">
      <c r="A598" s="104">
        <v>995</v>
      </c>
      <c r="B598" s="105" t="s">
        <v>305</v>
      </c>
      <c r="C598" s="105" t="s">
        <v>1044</v>
      </c>
      <c r="D598" s="105">
        <v>1</v>
      </c>
      <c r="E598" s="105" t="s">
        <v>38</v>
      </c>
      <c r="F598" s="105" t="s">
        <v>40</v>
      </c>
      <c r="G598" s="105">
        <v>2020</v>
      </c>
      <c r="H598" s="105">
        <v>4</v>
      </c>
      <c r="I598" s="106" t="s">
        <v>170</v>
      </c>
      <c r="J598" s="106"/>
      <c r="K598" s="107" t="s">
        <v>192</v>
      </c>
      <c r="L598" s="115">
        <v>2400000</v>
      </c>
      <c r="M598" s="115"/>
    </row>
    <row r="599" spans="1:13" ht="17.25">
      <c r="A599" s="104">
        <v>1095</v>
      </c>
      <c r="B599" s="105" t="s">
        <v>709</v>
      </c>
      <c r="C599" s="105" t="s">
        <v>1073</v>
      </c>
      <c r="D599" s="105">
        <v>1</v>
      </c>
      <c r="E599" s="105" t="s">
        <v>8</v>
      </c>
      <c r="F599" s="105" t="s">
        <v>95</v>
      </c>
      <c r="G599" s="105">
        <v>2020</v>
      </c>
      <c r="H599" s="105">
        <v>4</v>
      </c>
      <c r="I599" s="106" t="s">
        <v>170</v>
      </c>
      <c r="J599" s="106">
        <v>705085</v>
      </c>
      <c r="K599" s="107" t="s">
        <v>2045</v>
      </c>
      <c r="L599" s="115">
        <v>1991091.6666666667</v>
      </c>
      <c r="M599" s="115">
        <v>1815000</v>
      </c>
    </row>
    <row r="600" spans="1:13" ht="17.25">
      <c r="A600" s="104">
        <v>1127</v>
      </c>
      <c r="B600" s="105" t="s">
        <v>709</v>
      </c>
      <c r="C600" s="105" t="s">
        <v>1085</v>
      </c>
      <c r="D600" s="105">
        <v>1</v>
      </c>
      <c r="E600" s="105" t="s">
        <v>38</v>
      </c>
      <c r="F600" s="105" t="s">
        <v>84</v>
      </c>
      <c r="G600" s="105">
        <v>2020</v>
      </c>
      <c r="H600" s="105">
        <v>4</v>
      </c>
      <c r="I600" s="106" t="s">
        <v>173</v>
      </c>
      <c r="J600" s="106"/>
      <c r="K600" s="107" t="s">
        <v>1970</v>
      </c>
      <c r="L600" s="115">
        <v>1792250</v>
      </c>
      <c r="M600" s="115"/>
    </row>
    <row r="601" spans="1:13" ht="17.25">
      <c r="A601" s="104">
        <v>1146</v>
      </c>
      <c r="B601" s="105" t="s">
        <v>344</v>
      </c>
      <c r="C601" s="105" t="s">
        <v>1093</v>
      </c>
      <c r="D601" s="105">
        <v>1</v>
      </c>
      <c r="E601" s="105" t="s">
        <v>222</v>
      </c>
      <c r="F601" s="105" t="s">
        <v>330</v>
      </c>
      <c r="G601" s="105">
        <v>2020</v>
      </c>
      <c r="H601" s="105">
        <v>4</v>
      </c>
      <c r="I601" s="106" t="s">
        <v>170</v>
      </c>
      <c r="J601" s="106">
        <v>603547</v>
      </c>
      <c r="K601" s="107" t="s">
        <v>2070</v>
      </c>
      <c r="L601" s="115">
        <v>1653750</v>
      </c>
      <c r="M601" s="115"/>
    </row>
    <row r="602" spans="1:13" ht="17.25">
      <c r="A602" s="104">
        <v>1153</v>
      </c>
      <c r="B602" s="105" t="s">
        <v>1103</v>
      </c>
      <c r="C602" s="105" t="s">
        <v>1104</v>
      </c>
      <c r="D602" s="105">
        <v>1</v>
      </c>
      <c r="E602" s="105" t="s">
        <v>284</v>
      </c>
      <c r="F602" s="105" t="s">
        <v>17</v>
      </c>
      <c r="G602" s="105">
        <v>2020</v>
      </c>
      <c r="H602" s="105">
        <v>4</v>
      </c>
      <c r="I602" s="106" t="s">
        <v>170</v>
      </c>
      <c r="J602" s="106">
        <v>921878</v>
      </c>
      <c r="K602" s="107" t="s">
        <v>2075</v>
      </c>
      <c r="L602" s="115">
        <v>500000</v>
      </c>
      <c r="M602" s="115">
        <v>620784</v>
      </c>
    </row>
    <row r="603" spans="1:13" ht="17.25">
      <c r="A603" s="104">
        <v>1161</v>
      </c>
      <c r="B603" s="105" t="s">
        <v>1055</v>
      </c>
      <c r="C603" s="105" t="s">
        <v>1107</v>
      </c>
      <c r="D603" s="105">
        <v>1</v>
      </c>
      <c r="E603" s="105" t="s">
        <v>8</v>
      </c>
      <c r="F603" s="105" t="s">
        <v>165</v>
      </c>
      <c r="G603" s="105">
        <v>2020</v>
      </c>
      <c r="H603" s="105">
        <v>4</v>
      </c>
      <c r="I603" s="106" t="s">
        <v>170</v>
      </c>
      <c r="J603" s="106">
        <v>864957</v>
      </c>
      <c r="K603" s="107" t="s">
        <v>2083</v>
      </c>
      <c r="L603" s="115">
        <v>2208333.333333333</v>
      </c>
      <c r="M603" s="115">
        <v>2326000</v>
      </c>
    </row>
    <row r="604" spans="1:13" ht="17.25">
      <c r="A604" s="104">
        <v>1162</v>
      </c>
      <c r="B604" s="105" t="s">
        <v>343</v>
      </c>
      <c r="C604" s="105" t="s">
        <v>1108</v>
      </c>
      <c r="D604" s="105">
        <v>1</v>
      </c>
      <c r="E604" s="105" t="s">
        <v>8</v>
      </c>
      <c r="F604" s="105" t="s">
        <v>12</v>
      </c>
      <c r="G604" s="105">
        <v>2020</v>
      </c>
      <c r="H604" s="105">
        <v>4</v>
      </c>
      <c r="I604" s="106" t="s">
        <v>174</v>
      </c>
      <c r="J604" s="106">
        <v>519624</v>
      </c>
      <c r="K604" s="107" t="s">
        <v>2084</v>
      </c>
      <c r="L604" s="115">
        <v>2085000</v>
      </c>
      <c r="M604" s="115">
        <v>3240000</v>
      </c>
    </row>
    <row r="605" spans="1:13" ht="17.25">
      <c r="A605" s="104">
        <v>1163</v>
      </c>
      <c r="B605" s="105" t="s">
        <v>343</v>
      </c>
      <c r="C605" s="105" t="s">
        <v>1108</v>
      </c>
      <c r="D605" s="105"/>
      <c r="E605" s="105" t="s">
        <v>8</v>
      </c>
      <c r="F605" s="105" t="s">
        <v>12</v>
      </c>
      <c r="G605" s="105">
        <v>2020</v>
      </c>
      <c r="H605" s="105">
        <v>4</v>
      </c>
      <c r="I605" s="106" t="s">
        <v>174</v>
      </c>
      <c r="J605" s="106">
        <v>523003</v>
      </c>
      <c r="K605" s="107" t="s">
        <v>2085</v>
      </c>
      <c r="L605" s="115">
        <v>39000</v>
      </c>
      <c r="M605" s="115">
        <v>198000</v>
      </c>
    </row>
    <row r="606" spans="1:13" ht="17.25">
      <c r="A606" s="104">
        <v>1178</v>
      </c>
      <c r="B606" s="105" t="s">
        <v>1055</v>
      </c>
      <c r="C606" s="105" t="s">
        <v>1115</v>
      </c>
      <c r="D606" s="105">
        <v>1</v>
      </c>
      <c r="E606" s="105" t="s">
        <v>119</v>
      </c>
      <c r="F606" s="105" t="s">
        <v>96</v>
      </c>
      <c r="G606" s="105">
        <v>2020</v>
      </c>
      <c r="H606" s="105">
        <v>4</v>
      </c>
      <c r="I606" s="106" t="s">
        <v>170</v>
      </c>
      <c r="J606" s="106"/>
      <c r="K606" s="107" t="s">
        <v>2093</v>
      </c>
      <c r="L606" s="115">
        <v>0</v>
      </c>
      <c r="M606" s="115">
        <v>723821</v>
      </c>
    </row>
    <row r="607" spans="1:13" ht="17.25">
      <c r="A607" s="104">
        <v>1179</v>
      </c>
      <c r="B607" s="105" t="s">
        <v>344</v>
      </c>
      <c r="C607" s="105" t="s">
        <v>1116</v>
      </c>
      <c r="D607" s="105">
        <v>1</v>
      </c>
      <c r="E607" s="105" t="s">
        <v>119</v>
      </c>
      <c r="F607" s="105" t="s">
        <v>37</v>
      </c>
      <c r="G607" s="105">
        <v>2020</v>
      </c>
      <c r="H607" s="105">
        <v>4</v>
      </c>
      <c r="I607" s="106" t="s">
        <v>170</v>
      </c>
      <c r="J607" s="106">
        <v>955048</v>
      </c>
      <c r="K607" s="107" t="s">
        <v>1938</v>
      </c>
      <c r="L607" s="115">
        <v>340983.33333333518</v>
      </c>
      <c r="M607" s="115">
        <v>342600</v>
      </c>
    </row>
    <row r="608" spans="1:13" ht="17.25">
      <c r="A608" s="104">
        <v>1181</v>
      </c>
      <c r="B608" s="105" t="s">
        <v>344</v>
      </c>
      <c r="C608" s="105" t="s">
        <v>1116</v>
      </c>
      <c r="D608" s="105"/>
      <c r="E608" s="105" t="s">
        <v>119</v>
      </c>
      <c r="F608" s="105" t="s">
        <v>37</v>
      </c>
      <c r="G608" s="105">
        <v>2020</v>
      </c>
      <c r="H608" s="105">
        <v>4</v>
      </c>
      <c r="I608" s="106" t="s">
        <v>173</v>
      </c>
      <c r="J608" s="106" t="s">
        <v>1433</v>
      </c>
      <c r="K608" s="107" t="s">
        <v>1938</v>
      </c>
      <c r="L608" s="115">
        <v>1212666.6666666667</v>
      </c>
      <c r="M608" s="115"/>
    </row>
    <row r="609" spans="1:13" ht="17.25">
      <c r="A609" s="104">
        <v>1182</v>
      </c>
      <c r="B609" s="105" t="s">
        <v>344</v>
      </c>
      <c r="C609" s="105" t="s">
        <v>1116</v>
      </c>
      <c r="D609" s="105"/>
      <c r="E609" s="105" t="s">
        <v>119</v>
      </c>
      <c r="F609" s="105" t="s">
        <v>37</v>
      </c>
      <c r="G609" s="105">
        <v>2020</v>
      </c>
      <c r="H609" s="105">
        <v>4</v>
      </c>
      <c r="I609" s="106" t="s">
        <v>171</v>
      </c>
      <c r="J609" s="106">
        <v>520093</v>
      </c>
      <c r="K609" s="107" t="s">
        <v>1938</v>
      </c>
      <c r="L609" s="115">
        <v>142333.33333333334</v>
      </c>
      <c r="M609" s="115"/>
    </row>
    <row r="610" spans="1:13" ht="17.25">
      <c r="A610" s="104">
        <v>1184</v>
      </c>
      <c r="B610" s="105" t="s">
        <v>1055</v>
      </c>
      <c r="C610" s="105" t="s">
        <v>1118</v>
      </c>
      <c r="D610" s="105">
        <v>1</v>
      </c>
      <c r="E610" s="105" t="s">
        <v>38</v>
      </c>
      <c r="F610" s="105" t="s">
        <v>39</v>
      </c>
      <c r="G610" s="105">
        <v>2020</v>
      </c>
      <c r="H610" s="105">
        <v>4</v>
      </c>
      <c r="I610" s="106" t="s">
        <v>173</v>
      </c>
      <c r="J610" s="106"/>
      <c r="K610" s="107" t="s">
        <v>192</v>
      </c>
      <c r="L610" s="115">
        <v>862500</v>
      </c>
      <c r="M610" s="115"/>
    </row>
    <row r="611" spans="1:13" ht="17.25">
      <c r="A611" s="104">
        <v>1186</v>
      </c>
      <c r="B611" s="105" t="s">
        <v>344</v>
      </c>
      <c r="C611" s="105" t="s">
        <v>1119</v>
      </c>
      <c r="D611" s="105">
        <v>1</v>
      </c>
      <c r="E611" s="105" t="s">
        <v>38</v>
      </c>
      <c r="F611" s="105" t="s">
        <v>40</v>
      </c>
      <c r="G611" s="105">
        <v>2020</v>
      </c>
      <c r="H611" s="105">
        <v>4</v>
      </c>
      <c r="I611" s="106" t="s">
        <v>170</v>
      </c>
      <c r="J611" s="106"/>
      <c r="K611" s="107" t="s">
        <v>192</v>
      </c>
      <c r="L611" s="115">
        <v>450000</v>
      </c>
      <c r="M611" s="115">
        <v>5562000</v>
      </c>
    </row>
    <row r="612" spans="1:13" ht="17.25">
      <c r="A612" s="104">
        <v>1187</v>
      </c>
      <c r="B612" s="105" t="s">
        <v>344</v>
      </c>
      <c r="C612" s="105" t="s">
        <v>1119</v>
      </c>
      <c r="D612" s="105"/>
      <c r="E612" s="105" t="s">
        <v>38</v>
      </c>
      <c r="F612" s="105" t="s">
        <v>40</v>
      </c>
      <c r="G612" s="105">
        <v>2020</v>
      </c>
      <c r="H612" s="105">
        <v>4</v>
      </c>
      <c r="I612" s="106" t="s">
        <v>170</v>
      </c>
      <c r="J612" s="106"/>
      <c r="K612" s="107" t="s">
        <v>192</v>
      </c>
      <c r="L612" s="115">
        <v>1855000</v>
      </c>
      <c r="M612" s="115">
        <v>34812000</v>
      </c>
    </row>
    <row r="613" spans="1:13" ht="17.25">
      <c r="A613" s="104">
        <v>8</v>
      </c>
      <c r="B613" s="105" t="s">
        <v>285</v>
      </c>
      <c r="C613" s="105" t="s">
        <v>616</v>
      </c>
      <c r="D613" s="105"/>
      <c r="E613" s="105" t="s">
        <v>224</v>
      </c>
      <c r="F613" s="105" t="s">
        <v>21</v>
      </c>
      <c r="G613" s="105">
        <v>2020</v>
      </c>
      <c r="H613" s="105">
        <v>9</v>
      </c>
      <c r="I613" s="106" t="s">
        <v>171</v>
      </c>
      <c r="J613" s="106">
        <v>405455</v>
      </c>
      <c r="K613" s="107" t="s">
        <v>1253</v>
      </c>
      <c r="L613" s="115"/>
      <c r="M613" s="115"/>
    </row>
    <row r="614" spans="1:13" ht="17.25">
      <c r="A614" s="104">
        <v>613</v>
      </c>
      <c r="B614" s="105" t="s">
        <v>290</v>
      </c>
      <c r="C614" s="105" t="s">
        <v>882</v>
      </c>
      <c r="D614" s="105">
        <v>1</v>
      </c>
      <c r="E614" s="105" t="s">
        <v>8</v>
      </c>
      <c r="F614" s="105" t="s">
        <v>83</v>
      </c>
      <c r="G614" s="105">
        <v>2020</v>
      </c>
      <c r="H614" s="105">
        <v>9</v>
      </c>
      <c r="I614" s="106" t="s">
        <v>173</v>
      </c>
      <c r="J614" s="106" t="s">
        <v>189</v>
      </c>
      <c r="K614" s="107" t="s">
        <v>1704</v>
      </c>
      <c r="L614" s="115"/>
      <c r="M614" s="115"/>
    </row>
    <row r="615" spans="1:13" ht="17.25">
      <c r="A615" s="104">
        <v>9</v>
      </c>
      <c r="B615" s="105" t="s">
        <v>285</v>
      </c>
      <c r="C615" s="105" t="s">
        <v>616</v>
      </c>
      <c r="D615" s="105"/>
      <c r="E615" s="105" t="s">
        <v>224</v>
      </c>
      <c r="F615" s="105" t="s">
        <v>21</v>
      </c>
      <c r="G615" s="105">
        <v>2020</v>
      </c>
      <c r="H615" s="105">
        <v>10</v>
      </c>
      <c r="I615" s="106" t="s">
        <v>171</v>
      </c>
      <c r="J615" s="106">
        <v>405455</v>
      </c>
      <c r="K615" s="107" t="s">
        <v>1253</v>
      </c>
      <c r="L615" s="115"/>
      <c r="M615" s="115"/>
    </row>
    <row r="616" spans="1:13" ht="17.25">
      <c r="A616" s="104">
        <v>1191</v>
      </c>
      <c r="B616" s="105" t="s">
        <v>354</v>
      </c>
      <c r="C616" s="105" t="s">
        <v>1123</v>
      </c>
      <c r="D616" s="105">
        <v>1</v>
      </c>
      <c r="E616" s="105" t="s">
        <v>224</v>
      </c>
      <c r="F616" s="105" t="s">
        <v>22</v>
      </c>
      <c r="G616" s="105">
        <v>2020</v>
      </c>
      <c r="H616" s="105">
        <v>4</v>
      </c>
      <c r="I616" s="106" t="s">
        <v>172</v>
      </c>
      <c r="J616" s="106">
        <v>661443</v>
      </c>
      <c r="K616" s="107" t="s">
        <v>2096</v>
      </c>
      <c r="L616" s="115"/>
      <c r="M616" s="115"/>
    </row>
    <row r="617" spans="1:13" ht="17.25">
      <c r="A617" s="104">
        <v>1192</v>
      </c>
      <c r="B617" s="105" t="s">
        <v>1124</v>
      </c>
      <c r="C617" s="105" t="s">
        <v>1125</v>
      </c>
      <c r="D617" s="105">
        <v>1</v>
      </c>
      <c r="E617" s="105" t="s">
        <v>224</v>
      </c>
      <c r="F617" s="105" t="s">
        <v>14</v>
      </c>
      <c r="G617" s="105">
        <v>2020</v>
      </c>
      <c r="H617" s="105">
        <v>4</v>
      </c>
      <c r="I617" s="106" t="s">
        <v>172</v>
      </c>
      <c r="J617" s="106">
        <v>661538</v>
      </c>
      <c r="K617" s="107" t="s">
        <v>2097</v>
      </c>
      <c r="L617" s="115">
        <v>1801500</v>
      </c>
      <c r="M617" s="115">
        <v>2511994.3199999998</v>
      </c>
    </row>
    <row r="618" spans="1:13" ht="17.25">
      <c r="A618" s="104">
        <v>1194</v>
      </c>
      <c r="B618" s="105" t="s">
        <v>353</v>
      </c>
      <c r="C618" s="105" t="s">
        <v>1127</v>
      </c>
      <c r="D618" s="105">
        <v>1</v>
      </c>
      <c r="E618" s="105" t="s">
        <v>222</v>
      </c>
      <c r="F618" s="105" t="s">
        <v>25</v>
      </c>
      <c r="G618" s="105">
        <v>2020</v>
      </c>
      <c r="H618" s="105">
        <v>4</v>
      </c>
      <c r="I618" s="106" t="s">
        <v>171</v>
      </c>
      <c r="J618" s="106">
        <v>405653</v>
      </c>
      <c r="K618" s="107" t="s">
        <v>2099</v>
      </c>
      <c r="L618" s="115">
        <v>990000</v>
      </c>
      <c r="M618" s="115">
        <v>396539</v>
      </c>
    </row>
    <row r="619" spans="1:13" ht="17.25">
      <c r="A619" s="104">
        <v>1195</v>
      </c>
      <c r="B619" s="105" t="s">
        <v>354</v>
      </c>
      <c r="C619" s="105" t="s">
        <v>1128</v>
      </c>
      <c r="D619" s="105">
        <v>1</v>
      </c>
      <c r="E619" s="105" t="s">
        <v>222</v>
      </c>
      <c r="F619" s="105" t="s">
        <v>26</v>
      </c>
      <c r="G619" s="105">
        <v>2020</v>
      </c>
      <c r="H619" s="105">
        <v>4</v>
      </c>
      <c r="I619" s="106" t="s">
        <v>170</v>
      </c>
      <c r="J619" s="106" t="s">
        <v>2100</v>
      </c>
      <c r="K619" s="107" t="s">
        <v>2101</v>
      </c>
      <c r="L619" s="115">
        <v>17100000</v>
      </c>
      <c r="M619" s="115">
        <v>2007534.1</v>
      </c>
    </row>
    <row r="620" spans="1:13" ht="17.25">
      <c r="A620" s="104">
        <v>1196</v>
      </c>
      <c r="B620" s="105" t="s">
        <v>1124</v>
      </c>
      <c r="C620" s="105" t="s">
        <v>1129</v>
      </c>
      <c r="D620" s="105">
        <v>1</v>
      </c>
      <c r="E620" s="105" t="s">
        <v>222</v>
      </c>
      <c r="F620" s="105" t="s">
        <v>27</v>
      </c>
      <c r="G620" s="105">
        <v>2020</v>
      </c>
      <c r="H620" s="105">
        <v>4</v>
      </c>
      <c r="I620" s="106" t="s">
        <v>170</v>
      </c>
      <c r="J620" s="106">
        <v>600177</v>
      </c>
      <c r="K620" s="107" t="s">
        <v>2102</v>
      </c>
      <c r="L620" s="115"/>
      <c r="M620" s="115"/>
    </row>
    <row r="621" spans="1:13" ht="17.25">
      <c r="A621" s="104">
        <v>1197</v>
      </c>
      <c r="B621" s="105" t="s">
        <v>1120</v>
      </c>
      <c r="C621" s="105" t="s">
        <v>1130</v>
      </c>
      <c r="D621" s="105">
        <v>1</v>
      </c>
      <c r="E621" s="105" t="s">
        <v>284</v>
      </c>
      <c r="F621" s="105" t="s">
        <v>17</v>
      </c>
      <c r="G621" s="105">
        <v>2020</v>
      </c>
      <c r="H621" s="105">
        <v>4</v>
      </c>
      <c r="I621" s="106" t="s">
        <v>171</v>
      </c>
      <c r="J621" s="106">
        <v>605678</v>
      </c>
      <c r="K621" s="107" t="s">
        <v>2103</v>
      </c>
      <c r="L621" s="115">
        <v>2700000</v>
      </c>
      <c r="M621" s="115">
        <v>2181600</v>
      </c>
    </row>
    <row r="622" spans="1:13" ht="17.25">
      <c r="A622" s="104">
        <v>1198</v>
      </c>
      <c r="B622" s="105" t="s">
        <v>1120</v>
      </c>
      <c r="C622" s="105" t="s">
        <v>1131</v>
      </c>
      <c r="D622" s="105">
        <v>1</v>
      </c>
      <c r="E622" s="105" t="s">
        <v>284</v>
      </c>
      <c r="F622" s="105" t="s">
        <v>17</v>
      </c>
      <c r="G622" s="105">
        <v>2020</v>
      </c>
      <c r="H622" s="105">
        <v>4</v>
      </c>
      <c r="I622" s="106" t="s">
        <v>171</v>
      </c>
      <c r="J622" s="106">
        <v>711468</v>
      </c>
      <c r="K622" s="107" t="s">
        <v>2104</v>
      </c>
      <c r="L622" s="115"/>
      <c r="M622" s="115"/>
    </row>
    <row r="623" spans="1:13" ht="17.25">
      <c r="A623" s="104">
        <v>1199</v>
      </c>
      <c r="B623" s="105" t="s">
        <v>1120</v>
      </c>
      <c r="C623" s="105" t="s">
        <v>1132</v>
      </c>
      <c r="D623" s="105">
        <v>1</v>
      </c>
      <c r="E623" s="105" t="s">
        <v>284</v>
      </c>
      <c r="F623" s="105" t="s">
        <v>17</v>
      </c>
      <c r="G623" s="105">
        <v>2020</v>
      </c>
      <c r="H623" s="105">
        <v>4</v>
      </c>
      <c r="I623" s="106" t="s">
        <v>170</v>
      </c>
      <c r="J623" s="106">
        <v>910263</v>
      </c>
      <c r="K623" s="107" t="s">
        <v>2105</v>
      </c>
      <c r="L623" s="115">
        <v>6693945.166666667</v>
      </c>
      <c r="M623" s="115">
        <v>4171440</v>
      </c>
    </row>
    <row r="624" spans="1:13" ht="17.25">
      <c r="A624" s="104">
        <v>1200</v>
      </c>
      <c r="B624" s="105" t="s">
        <v>1120</v>
      </c>
      <c r="C624" s="105" t="s">
        <v>1132</v>
      </c>
      <c r="D624" s="105"/>
      <c r="E624" s="105" t="s">
        <v>284</v>
      </c>
      <c r="F624" s="105" t="s">
        <v>17</v>
      </c>
      <c r="G624" s="105">
        <v>2020</v>
      </c>
      <c r="H624" s="105">
        <v>4</v>
      </c>
      <c r="I624" s="106" t="s">
        <v>170</v>
      </c>
      <c r="J624" s="106">
        <v>910264</v>
      </c>
      <c r="K624" s="107" t="s">
        <v>2106</v>
      </c>
      <c r="L624" s="115">
        <v>3673345.5</v>
      </c>
      <c r="M624" s="115">
        <v>3334320</v>
      </c>
    </row>
    <row r="625" spans="1:13" ht="17.25">
      <c r="A625" s="104">
        <v>1201</v>
      </c>
      <c r="B625" s="105" t="s">
        <v>1120</v>
      </c>
      <c r="C625" s="105" t="s">
        <v>1132</v>
      </c>
      <c r="D625" s="105"/>
      <c r="E625" s="105" t="s">
        <v>284</v>
      </c>
      <c r="F625" s="105" t="s">
        <v>17</v>
      </c>
      <c r="G625" s="105">
        <v>2020</v>
      </c>
      <c r="H625" s="105">
        <v>4</v>
      </c>
      <c r="I625" s="106" t="s">
        <v>170</v>
      </c>
      <c r="J625" s="106">
        <v>910211</v>
      </c>
      <c r="K625" s="107" t="s">
        <v>2107</v>
      </c>
      <c r="L625" s="115">
        <v>1434127.5</v>
      </c>
      <c r="M625" s="115"/>
    </row>
    <row r="626" spans="1:13" ht="17.25">
      <c r="A626" s="104">
        <v>1202</v>
      </c>
      <c r="B626" s="105" t="s">
        <v>354</v>
      </c>
      <c r="C626" s="105" t="s">
        <v>1133</v>
      </c>
      <c r="D626" s="105">
        <v>1</v>
      </c>
      <c r="E626" s="105" t="s">
        <v>284</v>
      </c>
      <c r="F626" s="105" t="s">
        <v>17</v>
      </c>
      <c r="G626" s="105">
        <v>2020</v>
      </c>
      <c r="H626" s="105">
        <v>4</v>
      </c>
      <c r="I626" s="106" t="s">
        <v>171</v>
      </c>
      <c r="J626" s="106">
        <v>712339</v>
      </c>
      <c r="K626" s="107" t="s">
        <v>2108</v>
      </c>
      <c r="L626" s="115"/>
      <c r="M626" s="115"/>
    </row>
    <row r="627" spans="1:13" ht="17.25">
      <c r="A627" s="104">
        <v>1203</v>
      </c>
      <c r="B627" s="105" t="s">
        <v>354</v>
      </c>
      <c r="C627" s="105" t="s">
        <v>1134</v>
      </c>
      <c r="D627" s="105">
        <v>1</v>
      </c>
      <c r="E627" s="105" t="s">
        <v>284</v>
      </c>
      <c r="F627" s="105" t="s">
        <v>98</v>
      </c>
      <c r="G627" s="105">
        <v>2020</v>
      </c>
      <c r="H627" s="105">
        <v>4</v>
      </c>
      <c r="I627" s="106" t="s">
        <v>173</v>
      </c>
      <c r="J627" s="106">
        <v>402370</v>
      </c>
      <c r="K627" s="107" t="s">
        <v>2109</v>
      </c>
      <c r="L627" s="115">
        <v>24189999.999999996</v>
      </c>
      <c r="M627" s="115">
        <v>22273920</v>
      </c>
    </row>
    <row r="628" spans="1:13" ht="17.25">
      <c r="A628" s="104">
        <v>1207</v>
      </c>
      <c r="B628" s="105" t="s">
        <v>354</v>
      </c>
      <c r="C628" s="105" t="s">
        <v>1137</v>
      </c>
      <c r="D628" s="105">
        <v>1</v>
      </c>
      <c r="E628" s="105" t="s">
        <v>13</v>
      </c>
      <c r="F628" s="105" t="s">
        <v>19</v>
      </c>
      <c r="G628" s="105">
        <v>2020</v>
      </c>
      <c r="H628" s="105">
        <v>4</v>
      </c>
      <c r="I628" s="106" t="s">
        <v>178</v>
      </c>
      <c r="J628" s="106">
        <v>400011</v>
      </c>
      <c r="K628" s="107" t="s">
        <v>1988</v>
      </c>
      <c r="L628" s="115"/>
      <c r="M628" s="115"/>
    </row>
    <row r="629" spans="1:13" ht="17.25">
      <c r="A629" s="104">
        <v>1208</v>
      </c>
      <c r="B629" s="105" t="s">
        <v>354</v>
      </c>
      <c r="C629" s="105" t="s">
        <v>1138</v>
      </c>
      <c r="D629" s="105">
        <v>1</v>
      </c>
      <c r="E629" s="105" t="s">
        <v>13</v>
      </c>
      <c r="F629" s="105" t="s">
        <v>19</v>
      </c>
      <c r="G629" s="105">
        <v>2020</v>
      </c>
      <c r="H629" s="105">
        <v>4</v>
      </c>
      <c r="I629" s="106" t="s">
        <v>178</v>
      </c>
      <c r="J629" s="106">
        <v>400122</v>
      </c>
      <c r="K629" s="107" t="s">
        <v>2071</v>
      </c>
      <c r="L629" s="115"/>
      <c r="M629" s="115"/>
    </row>
    <row r="630" spans="1:13" ht="17.25">
      <c r="A630" s="104">
        <v>1209</v>
      </c>
      <c r="B630" s="105" t="s">
        <v>354</v>
      </c>
      <c r="C630" s="105" t="s">
        <v>1139</v>
      </c>
      <c r="D630" s="105">
        <v>1</v>
      </c>
      <c r="E630" s="105" t="s">
        <v>13</v>
      </c>
      <c r="F630" s="105" t="s">
        <v>19</v>
      </c>
      <c r="G630" s="105">
        <v>2020</v>
      </c>
      <c r="H630" s="105">
        <v>4</v>
      </c>
      <c r="I630" s="106" t="s">
        <v>178</v>
      </c>
      <c r="J630" s="106">
        <v>400135</v>
      </c>
      <c r="K630" s="107" t="s">
        <v>1989</v>
      </c>
      <c r="L630" s="115"/>
      <c r="M630" s="115"/>
    </row>
    <row r="631" spans="1:13" ht="17.25">
      <c r="A631" s="104">
        <v>1211</v>
      </c>
      <c r="B631" s="105" t="s">
        <v>1120</v>
      </c>
      <c r="C631" s="105" t="s">
        <v>1141</v>
      </c>
      <c r="D631" s="105">
        <v>1</v>
      </c>
      <c r="E631" s="105" t="s">
        <v>8</v>
      </c>
      <c r="F631" s="105" t="s">
        <v>165</v>
      </c>
      <c r="G631" s="105">
        <v>2020</v>
      </c>
      <c r="H631" s="105">
        <v>4</v>
      </c>
      <c r="I631" s="106" t="s">
        <v>173</v>
      </c>
      <c r="J631" s="106">
        <v>501957</v>
      </c>
      <c r="K631" s="107" t="s">
        <v>2113</v>
      </c>
      <c r="L631" s="115">
        <v>16000</v>
      </c>
      <c r="M631" s="115">
        <v>18000</v>
      </c>
    </row>
    <row r="632" spans="1:13" ht="17.25">
      <c r="A632" s="104">
        <v>1212</v>
      </c>
      <c r="B632" s="105" t="s">
        <v>1120</v>
      </c>
      <c r="C632" s="105" t="s">
        <v>1141</v>
      </c>
      <c r="D632" s="105"/>
      <c r="E632" s="105" t="s">
        <v>8</v>
      </c>
      <c r="F632" s="105" t="s">
        <v>165</v>
      </c>
      <c r="G632" s="105">
        <v>2020</v>
      </c>
      <c r="H632" s="105">
        <v>4</v>
      </c>
      <c r="I632" s="106" t="s">
        <v>173</v>
      </c>
      <c r="J632" s="106">
        <v>501958</v>
      </c>
      <c r="K632" s="107" t="s">
        <v>2114</v>
      </c>
      <c r="L632" s="115">
        <v>6400</v>
      </c>
      <c r="M632" s="115">
        <v>6400</v>
      </c>
    </row>
    <row r="633" spans="1:13" ht="17.25">
      <c r="A633" s="104">
        <v>1213</v>
      </c>
      <c r="B633" s="105" t="s">
        <v>1120</v>
      </c>
      <c r="C633" s="105" t="s">
        <v>1141</v>
      </c>
      <c r="D633" s="105"/>
      <c r="E633" s="105" t="s">
        <v>8</v>
      </c>
      <c r="F633" s="105" t="s">
        <v>165</v>
      </c>
      <c r="G633" s="105">
        <v>2020</v>
      </c>
      <c r="H633" s="105">
        <v>4</v>
      </c>
      <c r="I633" s="106" t="s">
        <v>173</v>
      </c>
      <c r="J633" s="106">
        <v>501960</v>
      </c>
      <c r="K633" s="107" t="s">
        <v>2115</v>
      </c>
      <c r="L633" s="115">
        <v>128000</v>
      </c>
      <c r="M633" s="115">
        <v>136000</v>
      </c>
    </row>
    <row r="634" spans="1:13" ht="17.25">
      <c r="A634" s="104">
        <v>1214</v>
      </c>
      <c r="B634" s="105" t="s">
        <v>1120</v>
      </c>
      <c r="C634" s="105" t="s">
        <v>1141</v>
      </c>
      <c r="D634" s="105"/>
      <c r="E634" s="105" t="s">
        <v>8</v>
      </c>
      <c r="F634" s="105" t="s">
        <v>165</v>
      </c>
      <c r="G634" s="105">
        <v>2020</v>
      </c>
      <c r="H634" s="105">
        <v>4</v>
      </c>
      <c r="I634" s="106" t="s">
        <v>173</v>
      </c>
      <c r="J634" s="106">
        <v>501961</v>
      </c>
      <c r="K634" s="107" t="s">
        <v>2116</v>
      </c>
      <c r="L634" s="115">
        <v>1232000</v>
      </c>
      <c r="M634" s="115">
        <v>1309000</v>
      </c>
    </row>
    <row r="635" spans="1:13" ht="17.25">
      <c r="A635" s="104">
        <v>1215</v>
      </c>
      <c r="B635" s="105" t="s">
        <v>1120</v>
      </c>
      <c r="C635" s="105" t="s">
        <v>1141</v>
      </c>
      <c r="D635" s="105"/>
      <c r="E635" s="105" t="s">
        <v>8</v>
      </c>
      <c r="F635" s="105" t="s">
        <v>165</v>
      </c>
      <c r="G635" s="105">
        <v>2020</v>
      </c>
      <c r="H635" s="105">
        <v>4</v>
      </c>
      <c r="I635" s="106" t="s">
        <v>173</v>
      </c>
      <c r="J635" s="106">
        <v>502166</v>
      </c>
      <c r="K635" s="107" t="s">
        <v>2117</v>
      </c>
      <c r="L635" s="115">
        <v>160000</v>
      </c>
      <c r="M635" s="115">
        <v>170000</v>
      </c>
    </row>
    <row r="636" spans="1:13" ht="17.25">
      <c r="A636" s="104">
        <v>1216</v>
      </c>
      <c r="B636" s="105" t="s">
        <v>1120</v>
      </c>
      <c r="C636" s="105" t="s">
        <v>1141</v>
      </c>
      <c r="D636" s="105"/>
      <c r="E636" s="105" t="s">
        <v>8</v>
      </c>
      <c r="F636" s="105" t="s">
        <v>165</v>
      </c>
      <c r="G636" s="105">
        <v>2020</v>
      </c>
      <c r="H636" s="105">
        <v>4</v>
      </c>
      <c r="I636" s="106" t="s">
        <v>173</v>
      </c>
      <c r="J636" s="106">
        <v>501966</v>
      </c>
      <c r="K636" s="107" t="s">
        <v>2118</v>
      </c>
      <c r="L636" s="115">
        <v>32000</v>
      </c>
      <c r="M636" s="115">
        <v>34000</v>
      </c>
    </row>
    <row r="637" spans="1:13" ht="17.25">
      <c r="A637" s="104">
        <v>1217</v>
      </c>
      <c r="B637" s="105" t="s">
        <v>1120</v>
      </c>
      <c r="C637" s="105" t="s">
        <v>1141</v>
      </c>
      <c r="D637" s="105"/>
      <c r="E637" s="105" t="s">
        <v>8</v>
      </c>
      <c r="F637" s="105" t="s">
        <v>165</v>
      </c>
      <c r="G637" s="105">
        <v>2020</v>
      </c>
      <c r="H637" s="105">
        <v>4</v>
      </c>
      <c r="I637" s="106" t="s">
        <v>173</v>
      </c>
      <c r="J637" s="106">
        <v>502530</v>
      </c>
      <c r="K637" s="107" t="s">
        <v>2119</v>
      </c>
      <c r="L637" s="115">
        <v>80000</v>
      </c>
      <c r="M637" s="115">
        <v>270000</v>
      </c>
    </row>
    <row r="638" spans="1:13" ht="17.25">
      <c r="A638" s="104">
        <v>1219</v>
      </c>
      <c r="B638" s="105" t="s">
        <v>353</v>
      </c>
      <c r="C638" s="105" t="s">
        <v>1143</v>
      </c>
      <c r="D638" s="105">
        <v>1</v>
      </c>
      <c r="E638" s="105" t="s">
        <v>8</v>
      </c>
      <c r="F638" s="105" t="s">
        <v>12</v>
      </c>
      <c r="G638" s="105">
        <v>2020</v>
      </c>
      <c r="H638" s="105">
        <v>4</v>
      </c>
      <c r="I638" s="106" t="s">
        <v>184</v>
      </c>
      <c r="J638" s="106"/>
      <c r="K638" s="107" t="s">
        <v>2121</v>
      </c>
      <c r="L638" s="115">
        <v>1500000</v>
      </c>
      <c r="M638" s="115"/>
    </row>
    <row r="639" spans="1:13" ht="17.25">
      <c r="A639" s="104">
        <v>1229</v>
      </c>
      <c r="B639" s="105" t="s">
        <v>354</v>
      </c>
      <c r="C639" s="105" t="s">
        <v>1147</v>
      </c>
      <c r="D639" s="105">
        <v>1</v>
      </c>
      <c r="E639" s="105" t="s">
        <v>8</v>
      </c>
      <c r="F639" s="105" t="s">
        <v>12</v>
      </c>
      <c r="G639" s="105">
        <v>2020</v>
      </c>
      <c r="H639" s="105">
        <v>4</v>
      </c>
      <c r="I639" s="106" t="s">
        <v>184</v>
      </c>
      <c r="J639" s="106" t="s">
        <v>189</v>
      </c>
      <c r="K639" s="107" t="s">
        <v>2134</v>
      </c>
      <c r="L639" s="115">
        <v>5555555.555555556</v>
      </c>
      <c r="M639" s="115">
        <v>15582010</v>
      </c>
    </row>
    <row r="640" spans="1:13" ht="17.25">
      <c r="A640" s="104">
        <v>1230</v>
      </c>
      <c r="B640" s="105" t="s">
        <v>354</v>
      </c>
      <c r="C640" s="105" t="s">
        <v>1148</v>
      </c>
      <c r="D640" s="105">
        <v>1</v>
      </c>
      <c r="E640" s="105" t="s">
        <v>8</v>
      </c>
      <c r="F640" s="105" t="s">
        <v>12</v>
      </c>
      <c r="G640" s="105">
        <v>2020</v>
      </c>
      <c r="H640" s="105">
        <v>4</v>
      </c>
      <c r="I640" s="106" t="s">
        <v>184</v>
      </c>
      <c r="J640" s="106" t="s">
        <v>189</v>
      </c>
      <c r="K640" s="107" t="s">
        <v>2135</v>
      </c>
      <c r="L640" s="115">
        <v>2222222.222222222</v>
      </c>
      <c r="M640" s="115">
        <v>743593</v>
      </c>
    </row>
    <row r="641" spans="1:13" ht="17.25">
      <c r="A641" s="104">
        <v>1231</v>
      </c>
      <c r="B641" s="105" t="s">
        <v>354</v>
      </c>
      <c r="C641" s="105" t="s">
        <v>1149</v>
      </c>
      <c r="D641" s="105">
        <v>1</v>
      </c>
      <c r="E641" s="105" t="s">
        <v>8</v>
      </c>
      <c r="F641" s="105" t="s">
        <v>12</v>
      </c>
      <c r="G641" s="105">
        <v>2020</v>
      </c>
      <c r="H641" s="105">
        <v>4</v>
      </c>
      <c r="I641" s="106" t="s">
        <v>184</v>
      </c>
      <c r="J641" s="106" t="s">
        <v>189</v>
      </c>
      <c r="K641" s="107" t="s">
        <v>2136</v>
      </c>
      <c r="L641" s="115">
        <v>2222222.222222222</v>
      </c>
      <c r="M641" s="115">
        <v>2004670</v>
      </c>
    </row>
    <row r="642" spans="1:13" ht="17.25">
      <c r="A642" s="104">
        <v>1234</v>
      </c>
      <c r="B642" s="105" t="s">
        <v>1124</v>
      </c>
      <c r="C642" s="105" t="s">
        <v>1151</v>
      </c>
      <c r="D642" s="105">
        <v>1</v>
      </c>
      <c r="E642" s="105" t="s">
        <v>8</v>
      </c>
      <c r="F642" s="105" t="s">
        <v>95</v>
      </c>
      <c r="G642" s="105">
        <v>2020</v>
      </c>
      <c r="H642" s="105">
        <v>4</v>
      </c>
      <c r="I642" s="106" t="s">
        <v>170</v>
      </c>
      <c r="J642" s="106">
        <v>711329</v>
      </c>
      <c r="K642" s="107" t="s">
        <v>2139</v>
      </c>
      <c r="L642" s="115">
        <v>1933333.3333333333</v>
      </c>
      <c r="M642" s="115">
        <v>3572800</v>
      </c>
    </row>
    <row r="643" spans="1:13" ht="17.25">
      <c r="A643" s="104">
        <v>1239</v>
      </c>
      <c r="B643" s="105" t="s">
        <v>1120</v>
      </c>
      <c r="C643" s="105" t="s">
        <v>1153</v>
      </c>
      <c r="D643" s="105">
        <v>1</v>
      </c>
      <c r="E643" s="105" t="s">
        <v>32</v>
      </c>
      <c r="F643" s="105" t="s">
        <v>94</v>
      </c>
      <c r="G643" s="105">
        <v>2020</v>
      </c>
      <c r="H643" s="105">
        <v>4</v>
      </c>
      <c r="I643" s="106" t="s">
        <v>170</v>
      </c>
      <c r="J643" s="106"/>
      <c r="K643" s="107" t="s">
        <v>2141</v>
      </c>
      <c r="L643" s="115"/>
      <c r="M643" s="115"/>
    </row>
    <row r="644" spans="1:13" ht="17.25">
      <c r="A644" s="104">
        <v>1243</v>
      </c>
      <c r="B644" s="105" t="s">
        <v>1124</v>
      </c>
      <c r="C644" s="105" t="s">
        <v>1156</v>
      </c>
      <c r="D644" s="105">
        <v>1</v>
      </c>
      <c r="E644" s="105" t="s">
        <v>32</v>
      </c>
      <c r="F644" s="105" t="s">
        <v>81</v>
      </c>
      <c r="G644" s="105">
        <v>2020</v>
      </c>
      <c r="H644" s="105">
        <v>4</v>
      </c>
      <c r="I644" s="106" t="s">
        <v>172</v>
      </c>
      <c r="J644" s="106"/>
      <c r="K644" s="107" t="s">
        <v>1888</v>
      </c>
      <c r="L644" s="115">
        <v>4943742.333333333</v>
      </c>
      <c r="M644" s="115">
        <v>4637664</v>
      </c>
    </row>
    <row r="645" spans="1:13" ht="17.25">
      <c r="A645" s="104">
        <v>1244</v>
      </c>
      <c r="B645" s="105" t="s">
        <v>1124</v>
      </c>
      <c r="C645" s="105" t="s">
        <v>1156</v>
      </c>
      <c r="D645" s="105"/>
      <c r="E645" s="105" t="s">
        <v>32</v>
      </c>
      <c r="F645" s="105" t="s">
        <v>81</v>
      </c>
      <c r="G645" s="105">
        <v>2020</v>
      </c>
      <c r="H645" s="105">
        <v>4</v>
      </c>
      <c r="I645" s="106" t="s">
        <v>171</v>
      </c>
      <c r="J645" s="106"/>
      <c r="K645" s="107" t="s">
        <v>1888</v>
      </c>
      <c r="L645" s="115">
        <v>3184504.6666666665</v>
      </c>
      <c r="M645" s="115">
        <v>6355454</v>
      </c>
    </row>
    <row r="646" spans="1:13" ht="17.25">
      <c r="A646" s="104">
        <v>1245</v>
      </c>
      <c r="B646" s="105" t="s">
        <v>1124</v>
      </c>
      <c r="C646" s="105" t="s">
        <v>1156</v>
      </c>
      <c r="D646" s="105"/>
      <c r="E646" s="105" t="s">
        <v>32</v>
      </c>
      <c r="F646" s="105" t="s">
        <v>81</v>
      </c>
      <c r="G646" s="105">
        <v>2020</v>
      </c>
      <c r="H646" s="105">
        <v>4</v>
      </c>
      <c r="I646" s="106" t="s">
        <v>170</v>
      </c>
      <c r="J646" s="106"/>
      <c r="K646" s="107" t="s">
        <v>1888</v>
      </c>
      <c r="L646" s="115">
        <v>3040463.9166666665</v>
      </c>
      <c r="M646" s="115">
        <v>4053312</v>
      </c>
    </row>
    <row r="647" spans="1:13" ht="17.25">
      <c r="A647" s="104">
        <v>1246</v>
      </c>
      <c r="B647" s="105" t="s">
        <v>1124</v>
      </c>
      <c r="C647" s="105" t="s">
        <v>1156</v>
      </c>
      <c r="D647" s="105"/>
      <c r="E647" s="105" t="s">
        <v>32</v>
      </c>
      <c r="F647" s="105" t="s">
        <v>81</v>
      </c>
      <c r="G647" s="105">
        <v>2020</v>
      </c>
      <c r="H647" s="105">
        <v>4</v>
      </c>
      <c r="I647" s="106" t="s">
        <v>184</v>
      </c>
      <c r="J647" s="106"/>
      <c r="K647" s="107" t="s">
        <v>1888</v>
      </c>
      <c r="L647" s="115">
        <v>745985.75</v>
      </c>
      <c r="M647" s="115">
        <v>583776</v>
      </c>
    </row>
    <row r="648" spans="1:13" ht="17.25">
      <c r="A648" s="104">
        <v>1247</v>
      </c>
      <c r="B648" s="105" t="s">
        <v>1124</v>
      </c>
      <c r="C648" s="105" t="s">
        <v>1156</v>
      </c>
      <c r="D648" s="105"/>
      <c r="E648" s="105" t="s">
        <v>32</v>
      </c>
      <c r="F648" s="105" t="s">
        <v>81</v>
      </c>
      <c r="G648" s="105">
        <v>2020</v>
      </c>
      <c r="H648" s="105">
        <v>4</v>
      </c>
      <c r="I648" s="106" t="s">
        <v>175</v>
      </c>
      <c r="J648" s="106"/>
      <c r="K648" s="107" t="s">
        <v>1888</v>
      </c>
      <c r="L648" s="115">
        <v>617290.33333333337</v>
      </c>
      <c r="M648" s="115">
        <v>1248200</v>
      </c>
    </row>
    <row r="649" spans="1:13" ht="17.25">
      <c r="A649" s="104">
        <v>1248</v>
      </c>
      <c r="B649" s="105" t="s">
        <v>1124</v>
      </c>
      <c r="C649" s="105" t="s">
        <v>1156</v>
      </c>
      <c r="D649" s="105"/>
      <c r="E649" s="105" t="s">
        <v>32</v>
      </c>
      <c r="F649" s="105" t="s">
        <v>81</v>
      </c>
      <c r="G649" s="105">
        <v>2020</v>
      </c>
      <c r="H649" s="105">
        <v>4</v>
      </c>
      <c r="I649" s="106" t="s">
        <v>176</v>
      </c>
      <c r="J649" s="106"/>
      <c r="K649" s="107" t="s">
        <v>1888</v>
      </c>
      <c r="L649" s="115">
        <v>251962.5</v>
      </c>
      <c r="M649" s="115"/>
    </row>
    <row r="650" spans="1:13" ht="17.25">
      <c r="A650" s="104">
        <v>1249</v>
      </c>
      <c r="B650" s="105" t="s">
        <v>1124</v>
      </c>
      <c r="C650" s="105" t="s">
        <v>1156</v>
      </c>
      <c r="D650" s="105"/>
      <c r="E650" s="105" t="s">
        <v>32</v>
      </c>
      <c r="F650" s="105" t="s">
        <v>81</v>
      </c>
      <c r="G650" s="105">
        <v>2020</v>
      </c>
      <c r="H650" s="105">
        <v>4</v>
      </c>
      <c r="I650" s="106" t="s">
        <v>173</v>
      </c>
      <c r="J650" s="106"/>
      <c r="K650" s="107" t="s">
        <v>1888</v>
      </c>
      <c r="L650" s="115">
        <v>127622.41666666667</v>
      </c>
      <c r="M650" s="115">
        <v>3774240</v>
      </c>
    </row>
    <row r="651" spans="1:13" ht="17.25">
      <c r="A651" s="104">
        <v>1250</v>
      </c>
      <c r="B651" s="105" t="s">
        <v>1124</v>
      </c>
      <c r="C651" s="105" t="s">
        <v>1157</v>
      </c>
      <c r="D651" s="105">
        <v>1</v>
      </c>
      <c r="E651" s="105" t="s">
        <v>32</v>
      </c>
      <c r="F651" s="105" t="s">
        <v>81</v>
      </c>
      <c r="G651" s="105">
        <v>2020</v>
      </c>
      <c r="H651" s="105">
        <v>4</v>
      </c>
      <c r="I651" s="106" t="s">
        <v>191</v>
      </c>
      <c r="J651" s="106"/>
      <c r="K651" s="107" t="s">
        <v>1892</v>
      </c>
      <c r="L651" s="115">
        <v>9487408.333333334</v>
      </c>
      <c r="M651" s="115">
        <v>23812700</v>
      </c>
    </row>
    <row r="652" spans="1:13" ht="17.25">
      <c r="A652" s="104">
        <v>1251</v>
      </c>
      <c r="B652" s="105" t="s">
        <v>353</v>
      </c>
      <c r="C652" s="105" t="s">
        <v>1158</v>
      </c>
      <c r="D652" s="105">
        <v>1</v>
      </c>
      <c r="E652" s="105" t="s">
        <v>119</v>
      </c>
      <c r="F652" s="105" t="s">
        <v>37</v>
      </c>
      <c r="G652" s="105">
        <v>2020</v>
      </c>
      <c r="H652" s="105">
        <v>4</v>
      </c>
      <c r="I652" s="106" t="s">
        <v>173</v>
      </c>
      <c r="J652" s="106">
        <v>709035</v>
      </c>
      <c r="K652" s="107" t="s">
        <v>2144</v>
      </c>
      <c r="L652" s="115">
        <v>46800</v>
      </c>
      <c r="M652" s="115">
        <v>194400</v>
      </c>
    </row>
    <row r="653" spans="1:13" ht="17.25">
      <c r="A653" s="104">
        <v>1290</v>
      </c>
      <c r="B653" s="105" t="s">
        <v>1182</v>
      </c>
      <c r="C653" s="105" t="s">
        <v>1183</v>
      </c>
      <c r="D653" s="105">
        <v>1</v>
      </c>
      <c r="E653" s="105" t="s">
        <v>284</v>
      </c>
      <c r="F653" s="105" t="s">
        <v>18</v>
      </c>
      <c r="G653" s="105">
        <v>2020</v>
      </c>
      <c r="H653" s="105">
        <v>4</v>
      </c>
      <c r="I653" s="106" t="s">
        <v>173</v>
      </c>
      <c r="J653" s="106">
        <v>706746</v>
      </c>
      <c r="K653" s="107" t="s">
        <v>2166</v>
      </c>
      <c r="L653" s="115">
        <v>1808333.3333333333</v>
      </c>
      <c r="M653" s="115">
        <v>781200</v>
      </c>
    </row>
    <row r="654" spans="1:13" ht="17.25">
      <c r="A654" s="104">
        <v>1291</v>
      </c>
      <c r="B654" s="105" t="s">
        <v>1182</v>
      </c>
      <c r="C654" s="105" t="s">
        <v>1183</v>
      </c>
      <c r="D654" s="105"/>
      <c r="E654" s="105" t="s">
        <v>284</v>
      </c>
      <c r="F654" s="105" t="s">
        <v>18</v>
      </c>
      <c r="G654" s="105">
        <v>2020</v>
      </c>
      <c r="H654" s="105">
        <v>4</v>
      </c>
      <c r="I654" s="106" t="s">
        <v>173</v>
      </c>
      <c r="J654" s="106">
        <v>706745</v>
      </c>
      <c r="K654" s="107" t="s">
        <v>2167</v>
      </c>
      <c r="L654" s="115">
        <v>2583333.3333333335</v>
      </c>
      <c r="M654" s="115">
        <v>2343600</v>
      </c>
    </row>
    <row r="655" spans="1:13" ht="17.25">
      <c r="A655" s="104">
        <v>1389</v>
      </c>
      <c r="B655" s="105" t="s">
        <v>1165</v>
      </c>
      <c r="C655" s="105" t="s">
        <v>1214</v>
      </c>
      <c r="D655" s="105">
        <v>1</v>
      </c>
      <c r="E655" s="105" t="s">
        <v>38</v>
      </c>
      <c r="F655" s="105" t="s">
        <v>40</v>
      </c>
      <c r="G655" s="105">
        <v>2020</v>
      </c>
      <c r="H655" s="105">
        <v>4</v>
      </c>
      <c r="I655" s="106" t="s">
        <v>173</v>
      </c>
      <c r="J655" s="106"/>
      <c r="K655" s="107" t="s">
        <v>192</v>
      </c>
      <c r="L655" s="115"/>
      <c r="M655" s="115"/>
    </row>
    <row r="656" spans="1:13" ht="17.25">
      <c r="A656" s="104">
        <v>27</v>
      </c>
      <c r="B656" s="105" t="s">
        <v>285</v>
      </c>
      <c r="C656" s="105" t="s">
        <v>623</v>
      </c>
      <c r="D656" s="105">
        <v>1</v>
      </c>
      <c r="E656" s="105" t="s">
        <v>224</v>
      </c>
      <c r="F656" s="105" t="s">
        <v>14</v>
      </c>
      <c r="G656" s="105">
        <v>2020</v>
      </c>
      <c r="H656" s="105">
        <v>3</v>
      </c>
      <c r="I656" s="106" t="s">
        <v>170</v>
      </c>
      <c r="J656" s="106" t="s">
        <v>1266</v>
      </c>
      <c r="K656" s="107" t="s">
        <v>1267</v>
      </c>
      <c r="L656" s="115">
        <v>3418506.2399999998</v>
      </c>
      <c r="M656" s="115">
        <v>688390.35</v>
      </c>
    </row>
    <row r="657" spans="1:13" ht="17.25">
      <c r="A657" s="104">
        <v>36</v>
      </c>
      <c r="B657" s="105" t="s">
        <v>285</v>
      </c>
      <c r="C657" s="105" t="s">
        <v>627</v>
      </c>
      <c r="D657" s="105">
        <v>1</v>
      </c>
      <c r="E657" s="105" t="s">
        <v>224</v>
      </c>
      <c r="F657" s="105" t="s">
        <v>24</v>
      </c>
      <c r="G657" s="105">
        <v>2020</v>
      </c>
      <c r="H657" s="105">
        <v>3</v>
      </c>
      <c r="I657" s="106" t="s">
        <v>170</v>
      </c>
      <c r="J657" s="106">
        <v>605117</v>
      </c>
      <c r="K657" s="107" t="s">
        <v>1272</v>
      </c>
      <c r="L657" s="115">
        <v>3000000</v>
      </c>
      <c r="M657" s="115"/>
    </row>
    <row r="658" spans="1:13" ht="17.25">
      <c r="A658" s="104">
        <v>37</v>
      </c>
      <c r="B658" s="105" t="s">
        <v>285</v>
      </c>
      <c r="C658" s="105" t="s">
        <v>627</v>
      </c>
      <c r="D658" s="105"/>
      <c r="E658" s="105" t="s">
        <v>224</v>
      </c>
      <c r="F658" s="105" t="s">
        <v>24</v>
      </c>
      <c r="G658" s="105">
        <v>2020</v>
      </c>
      <c r="H658" s="105">
        <v>3</v>
      </c>
      <c r="I658" s="106" t="s">
        <v>172</v>
      </c>
      <c r="J658" s="106">
        <v>600239</v>
      </c>
      <c r="K658" s="107" t="s">
        <v>1272</v>
      </c>
      <c r="L658" s="115">
        <v>5000000</v>
      </c>
      <c r="M658" s="115"/>
    </row>
    <row r="659" spans="1:13" ht="17.25">
      <c r="A659" s="104">
        <v>38</v>
      </c>
      <c r="B659" s="105" t="s">
        <v>285</v>
      </c>
      <c r="C659" s="105" t="s">
        <v>627</v>
      </c>
      <c r="D659" s="105"/>
      <c r="E659" s="105" t="s">
        <v>224</v>
      </c>
      <c r="F659" s="105" t="s">
        <v>24</v>
      </c>
      <c r="G659" s="105">
        <v>2020</v>
      </c>
      <c r="H659" s="105">
        <v>3</v>
      </c>
      <c r="I659" s="106" t="s">
        <v>175</v>
      </c>
      <c r="J659" s="106">
        <v>405470</v>
      </c>
      <c r="K659" s="107" t="s">
        <v>1272</v>
      </c>
      <c r="L659" s="115">
        <v>2000000</v>
      </c>
      <c r="M659" s="115"/>
    </row>
    <row r="660" spans="1:13" ht="17.25">
      <c r="A660" s="104">
        <v>39</v>
      </c>
      <c r="B660" s="105" t="s">
        <v>285</v>
      </c>
      <c r="C660" s="105" t="s">
        <v>628</v>
      </c>
      <c r="D660" s="105">
        <v>1</v>
      </c>
      <c r="E660" s="105" t="s">
        <v>224</v>
      </c>
      <c r="F660" s="105" t="s">
        <v>24</v>
      </c>
      <c r="G660" s="105">
        <v>2020</v>
      </c>
      <c r="H660" s="105">
        <v>3</v>
      </c>
      <c r="I660" s="106" t="s">
        <v>170</v>
      </c>
      <c r="J660" s="106">
        <v>660085</v>
      </c>
      <c r="K660" s="107" t="s">
        <v>1273</v>
      </c>
      <c r="L660" s="115">
        <v>5000000</v>
      </c>
      <c r="M660" s="115"/>
    </row>
    <row r="661" spans="1:13" ht="17.25">
      <c r="A661" s="104">
        <v>40</v>
      </c>
      <c r="B661" s="105" t="s">
        <v>285</v>
      </c>
      <c r="C661" s="105" t="s">
        <v>628</v>
      </c>
      <c r="D661" s="105"/>
      <c r="E661" s="105" t="s">
        <v>224</v>
      </c>
      <c r="F661" s="105" t="s">
        <v>24</v>
      </c>
      <c r="G661" s="105">
        <v>2020</v>
      </c>
      <c r="H661" s="105">
        <v>3</v>
      </c>
      <c r="I661" s="106" t="s">
        <v>173</v>
      </c>
      <c r="J661" s="106">
        <v>100003</v>
      </c>
      <c r="K661" s="107" t="s">
        <v>1273</v>
      </c>
      <c r="L661" s="115">
        <v>2500000</v>
      </c>
      <c r="M661" s="115">
        <v>1130080</v>
      </c>
    </row>
    <row r="662" spans="1:13" ht="17.25">
      <c r="A662" s="104">
        <v>41</v>
      </c>
      <c r="B662" s="105" t="s">
        <v>285</v>
      </c>
      <c r="C662" s="105" t="s">
        <v>628</v>
      </c>
      <c r="D662" s="105"/>
      <c r="E662" s="105" t="s">
        <v>224</v>
      </c>
      <c r="F662" s="105" t="s">
        <v>24</v>
      </c>
      <c r="G662" s="105">
        <v>2020</v>
      </c>
      <c r="H662" s="105">
        <v>3</v>
      </c>
      <c r="I662" s="106" t="s">
        <v>175</v>
      </c>
      <c r="J662" s="106">
        <v>405459</v>
      </c>
      <c r="K662" s="107" t="s">
        <v>1273</v>
      </c>
      <c r="L662" s="115">
        <v>2500000</v>
      </c>
      <c r="M662" s="115">
        <v>42378</v>
      </c>
    </row>
    <row r="663" spans="1:13" ht="17.25">
      <c r="A663" s="104">
        <v>59</v>
      </c>
      <c r="B663" s="105" t="s">
        <v>291</v>
      </c>
      <c r="C663" s="105" t="s">
        <v>292</v>
      </c>
      <c r="D663" s="105"/>
      <c r="E663" s="105" t="s">
        <v>224</v>
      </c>
      <c r="F663" s="105" t="s">
        <v>22</v>
      </c>
      <c r="G663" s="105">
        <v>2020</v>
      </c>
      <c r="H663" s="105">
        <v>3</v>
      </c>
      <c r="I663" s="106" t="s">
        <v>172</v>
      </c>
      <c r="J663" s="106">
        <v>660677</v>
      </c>
      <c r="K663" s="107" t="s">
        <v>1291</v>
      </c>
      <c r="L663" s="115"/>
      <c r="M663" s="115"/>
    </row>
    <row r="664" spans="1:13" ht="17.25">
      <c r="A664" s="104">
        <v>80</v>
      </c>
      <c r="B664" s="105" t="s">
        <v>291</v>
      </c>
      <c r="C664" s="105" t="s">
        <v>641</v>
      </c>
      <c r="D664" s="105"/>
      <c r="E664" s="105" t="s">
        <v>224</v>
      </c>
      <c r="F664" s="105" t="s">
        <v>22</v>
      </c>
      <c r="G664" s="105">
        <v>2020</v>
      </c>
      <c r="H664" s="105">
        <v>3</v>
      </c>
      <c r="I664" s="106" t="s">
        <v>172</v>
      </c>
      <c r="J664" s="106">
        <v>661443</v>
      </c>
      <c r="K664" s="107" t="s">
        <v>1275</v>
      </c>
      <c r="L664" s="115"/>
      <c r="M664" s="115"/>
    </row>
    <row r="665" spans="1:13" ht="17.25">
      <c r="A665" s="104">
        <v>81</v>
      </c>
      <c r="B665" s="105" t="s">
        <v>291</v>
      </c>
      <c r="C665" s="105" t="s">
        <v>642</v>
      </c>
      <c r="D665" s="105">
        <v>1</v>
      </c>
      <c r="E665" s="105" t="s">
        <v>224</v>
      </c>
      <c r="F665" s="105" t="s">
        <v>22</v>
      </c>
      <c r="G665" s="105">
        <v>2020</v>
      </c>
      <c r="H665" s="105">
        <v>3</v>
      </c>
      <c r="I665" s="106" t="s">
        <v>173</v>
      </c>
      <c r="J665" s="106">
        <v>620007</v>
      </c>
      <c r="K665" s="107" t="s">
        <v>1306</v>
      </c>
      <c r="L665" s="115"/>
      <c r="M665" s="115"/>
    </row>
    <row r="666" spans="1:13" ht="17.25">
      <c r="A666" s="104">
        <v>104</v>
      </c>
      <c r="B666" s="105" t="s">
        <v>291</v>
      </c>
      <c r="C666" s="105" t="s">
        <v>646</v>
      </c>
      <c r="D666" s="105"/>
      <c r="E666" s="105" t="s">
        <v>224</v>
      </c>
      <c r="F666" s="105" t="s">
        <v>22</v>
      </c>
      <c r="G666" s="105">
        <v>2020</v>
      </c>
      <c r="H666" s="105">
        <v>3</v>
      </c>
      <c r="I666" s="106" t="s">
        <v>173</v>
      </c>
      <c r="J666" s="106">
        <v>620023</v>
      </c>
      <c r="K666" s="107" t="s">
        <v>1317</v>
      </c>
      <c r="L666" s="115"/>
      <c r="M666" s="115"/>
    </row>
    <row r="667" spans="1:13" ht="17.25">
      <c r="A667" s="104">
        <v>109</v>
      </c>
      <c r="B667" s="105" t="s">
        <v>291</v>
      </c>
      <c r="C667" s="105" t="s">
        <v>648</v>
      </c>
      <c r="D667" s="105"/>
      <c r="E667" s="105" t="s">
        <v>224</v>
      </c>
      <c r="F667" s="105" t="s">
        <v>22</v>
      </c>
      <c r="G667" s="105">
        <v>2020</v>
      </c>
      <c r="H667" s="105">
        <v>3</v>
      </c>
      <c r="I667" s="106" t="s">
        <v>173</v>
      </c>
      <c r="J667" s="106">
        <v>620024</v>
      </c>
      <c r="K667" s="107" t="s">
        <v>1321</v>
      </c>
      <c r="L667" s="115"/>
      <c r="M667" s="115"/>
    </row>
    <row r="668" spans="1:13" ht="17.25">
      <c r="A668" s="104">
        <v>120</v>
      </c>
      <c r="B668" s="105" t="s">
        <v>291</v>
      </c>
      <c r="C668" s="105" t="s">
        <v>651</v>
      </c>
      <c r="D668" s="105">
        <v>1</v>
      </c>
      <c r="E668" s="105" t="s">
        <v>224</v>
      </c>
      <c r="F668" s="105" t="s">
        <v>22</v>
      </c>
      <c r="G668" s="105">
        <v>2020</v>
      </c>
      <c r="H668" s="105">
        <v>3</v>
      </c>
      <c r="I668" s="106" t="s">
        <v>172</v>
      </c>
      <c r="J668" s="106">
        <v>660706</v>
      </c>
      <c r="K668" s="107" t="s">
        <v>295</v>
      </c>
      <c r="L668" s="115"/>
      <c r="M668" s="115"/>
    </row>
    <row r="669" spans="1:13" ht="17.25">
      <c r="A669" s="104">
        <v>124</v>
      </c>
      <c r="B669" s="105" t="s">
        <v>291</v>
      </c>
      <c r="C669" s="105" t="s">
        <v>654</v>
      </c>
      <c r="D669" s="105">
        <v>1</v>
      </c>
      <c r="E669" s="105" t="s">
        <v>224</v>
      </c>
      <c r="F669" s="105" t="s">
        <v>22</v>
      </c>
      <c r="G669" s="105">
        <v>2020</v>
      </c>
      <c r="H669" s="105">
        <v>3</v>
      </c>
      <c r="I669" s="106" t="s">
        <v>173</v>
      </c>
      <c r="J669" s="106">
        <v>620003</v>
      </c>
      <c r="K669" s="107" t="s">
        <v>1328</v>
      </c>
      <c r="L669" s="115"/>
      <c r="M669" s="115"/>
    </row>
    <row r="670" spans="1:13" ht="17.25">
      <c r="A670" s="104">
        <v>10</v>
      </c>
      <c r="B670" s="105" t="s">
        <v>285</v>
      </c>
      <c r="C670" s="105" t="s">
        <v>616</v>
      </c>
      <c r="D670" s="105"/>
      <c r="E670" s="105" t="s">
        <v>224</v>
      </c>
      <c r="F670" s="105" t="s">
        <v>21</v>
      </c>
      <c r="G670" s="105">
        <v>2020</v>
      </c>
      <c r="H670" s="105">
        <v>11</v>
      </c>
      <c r="I670" s="106" t="s">
        <v>171</v>
      </c>
      <c r="J670" s="106">
        <v>405455</v>
      </c>
      <c r="K670" s="107" t="s">
        <v>1253</v>
      </c>
      <c r="L670" s="115"/>
      <c r="M670" s="115"/>
    </row>
    <row r="671" spans="1:13" ht="17.25">
      <c r="A671" s="104">
        <v>150</v>
      </c>
      <c r="B671" s="105" t="s">
        <v>301</v>
      </c>
      <c r="C671" s="105" t="s">
        <v>669</v>
      </c>
      <c r="D671" s="105">
        <v>1</v>
      </c>
      <c r="E671" s="105" t="s">
        <v>224</v>
      </c>
      <c r="F671" s="105" t="s">
        <v>14</v>
      </c>
      <c r="G671" s="105">
        <v>2020</v>
      </c>
      <c r="H671" s="105">
        <v>3</v>
      </c>
      <c r="I671" s="106" t="s">
        <v>172</v>
      </c>
      <c r="J671" s="106">
        <v>661214</v>
      </c>
      <c r="K671" s="107" t="s">
        <v>1341</v>
      </c>
      <c r="L671" s="115">
        <v>11175780.000000015</v>
      </c>
      <c r="M671" s="115">
        <v>7318110</v>
      </c>
    </row>
    <row r="672" spans="1:13" ht="17.25">
      <c r="A672" s="104">
        <v>151</v>
      </c>
      <c r="B672" s="105" t="s">
        <v>301</v>
      </c>
      <c r="C672" s="105" t="s">
        <v>670</v>
      </c>
      <c r="D672" s="105">
        <v>1</v>
      </c>
      <c r="E672" s="105" t="s">
        <v>224</v>
      </c>
      <c r="F672" s="105" t="s">
        <v>14</v>
      </c>
      <c r="G672" s="105">
        <v>2020</v>
      </c>
      <c r="H672" s="105">
        <v>3</v>
      </c>
      <c r="I672" s="106" t="s">
        <v>171</v>
      </c>
      <c r="J672" s="106" t="s">
        <v>1342</v>
      </c>
      <c r="K672" s="107" t="s">
        <v>1343</v>
      </c>
      <c r="L672" s="115">
        <v>15920000</v>
      </c>
      <c r="M672" s="115"/>
    </row>
    <row r="673" spans="1:13" ht="17.25">
      <c r="A673" s="104">
        <v>154</v>
      </c>
      <c r="B673" s="105" t="s">
        <v>302</v>
      </c>
      <c r="C673" s="105" t="s">
        <v>673</v>
      </c>
      <c r="D673" s="105">
        <v>1</v>
      </c>
      <c r="E673" s="105" t="s">
        <v>224</v>
      </c>
      <c r="F673" s="105" t="s">
        <v>22</v>
      </c>
      <c r="G673" s="105">
        <v>2020</v>
      </c>
      <c r="H673" s="105">
        <v>3</v>
      </c>
      <c r="I673" s="106" t="s">
        <v>170</v>
      </c>
      <c r="J673" s="106">
        <v>605573</v>
      </c>
      <c r="K673" s="107" t="s">
        <v>1345</v>
      </c>
      <c r="L673" s="115">
        <v>4848750</v>
      </c>
      <c r="M673" s="115">
        <v>3.92</v>
      </c>
    </row>
    <row r="674" spans="1:13" ht="17.25">
      <c r="A674" s="104">
        <v>156</v>
      </c>
      <c r="B674" s="105" t="s">
        <v>302</v>
      </c>
      <c r="C674" s="105" t="s">
        <v>675</v>
      </c>
      <c r="D674" s="105">
        <v>1</v>
      </c>
      <c r="E674" s="105" t="s">
        <v>224</v>
      </c>
      <c r="F674" s="105" t="s">
        <v>24</v>
      </c>
      <c r="G674" s="105">
        <v>2020</v>
      </c>
      <c r="H674" s="105">
        <v>3</v>
      </c>
      <c r="I674" s="106" t="s">
        <v>173</v>
      </c>
      <c r="J674" s="106" t="s">
        <v>1347</v>
      </c>
      <c r="K674" s="107" t="s">
        <v>1348</v>
      </c>
      <c r="L674" s="115">
        <v>72160000</v>
      </c>
      <c r="M674" s="115">
        <v>170343680</v>
      </c>
    </row>
    <row r="675" spans="1:13" ht="17.25">
      <c r="A675" s="104">
        <v>173</v>
      </c>
      <c r="B675" s="105" t="s">
        <v>305</v>
      </c>
      <c r="C675" s="105" t="s">
        <v>306</v>
      </c>
      <c r="D675" s="105"/>
      <c r="E675" s="105" t="s">
        <v>224</v>
      </c>
      <c r="F675" s="105" t="s">
        <v>23</v>
      </c>
      <c r="G675" s="105">
        <v>2020</v>
      </c>
      <c r="H675" s="105">
        <v>3</v>
      </c>
      <c r="I675" s="106" t="s">
        <v>170</v>
      </c>
      <c r="J675" s="106">
        <v>603325</v>
      </c>
      <c r="K675" s="107" t="s">
        <v>307</v>
      </c>
      <c r="L675" s="115"/>
      <c r="M675" s="115"/>
    </row>
    <row r="676" spans="1:13" ht="17.25">
      <c r="A676" s="104">
        <v>186</v>
      </c>
      <c r="B676" s="105" t="s">
        <v>687</v>
      </c>
      <c r="C676" s="105" t="s">
        <v>688</v>
      </c>
      <c r="D676" s="105">
        <v>1</v>
      </c>
      <c r="E676" s="105" t="s">
        <v>224</v>
      </c>
      <c r="F676" s="105" t="s">
        <v>14</v>
      </c>
      <c r="G676" s="105">
        <v>2020</v>
      </c>
      <c r="H676" s="105">
        <v>3</v>
      </c>
      <c r="I676" s="106" t="s">
        <v>173</v>
      </c>
      <c r="J676" s="106">
        <v>630018</v>
      </c>
      <c r="K676" s="107" t="s">
        <v>1359</v>
      </c>
      <c r="L676" s="115">
        <v>4941000</v>
      </c>
      <c r="M676" s="115">
        <v>4936869</v>
      </c>
    </row>
    <row r="677" spans="1:13" ht="17.25">
      <c r="A677" s="104">
        <v>190</v>
      </c>
      <c r="B677" s="105" t="s">
        <v>285</v>
      </c>
      <c r="C677" s="105" t="s">
        <v>691</v>
      </c>
      <c r="D677" s="105">
        <v>1</v>
      </c>
      <c r="E677" s="105" t="s">
        <v>222</v>
      </c>
      <c r="F677" s="105" t="s">
        <v>91</v>
      </c>
      <c r="G677" s="105">
        <v>2020</v>
      </c>
      <c r="H677" s="105">
        <v>3</v>
      </c>
      <c r="I677" s="106" t="s">
        <v>170</v>
      </c>
      <c r="J677" s="106">
        <v>601262</v>
      </c>
      <c r="K677" s="107" t="s">
        <v>1362</v>
      </c>
      <c r="L677" s="115">
        <v>1092476.25</v>
      </c>
      <c r="M677" s="115"/>
    </row>
    <row r="678" spans="1:13" ht="17.25">
      <c r="A678" s="104">
        <v>204</v>
      </c>
      <c r="B678" s="105" t="s">
        <v>290</v>
      </c>
      <c r="C678" s="105" t="s">
        <v>699</v>
      </c>
      <c r="D678" s="105">
        <v>1</v>
      </c>
      <c r="E678" s="105" t="s">
        <v>222</v>
      </c>
      <c r="F678" s="105" t="s">
        <v>25</v>
      </c>
      <c r="G678" s="105">
        <v>2020</v>
      </c>
      <c r="H678" s="105">
        <v>3</v>
      </c>
      <c r="I678" s="106" t="s">
        <v>171</v>
      </c>
      <c r="J678" s="106">
        <v>405189</v>
      </c>
      <c r="K678" s="107" t="s">
        <v>1373</v>
      </c>
      <c r="L678" s="115">
        <v>15808333.333333334</v>
      </c>
      <c r="M678" s="115"/>
    </row>
    <row r="679" spans="1:13" ht="17.25">
      <c r="A679" s="104">
        <v>220</v>
      </c>
      <c r="B679" s="105" t="s">
        <v>290</v>
      </c>
      <c r="C679" s="105" t="s">
        <v>706</v>
      </c>
      <c r="D679" s="105">
        <v>1</v>
      </c>
      <c r="E679" s="105" t="s">
        <v>222</v>
      </c>
      <c r="F679" s="105" t="s">
        <v>26</v>
      </c>
      <c r="G679" s="105">
        <v>2020</v>
      </c>
      <c r="H679" s="105">
        <v>3</v>
      </c>
      <c r="I679" s="106" t="s">
        <v>173</v>
      </c>
      <c r="J679" s="106">
        <v>100365</v>
      </c>
      <c r="K679" s="107" t="s">
        <v>1382</v>
      </c>
      <c r="L679" s="115">
        <v>2416666.6666666665</v>
      </c>
      <c r="M679" s="115"/>
    </row>
    <row r="680" spans="1:13" ht="17.25">
      <c r="A680" s="104">
        <v>236</v>
      </c>
      <c r="B680" s="105" t="s">
        <v>291</v>
      </c>
      <c r="C680" s="105" t="s">
        <v>719</v>
      </c>
      <c r="D680" s="105">
        <v>1</v>
      </c>
      <c r="E680" s="105" t="s">
        <v>222</v>
      </c>
      <c r="F680" s="105" t="s">
        <v>91</v>
      </c>
      <c r="G680" s="105">
        <v>2020</v>
      </c>
      <c r="H680" s="105">
        <v>3</v>
      </c>
      <c r="I680" s="106" t="s">
        <v>170</v>
      </c>
      <c r="J680" s="106">
        <v>601903</v>
      </c>
      <c r="K680" s="107" t="s">
        <v>1395</v>
      </c>
      <c r="L680" s="115">
        <v>929936.33333333337</v>
      </c>
      <c r="M680" s="115">
        <v>1957056.1524</v>
      </c>
    </row>
    <row r="681" spans="1:13" ht="17.25">
      <c r="A681" s="104">
        <v>255</v>
      </c>
      <c r="B681" s="105" t="s">
        <v>291</v>
      </c>
      <c r="C681" s="105" t="s">
        <v>727</v>
      </c>
      <c r="D681" s="105">
        <v>1</v>
      </c>
      <c r="E681" s="105" t="s">
        <v>222</v>
      </c>
      <c r="F681" s="105" t="s">
        <v>27</v>
      </c>
      <c r="G681" s="105">
        <v>2020</v>
      </c>
      <c r="H681" s="105">
        <v>3</v>
      </c>
      <c r="I681" s="106" t="s">
        <v>171</v>
      </c>
      <c r="J681" s="106">
        <v>410251</v>
      </c>
      <c r="K681" s="107" t="s">
        <v>1403</v>
      </c>
      <c r="L681" s="115">
        <v>2108333.3333333335</v>
      </c>
      <c r="M681" s="115"/>
    </row>
    <row r="682" spans="1:13" ht="17.25">
      <c r="A682" s="104">
        <v>256</v>
      </c>
      <c r="B682" s="105" t="s">
        <v>291</v>
      </c>
      <c r="C682" s="105" t="s">
        <v>728</v>
      </c>
      <c r="D682" s="105">
        <v>1</v>
      </c>
      <c r="E682" s="105" t="s">
        <v>222</v>
      </c>
      <c r="F682" s="105" t="s">
        <v>27</v>
      </c>
      <c r="G682" s="105">
        <v>2020</v>
      </c>
      <c r="H682" s="105">
        <v>3</v>
      </c>
      <c r="I682" s="106" t="s">
        <v>175</v>
      </c>
      <c r="J682" s="106">
        <v>410251</v>
      </c>
      <c r="K682" s="107" t="s">
        <v>1404</v>
      </c>
      <c r="L682" s="115">
        <v>2129166.6666666665</v>
      </c>
      <c r="M682" s="115"/>
    </row>
    <row r="683" spans="1:13" ht="17.25">
      <c r="A683" s="104">
        <v>257</v>
      </c>
      <c r="B683" s="105" t="s">
        <v>291</v>
      </c>
      <c r="C683" s="105" t="s">
        <v>728</v>
      </c>
      <c r="D683" s="105"/>
      <c r="E683" s="105" t="s">
        <v>222</v>
      </c>
      <c r="F683" s="105" t="s">
        <v>27</v>
      </c>
      <c r="G683" s="105">
        <v>2020</v>
      </c>
      <c r="H683" s="105">
        <v>3</v>
      </c>
      <c r="I683" s="106" t="s">
        <v>176</v>
      </c>
      <c r="J683" s="106">
        <v>410251</v>
      </c>
      <c r="K683" s="107" t="s">
        <v>1405</v>
      </c>
      <c r="L683" s="115">
        <v>479166.66666666669</v>
      </c>
      <c r="M683" s="115"/>
    </row>
    <row r="684" spans="1:13" ht="17.25">
      <c r="A684" s="104">
        <v>258</v>
      </c>
      <c r="B684" s="105" t="s">
        <v>291</v>
      </c>
      <c r="C684" s="105" t="s">
        <v>728</v>
      </c>
      <c r="D684" s="105"/>
      <c r="E684" s="105" t="s">
        <v>222</v>
      </c>
      <c r="F684" s="105" t="s">
        <v>27</v>
      </c>
      <c r="G684" s="105">
        <v>2020</v>
      </c>
      <c r="H684" s="105">
        <v>3</v>
      </c>
      <c r="I684" s="106" t="s">
        <v>172</v>
      </c>
      <c r="J684" s="106">
        <v>661004</v>
      </c>
      <c r="K684" s="107" t="s">
        <v>1403</v>
      </c>
      <c r="L684" s="115">
        <v>8333.3333333333339</v>
      </c>
      <c r="M684" s="115"/>
    </row>
    <row r="685" spans="1:13" ht="17.25">
      <c r="A685" s="104">
        <v>266</v>
      </c>
      <c r="B685" s="105" t="s">
        <v>291</v>
      </c>
      <c r="C685" s="105" t="s">
        <v>733</v>
      </c>
      <c r="D685" s="105">
        <v>1</v>
      </c>
      <c r="E685" s="105" t="s">
        <v>222</v>
      </c>
      <c r="F685" s="105" t="s">
        <v>27</v>
      </c>
      <c r="G685" s="105">
        <v>2020</v>
      </c>
      <c r="H685" s="105">
        <v>3</v>
      </c>
      <c r="I685" s="106" t="s">
        <v>171</v>
      </c>
      <c r="J685" s="106">
        <v>420165</v>
      </c>
      <c r="K685" s="107" t="s">
        <v>1411</v>
      </c>
      <c r="L685" s="115">
        <v>518000</v>
      </c>
      <c r="M685" s="115"/>
    </row>
    <row r="686" spans="1:13" ht="17.25">
      <c r="A686" s="104">
        <v>267</v>
      </c>
      <c r="B686" s="105" t="s">
        <v>291</v>
      </c>
      <c r="C686" s="105" t="s">
        <v>733</v>
      </c>
      <c r="D686" s="105"/>
      <c r="E686" s="105" t="s">
        <v>222</v>
      </c>
      <c r="F686" s="105" t="s">
        <v>27</v>
      </c>
      <c r="G686" s="105">
        <v>2020</v>
      </c>
      <c r="H686" s="105">
        <v>3</v>
      </c>
      <c r="I686" s="106" t="s">
        <v>175</v>
      </c>
      <c r="J686" s="106">
        <v>420165</v>
      </c>
      <c r="K686" s="107" t="s">
        <v>1411</v>
      </c>
      <c r="L686" s="115">
        <v>2261000</v>
      </c>
      <c r="M686" s="115"/>
    </row>
    <row r="687" spans="1:13" ht="17.25">
      <c r="A687" s="104">
        <v>285</v>
      </c>
      <c r="B687" s="105" t="s">
        <v>301</v>
      </c>
      <c r="C687" s="105" t="s">
        <v>742</v>
      </c>
      <c r="D687" s="105">
        <v>1</v>
      </c>
      <c r="E687" s="105" t="s">
        <v>222</v>
      </c>
      <c r="F687" s="105" t="s">
        <v>26</v>
      </c>
      <c r="G687" s="105">
        <v>2020</v>
      </c>
      <c r="H687" s="105">
        <v>3</v>
      </c>
      <c r="I687" s="106" t="s">
        <v>170</v>
      </c>
      <c r="J687" s="106">
        <v>673170</v>
      </c>
      <c r="K687" s="107" t="s">
        <v>1421</v>
      </c>
      <c r="L687" s="115">
        <v>6265889.9999999991</v>
      </c>
      <c r="M687" s="115">
        <v>3874560</v>
      </c>
    </row>
    <row r="688" spans="1:13" ht="17.25">
      <c r="A688" s="104">
        <v>290</v>
      </c>
      <c r="B688" s="105" t="s">
        <v>301</v>
      </c>
      <c r="C688" s="105" t="s">
        <v>747</v>
      </c>
      <c r="D688" s="105">
        <v>1</v>
      </c>
      <c r="E688" s="105" t="s">
        <v>222</v>
      </c>
      <c r="F688" s="105" t="s">
        <v>31</v>
      </c>
      <c r="G688" s="105">
        <v>2020</v>
      </c>
      <c r="H688" s="105">
        <v>3</v>
      </c>
      <c r="I688" s="106" t="s">
        <v>170</v>
      </c>
      <c r="J688" s="106">
        <v>605090</v>
      </c>
      <c r="K688" s="107" t="s">
        <v>1423</v>
      </c>
      <c r="L688" s="115">
        <v>833333.33333333337</v>
      </c>
      <c r="M688" s="115"/>
    </row>
    <row r="689" spans="1:13" ht="17.25">
      <c r="A689" s="104">
        <v>292</v>
      </c>
      <c r="B689" s="105" t="s">
        <v>301</v>
      </c>
      <c r="C689" s="105" t="s">
        <v>749</v>
      </c>
      <c r="D689" s="105">
        <v>1</v>
      </c>
      <c r="E689" s="105" t="s">
        <v>222</v>
      </c>
      <c r="F689" s="105" t="s">
        <v>26</v>
      </c>
      <c r="G689" s="105">
        <v>2020</v>
      </c>
      <c r="H689" s="105">
        <v>3</v>
      </c>
      <c r="I689" s="106" t="s">
        <v>170</v>
      </c>
      <c r="J689" s="106">
        <v>671482</v>
      </c>
      <c r="K689" s="107" t="s">
        <v>1425</v>
      </c>
      <c r="L689" s="115">
        <v>3482600</v>
      </c>
      <c r="M689" s="115">
        <v>726481.5649</v>
      </c>
    </row>
    <row r="690" spans="1:13" ht="17.25">
      <c r="A690" s="104">
        <v>293</v>
      </c>
      <c r="B690" s="105" t="s">
        <v>301</v>
      </c>
      <c r="C690" s="105" t="s">
        <v>750</v>
      </c>
      <c r="D690" s="105">
        <v>1</v>
      </c>
      <c r="E690" s="105" t="s">
        <v>222</v>
      </c>
      <c r="F690" s="105" t="s">
        <v>26</v>
      </c>
      <c r="G690" s="105">
        <v>2020</v>
      </c>
      <c r="H690" s="105">
        <v>3</v>
      </c>
      <c r="I690" s="106" t="s">
        <v>170</v>
      </c>
      <c r="J690" s="106">
        <v>671206</v>
      </c>
      <c r="K690" s="107" t="s">
        <v>1426</v>
      </c>
      <c r="L690" s="115">
        <v>1253000</v>
      </c>
      <c r="M690" s="115">
        <v>217944</v>
      </c>
    </row>
    <row r="691" spans="1:13" ht="17.25">
      <c r="A691" s="104">
        <v>294</v>
      </c>
      <c r="B691" s="105" t="s">
        <v>301</v>
      </c>
      <c r="C691" s="105" t="s">
        <v>751</v>
      </c>
      <c r="D691" s="105">
        <v>1</v>
      </c>
      <c r="E691" s="105" t="s">
        <v>222</v>
      </c>
      <c r="F691" s="105" t="s">
        <v>26</v>
      </c>
      <c r="G691" s="105">
        <v>2020</v>
      </c>
      <c r="H691" s="105">
        <v>3</v>
      </c>
      <c r="I691" s="106" t="s">
        <v>174</v>
      </c>
      <c r="J691" s="106">
        <v>420670</v>
      </c>
      <c r="K691" s="107" t="s">
        <v>1427</v>
      </c>
      <c r="L691" s="115">
        <v>1168416.6666666667</v>
      </c>
      <c r="M691" s="115"/>
    </row>
    <row r="692" spans="1:13" ht="17.25">
      <c r="A692" s="104">
        <v>298</v>
      </c>
      <c r="B692" s="105" t="s">
        <v>290</v>
      </c>
      <c r="C692" s="105" t="s">
        <v>753</v>
      </c>
      <c r="D692" s="105">
        <v>1</v>
      </c>
      <c r="E692" s="105" t="s">
        <v>222</v>
      </c>
      <c r="F692" s="105" t="s">
        <v>27</v>
      </c>
      <c r="G692" s="105">
        <v>2020</v>
      </c>
      <c r="H692" s="105">
        <v>3</v>
      </c>
      <c r="I692" s="106" t="s">
        <v>170</v>
      </c>
      <c r="J692" s="106">
        <v>603319</v>
      </c>
      <c r="K692" s="107" t="s">
        <v>1391</v>
      </c>
      <c r="L692" s="115">
        <v>2100000</v>
      </c>
      <c r="M692" s="115"/>
    </row>
    <row r="693" spans="1:13" ht="17.25">
      <c r="A693" s="104">
        <v>299</v>
      </c>
      <c r="B693" s="105" t="s">
        <v>290</v>
      </c>
      <c r="C693" s="105" t="s">
        <v>754</v>
      </c>
      <c r="D693" s="105">
        <v>1</v>
      </c>
      <c r="E693" s="105" t="s">
        <v>222</v>
      </c>
      <c r="F693" s="105" t="s">
        <v>27</v>
      </c>
      <c r="G693" s="105">
        <v>2020</v>
      </c>
      <c r="H693" s="105">
        <v>3</v>
      </c>
      <c r="I693" s="106" t="s">
        <v>170</v>
      </c>
      <c r="J693" s="106">
        <v>601085</v>
      </c>
      <c r="K693" s="107" t="s">
        <v>1429</v>
      </c>
      <c r="L693" s="115">
        <v>758333.33333333337</v>
      </c>
      <c r="M693" s="115"/>
    </row>
    <row r="694" spans="1:13" ht="17.25">
      <c r="A694" s="104">
        <v>322</v>
      </c>
      <c r="B694" s="105" t="s">
        <v>290</v>
      </c>
      <c r="C694" s="105" t="s">
        <v>754</v>
      </c>
      <c r="D694" s="105"/>
      <c r="E694" s="105" t="s">
        <v>222</v>
      </c>
      <c r="F694" s="105" t="s">
        <v>27</v>
      </c>
      <c r="G694" s="105">
        <v>2020</v>
      </c>
      <c r="H694" s="105">
        <v>3</v>
      </c>
      <c r="I694" s="106" t="s">
        <v>170</v>
      </c>
      <c r="J694" s="106">
        <v>600181</v>
      </c>
      <c r="K694" s="107" t="s">
        <v>1444</v>
      </c>
      <c r="L694" s="115">
        <v>840000</v>
      </c>
      <c r="M694" s="115"/>
    </row>
    <row r="695" spans="1:13" ht="17.25">
      <c r="A695" s="104">
        <v>328</v>
      </c>
      <c r="B695" s="105" t="s">
        <v>302</v>
      </c>
      <c r="C695" s="105" t="s">
        <v>769</v>
      </c>
      <c r="D695" s="105">
        <v>1</v>
      </c>
      <c r="E695" s="105" t="s">
        <v>222</v>
      </c>
      <c r="F695" s="105" t="s">
        <v>330</v>
      </c>
      <c r="G695" s="105">
        <v>2020</v>
      </c>
      <c r="H695" s="105">
        <v>3</v>
      </c>
      <c r="I695" s="106" t="s">
        <v>170</v>
      </c>
      <c r="J695" s="106">
        <v>672212</v>
      </c>
      <c r="K695" s="107" t="s">
        <v>1447</v>
      </c>
      <c r="L695" s="115">
        <v>985416.66666666663</v>
      </c>
      <c r="M695" s="115">
        <v>681942.85710000002</v>
      </c>
    </row>
    <row r="696" spans="1:13" ht="17.25">
      <c r="A696" s="104">
        <v>346</v>
      </c>
      <c r="B696" s="105" t="s">
        <v>303</v>
      </c>
      <c r="C696" s="105" t="s">
        <v>780</v>
      </c>
      <c r="D696" s="105">
        <v>1</v>
      </c>
      <c r="E696" s="105" t="s">
        <v>222</v>
      </c>
      <c r="F696" s="105" t="s">
        <v>10</v>
      </c>
      <c r="G696" s="105">
        <v>2020</v>
      </c>
      <c r="H696" s="105">
        <v>3</v>
      </c>
      <c r="I696" s="106" t="s">
        <v>172</v>
      </c>
      <c r="J696" s="106">
        <v>601621</v>
      </c>
      <c r="K696" s="107" t="s">
        <v>1456</v>
      </c>
      <c r="L696" s="115">
        <v>10000000</v>
      </c>
      <c r="M696" s="115">
        <v>13116925.296499999</v>
      </c>
    </row>
    <row r="697" spans="1:13" ht="17.25">
      <c r="A697" s="104">
        <v>347</v>
      </c>
      <c r="B697" s="105" t="s">
        <v>303</v>
      </c>
      <c r="C697" s="105" t="s">
        <v>781</v>
      </c>
      <c r="D697" s="105">
        <v>1</v>
      </c>
      <c r="E697" s="105" t="s">
        <v>222</v>
      </c>
      <c r="F697" s="105" t="s">
        <v>10</v>
      </c>
      <c r="G697" s="105">
        <v>2020</v>
      </c>
      <c r="H697" s="105">
        <v>3</v>
      </c>
      <c r="I697" s="106" t="s">
        <v>176</v>
      </c>
      <c r="J697" s="106"/>
      <c r="K697" s="107" t="s">
        <v>1457</v>
      </c>
      <c r="L697" s="115">
        <v>16000000</v>
      </c>
      <c r="M697" s="115"/>
    </row>
    <row r="698" spans="1:13" ht="17.25">
      <c r="A698" s="104">
        <v>380</v>
      </c>
      <c r="B698" s="105" t="s">
        <v>353</v>
      </c>
      <c r="C698" s="105" t="s">
        <v>803</v>
      </c>
      <c r="D698" s="105"/>
      <c r="E698" s="105" t="s">
        <v>13</v>
      </c>
      <c r="F698" s="105" t="s">
        <v>122</v>
      </c>
      <c r="G698" s="105">
        <v>2020</v>
      </c>
      <c r="H698" s="105">
        <v>3</v>
      </c>
      <c r="I698" s="106" t="s">
        <v>170</v>
      </c>
      <c r="J698" s="106">
        <v>670126</v>
      </c>
      <c r="K698" s="107" t="s">
        <v>1482</v>
      </c>
      <c r="L698" s="115">
        <v>168000</v>
      </c>
      <c r="M698" s="115">
        <v>227153.3222</v>
      </c>
    </row>
    <row r="699" spans="1:13" ht="17.25">
      <c r="A699" s="104">
        <v>385</v>
      </c>
      <c r="B699" s="105" t="s">
        <v>353</v>
      </c>
      <c r="C699" s="105" t="s">
        <v>803</v>
      </c>
      <c r="D699" s="105">
        <v>1</v>
      </c>
      <c r="E699" s="105" t="s">
        <v>13</v>
      </c>
      <c r="F699" s="105" t="s">
        <v>122</v>
      </c>
      <c r="G699" s="105">
        <v>2020</v>
      </c>
      <c r="H699" s="105">
        <v>3</v>
      </c>
      <c r="I699" s="106" t="s">
        <v>170</v>
      </c>
      <c r="J699" s="106">
        <v>605836</v>
      </c>
      <c r="K699" s="107" t="s">
        <v>1485</v>
      </c>
      <c r="L699" s="115">
        <v>1680000</v>
      </c>
      <c r="M699" s="115">
        <v>1788348.7596</v>
      </c>
    </row>
    <row r="700" spans="1:13" ht="17.25">
      <c r="A700" s="104">
        <v>388</v>
      </c>
      <c r="B700" s="105" t="s">
        <v>353</v>
      </c>
      <c r="C700" s="105" t="s">
        <v>806</v>
      </c>
      <c r="D700" s="105">
        <v>1</v>
      </c>
      <c r="E700" s="105" t="s">
        <v>13</v>
      </c>
      <c r="F700" s="105" t="s">
        <v>122</v>
      </c>
      <c r="G700" s="105">
        <v>2020</v>
      </c>
      <c r="H700" s="105">
        <v>3</v>
      </c>
      <c r="I700" s="106" t="s">
        <v>170</v>
      </c>
      <c r="J700" s="106">
        <v>606142</v>
      </c>
      <c r="K700" s="107" t="s">
        <v>1486</v>
      </c>
      <c r="L700" s="115">
        <v>2480000</v>
      </c>
      <c r="M700" s="115">
        <v>2479302.1787999999</v>
      </c>
    </row>
    <row r="701" spans="1:13" ht="17.25">
      <c r="A701" s="104">
        <v>412</v>
      </c>
      <c r="B701" s="105" t="s">
        <v>285</v>
      </c>
      <c r="C701" s="105" t="s">
        <v>820</v>
      </c>
      <c r="D701" s="105">
        <v>1</v>
      </c>
      <c r="E701" s="105" t="s">
        <v>284</v>
      </c>
      <c r="F701" s="105" t="s">
        <v>18</v>
      </c>
      <c r="G701" s="105">
        <v>2020</v>
      </c>
      <c r="H701" s="105">
        <v>3</v>
      </c>
      <c r="I701" s="106" t="s">
        <v>170</v>
      </c>
      <c r="J701" s="106">
        <v>910611</v>
      </c>
      <c r="K701" s="107" t="s">
        <v>1500</v>
      </c>
      <c r="L701" s="115">
        <v>1360000</v>
      </c>
      <c r="M701" s="115">
        <v>1305600</v>
      </c>
    </row>
    <row r="702" spans="1:13" ht="17.25">
      <c r="A702" s="104">
        <v>413</v>
      </c>
      <c r="B702" s="105" t="s">
        <v>285</v>
      </c>
      <c r="C702" s="105" t="s">
        <v>820</v>
      </c>
      <c r="D702" s="105"/>
      <c r="E702" s="105" t="s">
        <v>284</v>
      </c>
      <c r="F702" s="105" t="s">
        <v>18</v>
      </c>
      <c r="G702" s="105">
        <v>2020</v>
      </c>
      <c r="H702" s="105">
        <v>3</v>
      </c>
      <c r="I702" s="106" t="s">
        <v>170</v>
      </c>
      <c r="J702" s="106">
        <v>910610</v>
      </c>
      <c r="K702" s="107" t="s">
        <v>1501</v>
      </c>
      <c r="L702" s="115">
        <v>800000</v>
      </c>
      <c r="M702" s="115">
        <v>844800</v>
      </c>
    </row>
    <row r="703" spans="1:13" ht="17.25">
      <c r="A703" s="104">
        <v>414</v>
      </c>
      <c r="B703" s="105" t="s">
        <v>285</v>
      </c>
      <c r="C703" s="105" t="s">
        <v>820</v>
      </c>
      <c r="D703" s="105"/>
      <c r="E703" s="105" t="s">
        <v>284</v>
      </c>
      <c r="F703" s="105" t="s">
        <v>18</v>
      </c>
      <c r="G703" s="105">
        <v>2020</v>
      </c>
      <c r="H703" s="105">
        <v>3</v>
      </c>
      <c r="I703" s="106" t="s">
        <v>170</v>
      </c>
      <c r="J703" s="106">
        <v>910627</v>
      </c>
      <c r="K703" s="107" t="s">
        <v>1502</v>
      </c>
      <c r="L703" s="115">
        <v>420000</v>
      </c>
      <c r="M703" s="115">
        <v>633500</v>
      </c>
    </row>
    <row r="704" spans="1:13" ht="17.25">
      <c r="A704" s="104">
        <v>418</v>
      </c>
      <c r="B704" s="105" t="s">
        <v>301</v>
      </c>
      <c r="C704" s="105" t="s">
        <v>823</v>
      </c>
      <c r="D704" s="105">
        <v>1</v>
      </c>
      <c r="E704" s="105" t="s">
        <v>284</v>
      </c>
      <c r="F704" s="105" t="s">
        <v>18</v>
      </c>
      <c r="G704" s="105">
        <v>2020</v>
      </c>
      <c r="H704" s="105">
        <v>3</v>
      </c>
      <c r="I704" s="106" t="s">
        <v>170</v>
      </c>
      <c r="J704" s="106">
        <v>910617</v>
      </c>
      <c r="K704" s="107" t="s">
        <v>1506</v>
      </c>
      <c r="L704" s="115">
        <v>380000</v>
      </c>
      <c r="M704" s="115"/>
    </row>
    <row r="705" spans="1:13" ht="17.25">
      <c r="A705" s="104">
        <v>423</v>
      </c>
      <c r="B705" s="105" t="s">
        <v>304</v>
      </c>
      <c r="C705" s="105" t="s">
        <v>825</v>
      </c>
      <c r="D705" s="105"/>
      <c r="E705" s="105" t="s">
        <v>284</v>
      </c>
      <c r="F705" s="105" t="s">
        <v>18</v>
      </c>
      <c r="G705" s="105">
        <v>2020</v>
      </c>
      <c r="H705" s="105">
        <v>3</v>
      </c>
      <c r="I705" s="106" t="s">
        <v>170</v>
      </c>
      <c r="J705" s="106">
        <v>910651</v>
      </c>
      <c r="K705" s="107" t="s">
        <v>1511</v>
      </c>
      <c r="L705" s="115">
        <v>300000</v>
      </c>
      <c r="M705" s="115">
        <v>302400</v>
      </c>
    </row>
    <row r="706" spans="1:13" ht="17.25">
      <c r="A706" s="104">
        <v>443</v>
      </c>
      <c r="B706" s="105" t="s">
        <v>285</v>
      </c>
      <c r="C706" s="105" t="s">
        <v>841</v>
      </c>
      <c r="D706" s="105">
        <v>1</v>
      </c>
      <c r="E706" s="105" t="s">
        <v>8</v>
      </c>
      <c r="F706" s="105" t="s">
        <v>95</v>
      </c>
      <c r="G706" s="105">
        <v>2020</v>
      </c>
      <c r="H706" s="105">
        <v>3</v>
      </c>
      <c r="I706" s="106" t="s">
        <v>170</v>
      </c>
      <c r="J706" s="106">
        <v>703343</v>
      </c>
      <c r="K706" s="107" t="s">
        <v>1532</v>
      </c>
      <c r="L706" s="115">
        <v>556350</v>
      </c>
      <c r="M706" s="115">
        <v>2898000</v>
      </c>
    </row>
    <row r="707" spans="1:13" ht="17.25">
      <c r="A707" s="104">
        <v>444</v>
      </c>
      <c r="B707" s="105" t="s">
        <v>285</v>
      </c>
      <c r="C707" s="105" t="s">
        <v>841</v>
      </c>
      <c r="D707" s="105"/>
      <c r="E707" s="105" t="s">
        <v>8</v>
      </c>
      <c r="F707" s="105" t="s">
        <v>95</v>
      </c>
      <c r="G707" s="105">
        <v>2020</v>
      </c>
      <c r="H707" s="105">
        <v>3</v>
      </c>
      <c r="I707" s="106" t="s">
        <v>170</v>
      </c>
      <c r="J707" s="106"/>
      <c r="K707" s="107" t="s">
        <v>1533</v>
      </c>
      <c r="L707" s="115">
        <v>10083333.333333334</v>
      </c>
      <c r="M707" s="115">
        <v>1557200</v>
      </c>
    </row>
    <row r="708" spans="1:13" ht="17.25">
      <c r="A708" s="104">
        <v>445</v>
      </c>
      <c r="B708" s="105" t="s">
        <v>285</v>
      </c>
      <c r="C708" s="105" t="s">
        <v>841</v>
      </c>
      <c r="D708" s="105"/>
      <c r="E708" s="105" t="s">
        <v>8</v>
      </c>
      <c r="F708" s="105" t="s">
        <v>95</v>
      </c>
      <c r="G708" s="105">
        <v>2020</v>
      </c>
      <c r="H708" s="105">
        <v>3</v>
      </c>
      <c r="I708" s="106" t="s">
        <v>173</v>
      </c>
      <c r="J708" s="106"/>
      <c r="K708" s="107" t="s">
        <v>1534</v>
      </c>
      <c r="L708" s="115">
        <v>4166666.6666666665</v>
      </c>
      <c r="M708" s="115"/>
    </row>
    <row r="709" spans="1:13" ht="17.25">
      <c r="A709" s="104">
        <v>446</v>
      </c>
      <c r="B709" s="105" t="s">
        <v>285</v>
      </c>
      <c r="C709" s="105" t="s">
        <v>842</v>
      </c>
      <c r="D709" s="105">
        <v>1</v>
      </c>
      <c r="E709" s="105" t="s">
        <v>8</v>
      </c>
      <c r="F709" s="105" t="s">
        <v>95</v>
      </c>
      <c r="G709" s="105">
        <v>2020</v>
      </c>
      <c r="H709" s="105">
        <v>3</v>
      </c>
      <c r="I709" s="106" t="s">
        <v>170</v>
      </c>
      <c r="J709" s="106"/>
      <c r="K709" s="107" t="s">
        <v>1535</v>
      </c>
      <c r="L709" s="115">
        <v>2083333.3333333333</v>
      </c>
      <c r="M709" s="115">
        <v>2474706</v>
      </c>
    </row>
    <row r="710" spans="1:13" ht="17.25">
      <c r="A710" s="104">
        <v>451</v>
      </c>
      <c r="B710" s="105" t="s">
        <v>285</v>
      </c>
      <c r="C710" s="105" t="s">
        <v>847</v>
      </c>
      <c r="D710" s="105">
        <v>1</v>
      </c>
      <c r="E710" s="105" t="s">
        <v>8</v>
      </c>
      <c r="F710" s="105" t="s">
        <v>95</v>
      </c>
      <c r="G710" s="105">
        <v>2020</v>
      </c>
      <c r="H710" s="105">
        <v>3</v>
      </c>
      <c r="I710" s="106" t="s">
        <v>170</v>
      </c>
      <c r="J710" s="106"/>
      <c r="K710" s="107" t="s">
        <v>1540</v>
      </c>
      <c r="L710" s="115">
        <v>1250000</v>
      </c>
      <c r="M710" s="115">
        <v>41567050</v>
      </c>
    </row>
    <row r="711" spans="1:13" ht="17.25">
      <c r="A711" s="104">
        <v>452</v>
      </c>
      <c r="B711" s="105" t="s">
        <v>285</v>
      </c>
      <c r="C711" s="105" t="s">
        <v>848</v>
      </c>
      <c r="D711" s="105">
        <v>1</v>
      </c>
      <c r="E711" s="105" t="s">
        <v>8</v>
      </c>
      <c r="F711" s="105" t="s">
        <v>223</v>
      </c>
      <c r="G711" s="105">
        <v>2020</v>
      </c>
      <c r="H711" s="105">
        <v>3</v>
      </c>
      <c r="I711" s="106" t="s">
        <v>170</v>
      </c>
      <c r="J711" s="106"/>
      <c r="K711" s="107" t="s">
        <v>1541</v>
      </c>
      <c r="L711" s="115">
        <v>1666666.6666666667</v>
      </c>
      <c r="M711" s="115"/>
    </row>
    <row r="712" spans="1:13" ht="17.25">
      <c r="A712" s="104">
        <v>600</v>
      </c>
      <c r="B712" s="105" t="s">
        <v>290</v>
      </c>
      <c r="C712" s="105" t="s">
        <v>875</v>
      </c>
      <c r="D712" s="105">
        <v>1</v>
      </c>
      <c r="E712" s="105" t="s">
        <v>1520</v>
      </c>
      <c r="F712" s="105" t="s">
        <v>95</v>
      </c>
      <c r="G712" s="105">
        <v>2020</v>
      </c>
      <c r="H712" s="105">
        <v>3</v>
      </c>
      <c r="I712" s="106" t="s">
        <v>170</v>
      </c>
      <c r="J712" s="106">
        <v>704925</v>
      </c>
      <c r="K712" s="107" t="s">
        <v>1691</v>
      </c>
      <c r="L712" s="115">
        <v>3200000</v>
      </c>
      <c r="M712" s="115">
        <v>2592000</v>
      </c>
    </row>
    <row r="713" spans="1:13" ht="17.25">
      <c r="A713" s="104">
        <v>615</v>
      </c>
      <c r="B713" s="105" t="s">
        <v>291</v>
      </c>
      <c r="C713" s="105" t="s">
        <v>884</v>
      </c>
      <c r="D713" s="105">
        <v>1</v>
      </c>
      <c r="E713" s="105" t="s">
        <v>8</v>
      </c>
      <c r="F713" s="105" t="s">
        <v>95</v>
      </c>
      <c r="G713" s="105">
        <v>2020</v>
      </c>
      <c r="H713" s="105">
        <v>3</v>
      </c>
      <c r="I713" s="106" t="s">
        <v>170</v>
      </c>
      <c r="J713" s="106">
        <v>985681</v>
      </c>
      <c r="K713" s="107" t="s">
        <v>1706</v>
      </c>
      <c r="L713" s="115">
        <v>991666.66666666733</v>
      </c>
      <c r="M713" s="115">
        <v>272000</v>
      </c>
    </row>
    <row r="714" spans="1:13" ht="17.25">
      <c r="A714" s="104">
        <v>666</v>
      </c>
      <c r="B714" s="105" t="s">
        <v>301</v>
      </c>
      <c r="C714" s="105" t="s">
        <v>928</v>
      </c>
      <c r="D714" s="105">
        <v>1</v>
      </c>
      <c r="E714" s="105" t="s">
        <v>8</v>
      </c>
      <c r="F714" s="105" t="s">
        <v>95</v>
      </c>
      <c r="G714" s="105">
        <v>2020</v>
      </c>
      <c r="H714" s="105">
        <v>3</v>
      </c>
      <c r="I714" s="106" t="s">
        <v>170</v>
      </c>
      <c r="J714" s="106">
        <v>955385</v>
      </c>
      <c r="K714" s="107" t="s">
        <v>1757</v>
      </c>
      <c r="L714" s="115">
        <v>10648958.333333334</v>
      </c>
      <c r="M714" s="115"/>
    </row>
    <row r="715" spans="1:13" ht="17.25">
      <c r="A715" s="104">
        <v>768</v>
      </c>
      <c r="B715" s="105" t="s">
        <v>305</v>
      </c>
      <c r="C715" s="105" t="s">
        <v>941</v>
      </c>
      <c r="D715" s="105"/>
      <c r="E715" s="105" t="s">
        <v>8</v>
      </c>
      <c r="F715" s="105" t="s">
        <v>165</v>
      </c>
      <c r="G715" s="105">
        <v>2020</v>
      </c>
      <c r="H715" s="105">
        <v>3</v>
      </c>
      <c r="I715" s="106" t="s">
        <v>170</v>
      </c>
      <c r="J715" s="106">
        <v>864774</v>
      </c>
      <c r="K715" s="107" t="s">
        <v>1859</v>
      </c>
      <c r="L715" s="115">
        <v>720000</v>
      </c>
      <c r="M715" s="115">
        <v>9703622</v>
      </c>
    </row>
    <row r="716" spans="1:13" ht="17.25">
      <c r="A716" s="104">
        <v>804</v>
      </c>
      <c r="B716" s="105" t="s">
        <v>285</v>
      </c>
      <c r="C716" s="105" t="s">
        <v>946</v>
      </c>
      <c r="D716" s="105">
        <v>1</v>
      </c>
      <c r="E716" s="105" t="s">
        <v>32</v>
      </c>
      <c r="F716" s="105" t="s">
        <v>34</v>
      </c>
      <c r="G716" s="105">
        <v>2020</v>
      </c>
      <c r="H716" s="105">
        <v>3</v>
      </c>
      <c r="I716" s="106" t="s">
        <v>171</v>
      </c>
      <c r="J716" s="106"/>
      <c r="K716" s="107" t="s">
        <v>1889</v>
      </c>
      <c r="L716" s="115">
        <v>750000</v>
      </c>
      <c r="M716" s="115"/>
    </row>
    <row r="717" spans="1:13" ht="17.25">
      <c r="A717" s="104">
        <v>806</v>
      </c>
      <c r="B717" s="105" t="s">
        <v>285</v>
      </c>
      <c r="C717" s="105" t="s">
        <v>948</v>
      </c>
      <c r="D717" s="105">
        <v>1</v>
      </c>
      <c r="E717" s="105" t="s">
        <v>32</v>
      </c>
      <c r="F717" s="105" t="s">
        <v>34</v>
      </c>
      <c r="G717" s="105">
        <v>2020</v>
      </c>
      <c r="H717" s="105">
        <v>3</v>
      </c>
      <c r="I717" s="106" t="s">
        <v>173</v>
      </c>
      <c r="J717" s="106"/>
      <c r="K717" s="107" t="s">
        <v>1891</v>
      </c>
      <c r="L717" s="115">
        <v>154133.33333333334</v>
      </c>
      <c r="M717" s="115"/>
    </row>
    <row r="718" spans="1:13" ht="17.25">
      <c r="A718" s="104">
        <v>876</v>
      </c>
      <c r="B718" s="105" t="s">
        <v>302</v>
      </c>
      <c r="C718" s="105" t="s">
        <v>973</v>
      </c>
      <c r="D718" s="105">
        <v>1</v>
      </c>
      <c r="E718" s="105" t="s">
        <v>32</v>
      </c>
      <c r="F718" s="105" t="s">
        <v>34</v>
      </c>
      <c r="G718" s="105">
        <v>2020</v>
      </c>
      <c r="H718" s="105">
        <v>3</v>
      </c>
      <c r="I718" s="106" t="s">
        <v>181</v>
      </c>
      <c r="J718" s="106"/>
      <c r="K718" s="107" t="s">
        <v>328</v>
      </c>
      <c r="L718" s="115"/>
      <c r="M718" s="115"/>
    </row>
    <row r="719" spans="1:13" ht="17.25">
      <c r="A719" s="104">
        <v>899</v>
      </c>
      <c r="B719" s="105" t="s">
        <v>787</v>
      </c>
      <c r="C719" s="105" t="s">
        <v>980</v>
      </c>
      <c r="D719" s="105">
        <v>1</v>
      </c>
      <c r="E719" s="105" t="s">
        <v>32</v>
      </c>
      <c r="F719" s="105" t="s">
        <v>35</v>
      </c>
      <c r="G719" s="105">
        <v>2020</v>
      </c>
      <c r="H719" s="105">
        <v>3</v>
      </c>
      <c r="I719" s="106" t="s">
        <v>175</v>
      </c>
      <c r="J719" s="106"/>
      <c r="K719" s="107" t="s">
        <v>1927</v>
      </c>
      <c r="L719" s="115"/>
      <c r="M719" s="115"/>
    </row>
    <row r="720" spans="1:13" ht="17.25">
      <c r="A720" s="104">
        <v>900</v>
      </c>
      <c r="B720" s="105" t="s">
        <v>787</v>
      </c>
      <c r="C720" s="105" t="s">
        <v>980</v>
      </c>
      <c r="D720" s="105"/>
      <c r="E720" s="105" t="s">
        <v>32</v>
      </c>
      <c r="F720" s="105" t="s">
        <v>35</v>
      </c>
      <c r="G720" s="105">
        <v>2020</v>
      </c>
      <c r="H720" s="105">
        <v>3</v>
      </c>
      <c r="I720" s="106" t="s">
        <v>171</v>
      </c>
      <c r="J720" s="106"/>
      <c r="K720" s="107" t="s">
        <v>1927</v>
      </c>
      <c r="L720" s="115"/>
      <c r="M720" s="115"/>
    </row>
    <row r="721" spans="1:13" ht="17.25">
      <c r="A721" s="104">
        <v>951</v>
      </c>
      <c r="B721" s="105" t="s">
        <v>304</v>
      </c>
      <c r="C721" s="105" t="s">
        <v>1005</v>
      </c>
      <c r="D721" s="105">
        <v>1</v>
      </c>
      <c r="E721" s="105" t="s">
        <v>119</v>
      </c>
      <c r="F721" s="105" t="s">
        <v>96</v>
      </c>
      <c r="G721" s="105">
        <v>2020</v>
      </c>
      <c r="H721" s="105">
        <v>3</v>
      </c>
      <c r="I721" s="106" t="s">
        <v>191</v>
      </c>
      <c r="J721" s="106"/>
      <c r="K721" s="107" t="s">
        <v>1961</v>
      </c>
      <c r="L721" s="115"/>
      <c r="M721" s="115"/>
    </row>
    <row r="722" spans="1:13" ht="17.25">
      <c r="A722" s="104">
        <v>959</v>
      </c>
      <c r="B722" s="105" t="s">
        <v>285</v>
      </c>
      <c r="C722" s="105" t="s">
        <v>1013</v>
      </c>
      <c r="D722" s="105">
        <v>1</v>
      </c>
      <c r="E722" s="105" t="s">
        <v>38</v>
      </c>
      <c r="F722" s="105" t="s">
        <v>40</v>
      </c>
      <c r="G722" s="105">
        <v>2020</v>
      </c>
      <c r="H722" s="105">
        <v>3</v>
      </c>
      <c r="I722" s="106" t="s">
        <v>170</v>
      </c>
      <c r="J722" s="106"/>
      <c r="K722" s="107" t="s">
        <v>192</v>
      </c>
      <c r="L722" s="115">
        <v>4631250</v>
      </c>
      <c r="M722" s="115"/>
    </row>
    <row r="723" spans="1:13" ht="17.25">
      <c r="A723" s="104">
        <v>961</v>
      </c>
      <c r="B723" s="105" t="s">
        <v>290</v>
      </c>
      <c r="C723" s="105" t="s">
        <v>1015</v>
      </c>
      <c r="D723" s="105">
        <v>1</v>
      </c>
      <c r="E723" s="105" t="s">
        <v>38</v>
      </c>
      <c r="F723" s="105" t="s">
        <v>40</v>
      </c>
      <c r="G723" s="105">
        <v>2020</v>
      </c>
      <c r="H723" s="105">
        <v>3</v>
      </c>
      <c r="I723" s="106" t="s">
        <v>170</v>
      </c>
      <c r="J723" s="106"/>
      <c r="K723" s="107" t="s">
        <v>192</v>
      </c>
      <c r="L723" s="115">
        <v>316666.66666666669</v>
      </c>
      <c r="M723" s="115"/>
    </row>
    <row r="724" spans="1:13" ht="17.25">
      <c r="A724" s="104">
        <v>965</v>
      </c>
      <c r="B724" s="105" t="s">
        <v>291</v>
      </c>
      <c r="C724" s="105" t="s">
        <v>1019</v>
      </c>
      <c r="D724" s="105">
        <v>1</v>
      </c>
      <c r="E724" s="105" t="s">
        <v>38</v>
      </c>
      <c r="F724" s="105" t="s">
        <v>40</v>
      </c>
      <c r="G724" s="105">
        <v>2020</v>
      </c>
      <c r="H724" s="105">
        <v>3</v>
      </c>
      <c r="I724" s="106" t="s">
        <v>173</v>
      </c>
      <c r="J724" s="106"/>
      <c r="K724" s="107" t="s">
        <v>1969</v>
      </c>
      <c r="L724" s="115">
        <v>1666666.6666666667</v>
      </c>
      <c r="M724" s="115"/>
    </row>
    <row r="725" spans="1:13" ht="17.25">
      <c r="A725" s="104">
        <v>974</v>
      </c>
      <c r="B725" s="105" t="s">
        <v>301</v>
      </c>
      <c r="C725" s="105" t="s">
        <v>1023</v>
      </c>
      <c r="D725" s="105">
        <v>1</v>
      </c>
      <c r="E725" s="105" t="s">
        <v>38</v>
      </c>
      <c r="F725" s="105" t="s">
        <v>40</v>
      </c>
      <c r="G725" s="105">
        <v>2020</v>
      </c>
      <c r="H725" s="105">
        <v>3</v>
      </c>
      <c r="I725" s="106" t="s">
        <v>170</v>
      </c>
      <c r="J725" s="106"/>
      <c r="K725" s="107" t="s">
        <v>192</v>
      </c>
      <c r="L725" s="115">
        <v>200000</v>
      </c>
      <c r="M725" s="115"/>
    </row>
    <row r="726" spans="1:13" ht="17.25">
      <c r="A726" s="104">
        <v>976</v>
      </c>
      <c r="B726" s="105" t="s">
        <v>301</v>
      </c>
      <c r="C726" s="105" t="s">
        <v>1025</v>
      </c>
      <c r="D726" s="105">
        <v>1</v>
      </c>
      <c r="E726" s="105" t="s">
        <v>38</v>
      </c>
      <c r="F726" s="105" t="s">
        <v>84</v>
      </c>
      <c r="G726" s="105">
        <v>2020</v>
      </c>
      <c r="H726" s="105">
        <v>3</v>
      </c>
      <c r="I726" s="106" t="s">
        <v>170</v>
      </c>
      <c r="J726" s="106"/>
      <c r="K726" s="107" t="s">
        <v>1970</v>
      </c>
      <c r="L726" s="115">
        <v>320000</v>
      </c>
      <c r="M726" s="115"/>
    </row>
    <row r="727" spans="1:13" ht="17.25">
      <c r="A727" s="104">
        <v>993</v>
      </c>
      <c r="B727" s="105" t="s">
        <v>304</v>
      </c>
      <c r="C727" s="105" t="s">
        <v>1042</v>
      </c>
      <c r="D727" s="105">
        <v>1</v>
      </c>
      <c r="E727" s="105" t="s">
        <v>38</v>
      </c>
      <c r="F727" s="105" t="s">
        <v>40</v>
      </c>
      <c r="G727" s="105">
        <v>2020</v>
      </c>
      <c r="H727" s="105">
        <v>3</v>
      </c>
      <c r="I727" s="106" t="s">
        <v>170</v>
      </c>
      <c r="J727" s="106"/>
      <c r="K727" s="107" t="s">
        <v>192</v>
      </c>
      <c r="L727" s="115">
        <v>922500</v>
      </c>
      <c r="M727" s="115"/>
    </row>
    <row r="728" spans="1:13" ht="17.25">
      <c r="A728" s="104">
        <v>994</v>
      </c>
      <c r="B728" s="105" t="s">
        <v>681</v>
      </c>
      <c r="C728" s="105" t="s">
        <v>1043</v>
      </c>
      <c r="D728" s="105">
        <v>1</v>
      </c>
      <c r="E728" s="105" t="s">
        <v>38</v>
      </c>
      <c r="F728" s="105" t="s">
        <v>84</v>
      </c>
      <c r="G728" s="105">
        <v>2020</v>
      </c>
      <c r="H728" s="105">
        <v>3</v>
      </c>
      <c r="I728" s="106" t="s">
        <v>171</v>
      </c>
      <c r="J728" s="106"/>
      <c r="K728" s="107" t="s">
        <v>1970</v>
      </c>
      <c r="L728" s="115">
        <v>5623000</v>
      </c>
      <c r="M728" s="115"/>
    </row>
    <row r="729" spans="1:13" ht="17.25">
      <c r="A729" s="104">
        <v>998</v>
      </c>
      <c r="B729" s="105" t="s">
        <v>687</v>
      </c>
      <c r="C729" s="105" t="s">
        <v>1046</v>
      </c>
      <c r="D729" s="105">
        <v>1</v>
      </c>
      <c r="E729" s="105" t="s">
        <v>38</v>
      </c>
      <c r="F729" s="105" t="s">
        <v>39</v>
      </c>
      <c r="G729" s="105">
        <v>2020</v>
      </c>
      <c r="H729" s="105">
        <v>3</v>
      </c>
      <c r="I729" s="106" t="s">
        <v>170</v>
      </c>
      <c r="J729" s="106"/>
      <c r="K729" s="107" t="s">
        <v>1972</v>
      </c>
      <c r="L729" s="115">
        <v>250000</v>
      </c>
      <c r="M729" s="115">
        <v>700000</v>
      </c>
    </row>
    <row r="730" spans="1:13" ht="17.25">
      <c r="A730" s="104">
        <v>1002</v>
      </c>
      <c r="B730" s="105" t="s">
        <v>709</v>
      </c>
      <c r="C730" s="105" t="s">
        <v>1050</v>
      </c>
      <c r="D730" s="105">
        <v>1</v>
      </c>
      <c r="E730" s="105" t="s">
        <v>224</v>
      </c>
      <c r="F730" s="105" t="s">
        <v>24</v>
      </c>
      <c r="G730" s="105">
        <v>2020</v>
      </c>
      <c r="H730" s="105">
        <v>3</v>
      </c>
      <c r="I730" s="106" t="s">
        <v>170</v>
      </c>
      <c r="J730" s="106">
        <v>600239</v>
      </c>
      <c r="K730" s="107" t="s">
        <v>1975</v>
      </c>
      <c r="L730" s="115">
        <v>250000</v>
      </c>
      <c r="M730" s="115">
        <v>1544672.1221999999</v>
      </c>
    </row>
    <row r="731" spans="1:13" ht="17.25">
      <c r="A731" s="104">
        <v>1003</v>
      </c>
      <c r="B731" s="105" t="s">
        <v>709</v>
      </c>
      <c r="C731" s="105" t="s">
        <v>1050</v>
      </c>
      <c r="D731" s="105"/>
      <c r="E731" s="105" t="s">
        <v>224</v>
      </c>
      <c r="F731" s="105" t="s">
        <v>24</v>
      </c>
      <c r="G731" s="105">
        <v>2020</v>
      </c>
      <c r="H731" s="105">
        <v>3</v>
      </c>
      <c r="I731" s="106" t="s">
        <v>172</v>
      </c>
      <c r="J731" s="106">
        <v>600239</v>
      </c>
      <c r="K731" s="107" t="s">
        <v>1975</v>
      </c>
      <c r="L731" s="115">
        <v>4583333.333333333</v>
      </c>
      <c r="M731" s="115">
        <v>2887482.6050999998</v>
      </c>
    </row>
    <row r="732" spans="1:13" ht="17.25">
      <c r="A732" s="104">
        <v>1004</v>
      </c>
      <c r="B732" s="105" t="s">
        <v>709</v>
      </c>
      <c r="C732" s="105" t="s">
        <v>1050</v>
      </c>
      <c r="D732" s="105"/>
      <c r="E732" s="105" t="s">
        <v>224</v>
      </c>
      <c r="F732" s="105" t="s">
        <v>24</v>
      </c>
      <c r="G732" s="105">
        <v>2020</v>
      </c>
      <c r="H732" s="105">
        <v>3</v>
      </c>
      <c r="I732" s="106" t="s">
        <v>175</v>
      </c>
      <c r="J732" s="106">
        <v>405470</v>
      </c>
      <c r="K732" s="107" t="s">
        <v>1975</v>
      </c>
      <c r="L732" s="115">
        <v>3333333.3333333335</v>
      </c>
      <c r="M732" s="115">
        <v>2462784.7058999999</v>
      </c>
    </row>
    <row r="733" spans="1:13" ht="17.25">
      <c r="A733" s="104">
        <v>1005</v>
      </c>
      <c r="B733" s="105" t="s">
        <v>709</v>
      </c>
      <c r="C733" s="105" t="s">
        <v>1050</v>
      </c>
      <c r="D733" s="105"/>
      <c r="E733" s="105" t="s">
        <v>224</v>
      </c>
      <c r="F733" s="105" t="s">
        <v>24</v>
      </c>
      <c r="G733" s="105">
        <v>2020</v>
      </c>
      <c r="H733" s="105">
        <v>3</v>
      </c>
      <c r="I733" s="106" t="s">
        <v>171</v>
      </c>
      <c r="J733" s="106">
        <v>405470</v>
      </c>
      <c r="K733" s="107" t="s">
        <v>1975</v>
      </c>
      <c r="L733" s="115">
        <v>625000</v>
      </c>
      <c r="M733" s="115">
        <v>399567.6667</v>
      </c>
    </row>
    <row r="734" spans="1:13" ht="17.25">
      <c r="A734" s="104">
        <v>1006</v>
      </c>
      <c r="B734" s="105" t="s">
        <v>709</v>
      </c>
      <c r="C734" s="105" t="s">
        <v>1050</v>
      </c>
      <c r="D734" s="105"/>
      <c r="E734" s="105" t="s">
        <v>224</v>
      </c>
      <c r="F734" s="105" t="s">
        <v>24</v>
      </c>
      <c r="G734" s="105">
        <v>2020</v>
      </c>
      <c r="H734" s="105">
        <v>3</v>
      </c>
      <c r="I734" s="106" t="s">
        <v>176</v>
      </c>
      <c r="J734" s="106">
        <v>405470</v>
      </c>
      <c r="K734" s="107" t="s">
        <v>1975</v>
      </c>
      <c r="L734" s="115">
        <v>1666666.6666666667</v>
      </c>
      <c r="M734" s="115">
        <v>1516527</v>
      </c>
    </row>
    <row r="735" spans="1:13" ht="17.25">
      <c r="A735" s="104">
        <v>1007</v>
      </c>
      <c r="B735" s="105" t="s">
        <v>709</v>
      </c>
      <c r="C735" s="105" t="s">
        <v>1050</v>
      </c>
      <c r="D735" s="105"/>
      <c r="E735" s="105" t="s">
        <v>224</v>
      </c>
      <c r="F735" s="105" t="s">
        <v>24</v>
      </c>
      <c r="G735" s="105">
        <v>2020</v>
      </c>
      <c r="H735" s="105">
        <v>3</v>
      </c>
      <c r="I735" s="106" t="s">
        <v>170</v>
      </c>
      <c r="J735" s="106">
        <v>605117</v>
      </c>
      <c r="K735" s="107" t="s">
        <v>1976</v>
      </c>
      <c r="L735" s="115">
        <v>2000000</v>
      </c>
      <c r="M735" s="115">
        <v>2114864</v>
      </c>
    </row>
    <row r="736" spans="1:13" ht="17.25">
      <c r="A736" s="104">
        <v>1008</v>
      </c>
      <c r="B736" s="105" t="s">
        <v>709</v>
      </c>
      <c r="C736" s="105" t="s">
        <v>1050</v>
      </c>
      <c r="D736" s="105"/>
      <c r="E736" s="105" t="s">
        <v>224</v>
      </c>
      <c r="F736" s="105" t="s">
        <v>24</v>
      </c>
      <c r="G736" s="105">
        <v>2020</v>
      </c>
      <c r="H736" s="105">
        <v>3</v>
      </c>
      <c r="I736" s="106" t="s">
        <v>175</v>
      </c>
      <c r="J736" s="106">
        <v>421310</v>
      </c>
      <c r="K736" s="107" t="s">
        <v>1976</v>
      </c>
      <c r="L736" s="115">
        <v>7083333.333333333</v>
      </c>
      <c r="M736" s="115">
        <v>7718850</v>
      </c>
    </row>
    <row r="737" spans="1:13" ht="17.25">
      <c r="A737" s="104">
        <v>1009</v>
      </c>
      <c r="B737" s="105" t="s">
        <v>709</v>
      </c>
      <c r="C737" s="105" t="s">
        <v>1050</v>
      </c>
      <c r="D737" s="105"/>
      <c r="E737" s="105" t="s">
        <v>224</v>
      </c>
      <c r="F737" s="105" t="s">
        <v>24</v>
      </c>
      <c r="G737" s="105">
        <v>2020</v>
      </c>
      <c r="H737" s="105">
        <v>3</v>
      </c>
      <c r="I737" s="106" t="s">
        <v>171</v>
      </c>
      <c r="J737" s="106">
        <v>405459</v>
      </c>
      <c r="K737" s="107" t="s">
        <v>1976</v>
      </c>
      <c r="L737" s="115">
        <v>1083333.3333333333</v>
      </c>
      <c r="M737" s="115">
        <v>807200</v>
      </c>
    </row>
    <row r="738" spans="1:13" ht="17.25">
      <c r="A738" s="104">
        <v>1010</v>
      </c>
      <c r="B738" s="105" t="s">
        <v>709</v>
      </c>
      <c r="C738" s="105" t="s">
        <v>1050</v>
      </c>
      <c r="D738" s="105"/>
      <c r="E738" s="105" t="s">
        <v>224</v>
      </c>
      <c r="F738" s="105" t="s">
        <v>24</v>
      </c>
      <c r="G738" s="105">
        <v>2020</v>
      </c>
      <c r="H738" s="105">
        <v>3</v>
      </c>
      <c r="I738" s="106" t="s">
        <v>176</v>
      </c>
      <c r="J738" s="106">
        <v>405459</v>
      </c>
      <c r="K738" s="107" t="s">
        <v>1976</v>
      </c>
      <c r="L738" s="115">
        <v>583333.33333333337</v>
      </c>
      <c r="M738" s="115">
        <v>605400</v>
      </c>
    </row>
    <row r="739" spans="1:13" ht="17.25">
      <c r="A739" s="104">
        <v>1011</v>
      </c>
      <c r="B739" s="105" t="s">
        <v>709</v>
      </c>
      <c r="C739" s="105" t="s">
        <v>1050</v>
      </c>
      <c r="D739" s="105"/>
      <c r="E739" s="105" t="s">
        <v>224</v>
      </c>
      <c r="F739" s="105" t="s">
        <v>24</v>
      </c>
      <c r="G739" s="105">
        <v>2020</v>
      </c>
      <c r="H739" s="105">
        <v>3</v>
      </c>
      <c r="I739" s="106" t="s">
        <v>173</v>
      </c>
      <c r="J739" s="106">
        <v>100005</v>
      </c>
      <c r="K739" s="107" t="s">
        <v>1976</v>
      </c>
      <c r="L739" s="115">
        <v>833333.33333333337</v>
      </c>
      <c r="M739" s="115"/>
    </row>
    <row r="740" spans="1:13" ht="17.25">
      <c r="A740" s="104">
        <v>1012</v>
      </c>
      <c r="B740" s="105" t="s">
        <v>709</v>
      </c>
      <c r="C740" s="105" t="s">
        <v>1051</v>
      </c>
      <c r="D740" s="105">
        <v>1</v>
      </c>
      <c r="E740" s="105" t="s">
        <v>224</v>
      </c>
      <c r="F740" s="105" t="s">
        <v>24</v>
      </c>
      <c r="G740" s="105">
        <v>2020</v>
      </c>
      <c r="H740" s="105">
        <v>3</v>
      </c>
      <c r="I740" s="106" t="s">
        <v>170</v>
      </c>
      <c r="J740" s="106" t="s">
        <v>1433</v>
      </c>
      <c r="K740" s="107" t="s">
        <v>1975</v>
      </c>
      <c r="L740" s="115"/>
      <c r="M740" s="115"/>
    </row>
    <row r="741" spans="1:13" ht="17.25">
      <c r="A741" s="104">
        <v>1013</v>
      </c>
      <c r="B741" s="105" t="s">
        <v>709</v>
      </c>
      <c r="C741" s="105" t="s">
        <v>1051</v>
      </c>
      <c r="D741" s="105"/>
      <c r="E741" s="105" t="s">
        <v>224</v>
      </c>
      <c r="F741" s="105" t="s">
        <v>24</v>
      </c>
      <c r="G741" s="105">
        <v>2020</v>
      </c>
      <c r="H741" s="105">
        <v>3</v>
      </c>
      <c r="I741" s="106" t="s">
        <v>172</v>
      </c>
      <c r="J741" s="106" t="s">
        <v>1433</v>
      </c>
      <c r="K741" s="107" t="s">
        <v>1975</v>
      </c>
      <c r="L741" s="115"/>
      <c r="M741" s="115"/>
    </row>
    <row r="742" spans="1:13" ht="17.25">
      <c r="A742" s="104">
        <v>1042</v>
      </c>
      <c r="B742" s="105" t="s">
        <v>1067</v>
      </c>
      <c r="C742" s="105" t="s">
        <v>1068</v>
      </c>
      <c r="D742" s="105">
        <v>1</v>
      </c>
      <c r="E742" s="105" t="s">
        <v>284</v>
      </c>
      <c r="F742" s="105" t="s">
        <v>17</v>
      </c>
      <c r="G742" s="105">
        <v>2020</v>
      </c>
      <c r="H742" s="105">
        <v>3</v>
      </c>
      <c r="I742" s="106" t="s">
        <v>171</v>
      </c>
      <c r="J742" s="106">
        <v>790669</v>
      </c>
      <c r="K742" s="107" t="s">
        <v>1996</v>
      </c>
      <c r="L742" s="115">
        <v>218500</v>
      </c>
      <c r="M742" s="115">
        <v>5520</v>
      </c>
    </row>
    <row r="743" spans="1:13" ht="17.25">
      <c r="A743" s="104">
        <v>1096</v>
      </c>
      <c r="B743" s="105" t="s">
        <v>709</v>
      </c>
      <c r="C743" s="105" t="s">
        <v>1073</v>
      </c>
      <c r="D743" s="105"/>
      <c r="E743" s="105" t="s">
        <v>8</v>
      </c>
      <c r="F743" s="105" t="s">
        <v>95</v>
      </c>
      <c r="G743" s="105">
        <v>2020</v>
      </c>
      <c r="H743" s="105">
        <v>3</v>
      </c>
      <c r="I743" s="106" t="s">
        <v>170</v>
      </c>
      <c r="J743" s="106">
        <v>704750</v>
      </c>
      <c r="K743" s="107" t="s">
        <v>2046</v>
      </c>
      <c r="L743" s="115">
        <v>4020800</v>
      </c>
      <c r="M743" s="115"/>
    </row>
    <row r="744" spans="1:13" ht="17.25">
      <c r="A744" s="104">
        <v>1116</v>
      </c>
      <c r="B744" s="105" t="s">
        <v>1048</v>
      </c>
      <c r="C744" s="105" t="s">
        <v>1077</v>
      </c>
      <c r="D744" s="105">
        <v>1</v>
      </c>
      <c r="E744" s="105" t="s">
        <v>32</v>
      </c>
      <c r="F744" s="105" t="s">
        <v>35</v>
      </c>
      <c r="G744" s="105">
        <v>2020</v>
      </c>
      <c r="H744" s="105">
        <v>3</v>
      </c>
      <c r="I744" s="106" t="s">
        <v>173</v>
      </c>
      <c r="J744" s="106"/>
      <c r="K744" s="107" t="s">
        <v>2056</v>
      </c>
      <c r="L744" s="115"/>
      <c r="M744" s="115"/>
    </row>
    <row r="745" spans="1:13" ht="17.25">
      <c r="A745" s="104">
        <v>1118</v>
      </c>
      <c r="B745" s="105" t="s">
        <v>1048</v>
      </c>
      <c r="C745" s="105" t="s">
        <v>1079</v>
      </c>
      <c r="D745" s="105">
        <v>1</v>
      </c>
      <c r="E745" s="105" t="s">
        <v>119</v>
      </c>
      <c r="F745" s="105" t="s">
        <v>37</v>
      </c>
      <c r="G745" s="105">
        <v>2020</v>
      </c>
      <c r="H745" s="105">
        <v>3</v>
      </c>
      <c r="I745" s="106" t="s">
        <v>173</v>
      </c>
      <c r="J745" s="106">
        <v>401088</v>
      </c>
      <c r="K745" s="107" t="s">
        <v>2058</v>
      </c>
      <c r="L745" s="115">
        <v>257541.66666666666</v>
      </c>
      <c r="M745" s="115"/>
    </row>
    <row r="746" spans="1:13" ht="17.25">
      <c r="A746" s="104">
        <v>1119</v>
      </c>
      <c r="B746" s="105" t="s">
        <v>1048</v>
      </c>
      <c r="C746" s="105" t="s">
        <v>1079</v>
      </c>
      <c r="D746" s="105"/>
      <c r="E746" s="105" t="s">
        <v>119</v>
      </c>
      <c r="F746" s="105" t="s">
        <v>37</v>
      </c>
      <c r="G746" s="105">
        <v>2020</v>
      </c>
      <c r="H746" s="105">
        <v>3</v>
      </c>
      <c r="I746" s="106" t="s">
        <v>173</v>
      </c>
      <c r="J746" s="106">
        <v>703011</v>
      </c>
      <c r="K746" s="107" t="s">
        <v>2058</v>
      </c>
      <c r="L746" s="115">
        <v>43782.5</v>
      </c>
      <c r="M746" s="115">
        <v>84660</v>
      </c>
    </row>
    <row r="747" spans="1:13" ht="17.25">
      <c r="A747" s="104">
        <v>11</v>
      </c>
      <c r="B747" s="105" t="s">
        <v>285</v>
      </c>
      <c r="C747" s="105" t="s">
        <v>616</v>
      </c>
      <c r="D747" s="105"/>
      <c r="E747" s="105" t="s">
        <v>224</v>
      </c>
      <c r="F747" s="105" t="s">
        <v>21</v>
      </c>
      <c r="G747" s="105">
        <v>2020</v>
      </c>
      <c r="H747" s="105">
        <v>12</v>
      </c>
      <c r="I747" s="106" t="s">
        <v>171</v>
      </c>
      <c r="J747" s="106">
        <v>405455</v>
      </c>
      <c r="K747" s="107" t="s">
        <v>1253</v>
      </c>
      <c r="L747" s="115"/>
      <c r="M747" s="115"/>
    </row>
    <row r="748" spans="1:13" ht="17.25">
      <c r="A748" s="104">
        <v>1129</v>
      </c>
      <c r="B748" s="105" t="s">
        <v>343</v>
      </c>
      <c r="C748" s="105" t="s">
        <v>1086</v>
      </c>
      <c r="D748" s="105">
        <v>1</v>
      </c>
      <c r="E748" s="105" t="s">
        <v>224</v>
      </c>
      <c r="F748" s="105" t="s">
        <v>14</v>
      </c>
      <c r="G748" s="105">
        <v>2020</v>
      </c>
      <c r="H748" s="105">
        <v>3</v>
      </c>
      <c r="I748" s="106" t="s">
        <v>175</v>
      </c>
      <c r="J748" s="106">
        <v>421262</v>
      </c>
      <c r="K748" s="107" t="s">
        <v>2063</v>
      </c>
      <c r="L748" s="115">
        <v>370500</v>
      </c>
      <c r="M748" s="115">
        <v>176575.69440000001</v>
      </c>
    </row>
    <row r="749" spans="1:13" ht="17.25">
      <c r="A749" s="104">
        <v>1137</v>
      </c>
      <c r="B749" s="105" t="s">
        <v>1053</v>
      </c>
      <c r="C749" s="105" t="s">
        <v>1087</v>
      </c>
      <c r="D749" s="105">
        <v>1</v>
      </c>
      <c r="E749" s="105" t="s">
        <v>222</v>
      </c>
      <c r="F749" s="105" t="s">
        <v>31</v>
      </c>
      <c r="G749" s="105">
        <v>2020</v>
      </c>
      <c r="H749" s="105">
        <v>3</v>
      </c>
      <c r="I749" s="106" t="s">
        <v>170</v>
      </c>
      <c r="J749" s="106">
        <v>660184</v>
      </c>
      <c r="K749" s="107" t="s">
        <v>2064</v>
      </c>
      <c r="L749" s="115">
        <v>125000</v>
      </c>
      <c r="M749" s="115">
        <v>132428.625</v>
      </c>
    </row>
    <row r="750" spans="1:13" ht="17.25">
      <c r="A750" s="104">
        <v>1138</v>
      </c>
      <c r="B750" s="105" t="s">
        <v>1053</v>
      </c>
      <c r="C750" s="105" t="s">
        <v>1087</v>
      </c>
      <c r="D750" s="105"/>
      <c r="E750" s="105" t="s">
        <v>222</v>
      </c>
      <c r="F750" s="105" t="s">
        <v>31</v>
      </c>
      <c r="G750" s="105">
        <v>2020</v>
      </c>
      <c r="H750" s="105">
        <v>3</v>
      </c>
      <c r="I750" s="106" t="s">
        <v>170</v>
      </c>
      <c r="J750" s="106">
        <v>602841</v>
      </c>
      <c r="K750" s="107" t="s">
        <v>2065</v>
      </c>
      <c r="L750" s="115">
        <v>79583.333333333328</v>
      </c>
      <c r="M750" s="115">
        <v>89294.73</v>
      </c>
    </row>
    <row r="751" spans="1:13" ht="17.25">
      <c r="A751" s="104">
        <v>1139</v>
      </c>
      <c r="B751" s="105" t="s">
        <v>1053</v>
      </c>
      <c r="C751" s="105" t="s">
        <v>1087</v>
      </c>
      <c r="D751" s="105"/>
      <c r="E751" s="105" t="s">
        <v>222</v>
      </c>
      <c r="F751" s="105" t="s">
        <v>31</v>
      </c>
      <c r="G751" s="105">
        <v>2020</v>
      </c>
      <c r="H751" s="105">
        <v>3</v>
      </c>
      <c r="I751" s="106" t="s">
        <v>172</v>
      </c>
      <c r="J751" s="106">
        <v>602841</v>
      </c>
      <c r="K751" s="107" t="s">
        <v>2065</v>
      </c>
      <c r="L751" s="115">
        <v>42500</v>
      </c>
      <c r="M751" s="115">
        <v>45405</v>
      </c>
    </row>
    <row r="752" spans="1:13" ht="17.25">
      <c r="A752" s="104">
        <v>1140</v>
      </c>
      <c r="B752" s="105" t="s">
        <v>1055</v>
      </c>
      <c r="C752" s="105" t="s">
        <v>1088</v>
      </c>
      <c r="D752" s="105">
        <v>1</v>
      </c>
      <c r="E752" s="105" t="s">
        <v>222</v>
      </c>
      <c r="F752" s="105" t="s">
        <v>27</v>
      </c>
      <c r="G752" s="105">
        <v>2020</v>
      </c>
      <c r="H752" s="105">
        <v>3</v>
      </c>
      <c r="I752" s="106" t="s">
        <v>175</v>
      </c>
      <c r="J752" s="106">
        <v>405680</v>
      </c>
      <c r="K752" s="107" t="s">
        <v>2066</v>
      </c>
      <c r="L752" s="115">
        <v>3000000</v>
      </c>
      <c r="M752" s="115"/>
    </row>
    <row r="753" spans="1:13" ht="17.25">
      <c r="A753" s="104">
        <v>1141</v>
      </c>
      <c r="B753" s="105" t="s">
        <v>1055</v>
      </c>
      <c r="C753" s="105" t="s">
        <v>1088</v>
      </c>
      <c r="D753" s="105"/>
      <c r="E753" s="105" t="s">
        <v>222</v>
      </c>
      <c r="F753" s="105" t="s">
        <v>27</v>
      </c>
      <c r="G753" s="105">
        <v>2020</v>
      </c>
      <c r="H753" s="105">
        <v>3</v>
      </c>
      <c r="I753" s="106" t="s">
        <v>171</v>
      </c>
      <c r="J753" s="106">
        <v>405680</v>
      </c>
      <c r="K753" s="107" t="s">
        <v>2066</v>
      </c>
      <c r="L753" s="115">
        <v>3700000</v>
      </c>
      <c r="M753" s="115"/>
    </row>
    <row r="754" spans="1:13" ht="17.25">
      <c r="A754" s="104">
        <v>1142</v>
      </c>
      <c r="B754" s="105" t="s">
        <v>1055</v>
      </c>
      <c r="C754" s="105" t="s">
        <v>1089</v>
      </c>
      <c r="D754" s="105">
        <v>1</v>
      </c>
      <c r="E754" s="105" t="s">
        <v>222</v>
      </c>
      <c r="F754" s="105" t="s">
        <v>27</v>
      </c>
      <c r="G754" s="105">
        <v>2020</v>
      </c>
      <c r="H754" s="105">
        <v>3</v>
      </c>
      <c r="I754" s="106" t="s">
        <v>171</v>
      </c>
      <c r="J754" s="106">
        <v>420319</v>
      </c>
      <c r="K754" s="107" t="s">
        <v>2067</v>
      </c>
      <c r="L754" s="115">
        <v>3333333.3333333335</v>
      </c>
      <c r="M754" s="115"/>
    </row>
    <row r="755" spans="1:13" ht="17.25">
      <c r="A755" s="104">
        <v>1143</v>
      </c>
      <c r="B755" s="105" t="s">
        <v>1055</v>
      </c>
      <c r="C755" s="105" t="s">
        <v>1090</v>
      </c>
      <c r="D755" s="105">
        <v>1</v>
      </c>
      <c r="E755" s="105" t="s">
        <v>222</v>
      </c>
      <c r="F755" s="105" t="s">
        <v>27</v>
      </c>
      <c r="G755" s="105">
        <v>2020</v>
      </c>
      <c r="H755" s="105">
        <v>3</v>
      </c>
      <c r="I755" s="106" t="s">
        <v>170</v>
      </c>
      <c r="J755" s="106">
        <v>600441</v>
      </c>
      <c r="K755" s="107" t="s">
        <v>2067</v>
      </c>
      <c r="L755" s="115">
        <v>4000000</v>
      </c>
      <c r="M755" s="115">
        <v>5760672</v>
      </c>
    </row>
    <row r="756" spans="1:13" ht="17.25">
      <c r="A756" s="104">
        <v>1144</v>
      </c>
      <c r="B756" s="105" t="s">
        <v>1055</v>
      </c>
      <c r="C756" s="105" t="s">
        <v>1091</v>
      </c>
      <c r="D756" s="105">
        <v>1</v>
      </c>
      <c r="E756" s="105" t="s">
        <v>222</v>
      </c>
      <c r="F756" s="105" t="s">
        <v>27</v>
      </c>
      <c r="G756" s="105">
        <v>2020</v>
      </c>
      <c r="H756" s="105">
        <v>3</v>
      </c>
      <c r="I756" s="106" t="s">
        <v>170</v>
      </c>
      <c r="J756" s="106">
        <v>672397</v>
      </c>
      <c r="K756" s="107" t="s">
        <v>2068</v>
      </c>
      <c r="L756" s="115">
        <v>175000</v>
      </c>
      <c r="M756" s="115"/>
    </row>
    <row r="757" spans="1:13" ht="17.25">
      <c r="A757" s="104">
        <v>1145</v>
      </c>
      <c r="B757" s="105" t="s">
        <v>343</v>
      </c>
      <c r="C757" s="105" t="s">
        <v>1092</v>
      </c>
      <c r="D757" s="105">
        <v>1</v>
      </c>
      <c r="E757" s="105" t="s">
        <v>222</v>
      </c>
      <c r="F757" s="105" t="s">
        <v>330</v>
      </c>
      <c r="G757" s="105">
        <v>2020</v>
      </c>
      <c r="H757" s="105">
        <v>3</v>
      </c>
      <c r="I757" s="106" t="s">
        <v>170</v>
      </c>
      <c r="J757" s="106">
        <v>603552</v>
      </c>
      <c r="K757" s="107" t="s">
        <v>2069</v>
      </c>
      <c r="L757" s="115">
        <v>1920000</v>
      </c>
      <c r="M757" s="115"/>
    </row>
    <row r="758" spans="1:13" ht="17.25">
      <c r="A758" s="104">
        <v>1147</v>
      </c>
      <c r="B758" s="105" t="s">
        <v>1055</v>
      </c>
      <c r="C758" s="105" t="s">
        <v>1094</v>
      </c>
      <c r="D758" s="105">
        <v>1</v>
      </c>
      <c r="E758" s="105" t="s">
        <v>13</v>
      </c>
      <c r="F758" s="105" t="s">
        <v>19</v>
      </c>
      <c r="G758" s="105">
        <v>2020</v>
      </c>
      <c r="H758" s="105">
        <v>3</v>
      </c>
      <c r="I758" s="106" t="s">
        <v>178</v>
      </c>
      <c r="J758" s="106">
        <v>400009</v>
      </c>
      <c r="K758" s="107" t="s">
        <v>1490</v>
      </c>
      <c r="L758" s="115"/>
      <c r="M758" s="115"/>
    </row>
    <row r="759" spans="1:13" ht="17.25">
      <c r="A759" s="104">
        <v>1148</v>
      </c>
      <c r="B759" s="105" t="s">
        <v>344</v>
      </c>
      <c r="C759" s="105" t="s">
        <v>1095</v>
      </c>
      <c r="D759" s="105">
        <v>1</v>
      </c>
      <c r="E759" s="105" t="s">
        <v>13</v>
      </c>
      <c r="F759" s="105" t="s">
        <v>19</v>
      </c>
      <c r="G759" s="105">
        <v>2020</v>
      </c>
      <c r="H759" s="105">
        <v>3</v>
      </c>
      <c r="I759" s="106" t="s">
        <v>178</v>
      </c>
      <c r="J759" s="106">
        <v>400122</v>
      </c>
      <c r="K759" s="107" t="s">
        <v>2071</v>
      </c>
      <c r="L759" s="115"/>
      <c r="M759" s="115"/>
    </row>
    <row r="760" spans="1:13" ht="17.25">
      <c r="A760" s="104">
        <v>1150</v>
      </c>
      <c r="B760" s="105" t="s">
        <v>1097</v>
      </c>
      <c r="C760" s="105" t="s">
        <v>1098</v>
      </c>
      <c r="D760" s="105">
        <v>1</v>
      </c>
      <c r="E760" s="105" t="s">
        <v>284</v>
      </c>
      <c r="F760" s="105" t="s">
        <v>17</v>
      </c>
      <c r="G760" s="105">
        <v>2020</v>
      </c>
      <c r="H760" s="105">
        <v>3</v>
      </c>
      <c r="I760" s="106" t="s">
        <v>170</v>
      </c>
      <c r="J760" s="106">
        <v>933657</v>
      </c>
      <c r="K760" s="107" t="s">
        <v>2072</v>
      </c>
      <c r="L760" s="115"/>
      <c r="M760" s="115"/>
    </row>
    <row r="761" spans="1:13" ht="17.25">
      <c r="A761" s="104">
        <v>1151</v>
      </c>
      <c r="B761" s="105" t="s">
        <v>1099</v>
      </c>
      <c r="C761" s="105" t="s">
        <v>1100</v>
      </c>
      <c r="D761" s="105">
        <v>1</v>
      </c>
      <c r="E761" s="105" t="s">
        <v>284</v>
      </c>
      <c r="F761" s="105" t="s">
        <v>17</v>
      </c>
      <c r="G761" s="105">
        <v>2020</v>
      </c>
      <c r="H761" s="105">
        <v>3</v>
      </c>
      <c r="I761" s="106" t="s">
        <v>171</v>
      </c>
      <c r="J761" s="106" t="s">
        <v>2073</v>
      </c>
      <c r="K761" s="107" t="s">
        <v>1512</v>
      </c>
      <c r="L761" s="115"/>
      <c r="M761" s="115"/>
    </row>
    <row r="762" spans="1:13" ht="17.25">
      <c r="A762" s="104">
        <v>1152</v>
      </c>
      <c r="B762" s="105" t="s">
        <v>1101</v>
      </c>
      <c r="C762" s="105" t="s">
        <v>1102</v>
      </c>
      <c r="D762" s="105">
        <v>1</v>
      </c>
      <c r="E762" s="105" t="s">
        <v>284</v>
      </c>
      <c r="F762" s="105" t="s">
        <v>98</v>
      </c>
      <c r="G762" s="105">
        <v>2020</v>
      </c>
      <c r="H762" s="105">
        <v>3</v>
      </c>
      <c r="I762" s="106" t="s">
        <v>173</v>
      </c>
      <c r="J762" s="106">
        <v>162312</v>
      </c>
      <c r="K762" s="107" t="s">
        <v>2074</v>
      </c>
      <c r="L762" s="115">
        <v>192433.33333333334</v>
      </c>
      <c r="M762" s="115"/>
    </row>
    <row r="763" spans="1:13" ht="17.25">
      <c r="A763" s="104">
        <v>1159</v>
      </c>
      <c r="B763" s="105" t="s">
        <v>1053</v>
      </c>
      <c r="C763" s="105" t="s">
        <v>1106</v>
      </c>
      <c r="D763" s="105">
        <v>1</v>
      </c>
      <c r="E763" s="105" t="s">
        <v>8</v>
      </c>
      <c r="F763" s="105" t="s">
        <v>12</v>
      </c>
      <c r="G763" s="105">
        <v>2020</v>
      </c>
      <c r="H763" s="105">
        <v>3</v>
      </c>
      <c r="I763" s="106" t="s">
        <v>184</v>
      </c>
      <c r="J763" s="106">
        <v>600951</v>
      </c>
      <c r="K763" s="107" t="s">
        <v>2081</v>
      </c>
      <c r="L763" s="115">
        <v>316666.66666666669</v>
      </c>
      <c r="M763" s="115">
        <v>510000</v>
      </c>
    </row>
    <row r="764" spans="1:13" ht="17.25">
      <c r="A764" s="104">
        <v>1160</v>
      </c>
      <c r="B764" s="105" t="s">
        <v>1053</v>
      </c>
      <c r="C764" s="105" t="s">
        <v>1106</v>
      </c>
      <c r="D764" s="105"/>
      <c r="E764" s="105" t="s">
        <v>8</v>
      </c>
      <c r="F764" s="105" t="s">
        <v>12</v>
      </c>
      <c r="G764" s="105">
        <v>2020</v>
      </c>
      <c r="H764" s="105">
        <v>3</v>
      </c>
      <c r="I764" s="106" t="s">
        <v>184</v>
      </c>
      <c r="J764" s="106">
        <v>600952</v>
      </c>
      <c r="K764" s="107" t="s">
        <v>2082</v>
      </c>
      <c r="L764" s="115">
        <v>78750</v>
      </c>
      <c r="M764" s="115">
        <v>131250</v>
      </c>
    </row>
    <row r="765" spans="1:13" ht="17.25">
      <c r="A765" s="104">
        <v>1164</v>
      </c>
      <c r="B765" s="105" t="s">
        <v>344</v>
      </c>
      <c r="C765" s="105" t="s">
        <v>1109</v>
      </c>
      <c r="D765" s="105">
        <v>1</v>
      </c>
      <c r="E765" s="105" t="s">
        <v>8</v>
      </c>
      <c r="F765" s="105" t="s">
        <v>95</v>
      </c>
      <c r="G765" s="105">
        <v>2020</v>
      </c>
      <c r="H765" s="105">
        <v>3</v>
      </c>
      <c r="I765" s="106" t="s">
        <v>170</v>
      </c>
      <c r="J765" s="106" t="s">
        <v>2086</v>
      </c>
      <c r="K765" s="107" t="s">
        <v>2087</v>
      </c>
      <c r="L765" s="115"/>
      <c r="M765" s="115"/>
    </row>
    <row r="766" spans="1:13" ht="17.25">
      <c r="A766" s="104">
        <v>1165</v>
      </c>
      <c r="B766" s="105" t="s">
        <v>344</v>
      </c>
      <c r="C766" s="105" t="s">
        <v>1110</v>
      </c>
      <c r="D766" s="105">
        <v>1</v>
      </c>
      <c r="E766" s="105" t="s">
        <v>8</v>
      </c>
      <c r="F766" s="105" t="s">
        <v>95</v>
      </c>
      <c r="G766" s="105">
        <v>2020</v>
      </c>
      <c r="H766" s="105">
        <v>3</v>
      </c>
      <c r="I766" s="106" t="s">
        <v>170</v>
      </c>
      <c r="J766" s="106" t="s">
        <v>2088</v>
      </c>
      <c r="K766" s="107" t="s">
        <v>2089</v>
      </c>
      <c r="L766" s="115"/>
      <c r="M766" s="115"/>
    </row>
    <row r="767" spans="1:13" ht="17.25">
      <c r="A767" s="104">
        <v>1166</v>
      </c>
      <c r="B767" s="105" t="s">
        <v>1053</v>
      </c>
      <c r="C767" s="105" t="s">
        <v>1111</v>
      </c>
      <c r="D767" s="105">
        <v>1</v>
      </c>
      <c r="E767" s="105" t="s">
        <v>32</v>
      </c>
      <c r="F767" s="105" t="s">
        <v>94</v>
      </c>
      <c r="G767" s="105">
        <v>2020</v>
      </c>
      <c r="H767" s="105">
        <v>3</v>
      </c>
      <c r="I767" s="106" t="s">
        <v>175</v>
      </c>
      <c r="J767" s="106"/>
      <c r="K767" s="107" t="s">
        <v>2090</v>
      </c>
      <c r="L767" s="115"/>
      <c r="M767" s="115"/>
    </row>
    <row r="768" spans="1:13" ht="17.25">
      <c r="A768" s="104">
        <v>1177</v>
      </c>
      <c r="B768" s="105" t="s">
        <v>1053</v>
      </c>
      <c r="C768" s="105" t="s">
        <v>1114</v>
      </c>
      <c r="D768" s="105">
        <v>1</v>
      </c>
      <c r="E768" s="105" t="s">
        <v>119</v>
      </c>
      <c r="F768" s="105" t="s">
        <v>37</v>
      </c>
      <c r="G768" s="105">
        <v>2020</v>
      </c>
      <c r="H768" s="105">
        <v>3</v>
      </c>
      <c r="I768" s="106" t="s">
        <v>170</v>
      </c>
      <c r="J768" s="106"/>
      <c r="K768" s="107" t="s">
        <v>2092</v>
      </c>
      <c r="L768" s="115"/>
      <c r="M768" s="115"/>
    </row>
    <row r="769" spans="1:13" ht="17.25">
      <c r="A769" s="104">
        <v>1210</v>
      </c>
      <c r="B769" s="105" t="s">
        <v>1120</v>
      </c>
      <c r="C769" s="105" t="s">
        <v>1140</v>
      </c>
      <c r="D769" s="105">
        <v>1</v>
      </c>
      <c r="E769" s="105" t="s">
        <v>8</v>
      </c>
      <c r="F769" s="105" t="s">
        <v>29</v>
      </c>
      <c r="G769" s="105">
        <v>2020</v>
      </c>
      <c r="H769" s="105">
        <v>3</v>
      </c>
      <c r="I769" s="106" t="s">
        <v>176</v>
      </c>
      <c r="J769" s="106">
        <v>519511</v>
      </c>
      <c r="K769" s="107" t="s">
        <v>2112</v>
      </c>
      <c r="L769" s="115">
        <v>8530166.666666666</v>
      </c>
      <c r="M769" s="115">
        <v>8417500</v>
      </c>
    </row>
    <row r="770" spans="1:13" ht="17.25">
      <c r="A770" s="104">
        <v>1218</v>
      </c>
      <c r="B770" s="105" t="s">
        <v>353</v>
      </c>
      <c r="C770" s="105" t="s">
        <v>1142</v>
      </c>
      <c r="D770" s="105">
        <v>1</v>
      </c>
      <c r="E770" s="105" t="s">
        <v>8</v>
      </c>
      <c r="F770" s="105" t="s">
        <v>12</v>
      </c>
      <c r="G770" s="105">
        <v>2020</v>
      </c>
      <c r="H770" s="105">
        <v>3</v>
      </c>
      <c r="I770" s="106" t="s">
        <v>184</v>
      </c>
      <c r="J770" s="106">
        <v>605920</v>
      </c>
      <c r="K770" s="107" t="s">
        <v>2120</v>
      </c>
      <c r="L770" s="115">
        <v>540000</v>
      </c>
      <c r="M770" s="115"/>
    </row>
    <row r="771" spans="1:13" ht="17.25">
      <c r="A771" s="104">
        <v>1</v>
      </c>
      <c r="B771" s="105" t="s">
        <v>285</v>
      </c>
      <c r="C771" s="105" t="s">
        <v>613</v>
      </c>
      <c r="D771" s="105">
        <v>1</v>
      </c>
      <c r="E771" s="105" t="s">
        <v>224</v>
      </c>
      <c r="F771" s="105" t="s">
        <v>22</v>
      </c>
      <c r="G771" s="105">
        <v>2020</v>
      </c>
      <c r="H771" s="105">
        <v>2</v>
      </c>
      <c r="I771" s="106" t="s">
        <v>172</v>
      </c>
      <c r="J771" s="106">
        <v>660677</v>
      </c>
      <c r="K771" s="107" t="s">
        <v>1250</v>
      </c>
      <c r="L771" s="115"/>
      <c r="M771" s="115"/>
    </row>
    <row r="772" spans="1:13" ht="17.25">
      <c r="A772" s="104">
        <v>2</v>
      </c>
      <c r="B772" s="105" t="s">
        <v>285</v>
      </c>
      <c r="C772" s="105" t="s">
        <v>614</v>
      </c>
      <c r="D772" s="105">
        <v>1</v>
      </c>
      <c r="E772" s="105" t="s">
        <v>224</v>
      </c>
      <c r="F772" s="105" t="s">
        <v>22</v>
      </c>
      <c r="G772" s="105">
        <v>2020</v>
      </c>
      <c r="H772" s="105">
        <v>2</v>
      </c>
      <c r="I772" s="106" t="s">
        <v>173</v>
      </c>
      <c r="J772" s="106">
        <v>620024</v>
      </c>
      <c r="K772" s="107" t="s">
        <v>1251</v>
      </c>
      <c r="L772" s="115"/>
      <c r="M772" s="115"/>
    </row>
    <row r="773" spans="1:13" ht="17.25">
      <c r="A773" s="104">
        <v>3</v>
      </c>
      <c r="B773" s="105" t="s">
        <v>285</v>
      </c>
      <c r="C773" s="105" t="s">
        <v>615</v>
      </c>
      <c r="D773" s="105">
        <v>1</v>
      </c>
      <c r="E773" s="105" t="s">
        <v>224</v>
      </c>
      <c r="F773" s="105" t="s">
        <v>22</v>
      </c>
      <c r="G773" s="105">
        <v>2020</v>
      </c>
      <c r="H773" s="105">
        <v>2</v>
      </c>
      <c r="I773" s="106" t="s">
        <v>172</v>
      </c>
      <c r="J773" s="106">
        <v>661116</v>
      </c>
      <c r="K773" s="107" t="s">
        <v>1252</v>
      </c>
      <c r="L773" s="115"/>
      <c r="M773" s="115"/>
    </row>
    <row r="774" spans="1:13" ht="17.25">
      <c r="A774" s="104">
        <v>26</v>
      </c>
      <c r="B774" s="105" t="s">
        <v>285</v>
      </c>
      <c r="C774" s="105" t="s">
        <v>622</v>
      </c>
      <c r="D774" s="105">
        <v>1</v>
      </c>
      <c r="E774" s="105" t="s">
        <v>224</v>
      </c>
      <c r="F774" s="105" t="s">
        <v>14</v>
      </c>
      <c r="G774" s="105">
        <v>2020</v>
      </c>
      <c r="H774" s="105">
        <v>2</v>
      </c>
      <c r="I774" s="106" t="s">
        <v>175</v>
      </c>
      <c r="J774" s="106" t="s">
        <v>1264</v>
      </c>
      <c r="K774" s="107" t="s">
        <v>1265</v>
      </c>
      <c r="L774" s="115">
        <v>8060000</v>
      </c>
      <c r="M774" s="115">
        <v>4849254</v>
      </c>
    </row>
    <row r="775" spans="1:13" ht="17.25">
      <c r="A775" s="104">
        <v>34</v>
      </c>
      <c r="B775" s="105" t="s">
        <v>285</v>
      </c>
      <c r="C775" s="105" t="s">
        <v>288</v>
      </c>
      <c r="D775" s="105">
        <v>1</v>
      </c>
      <c r="E775" s="105" t="s">
        <v>224</v>
      </c>
      <c r="F775" s="105" t="s">
        <v>24</v>
      </c>
      <c r="G775" s="105">
        <v>2020</v>
      </c>
      <c r="H775" s="105">
        <v>2</v>
      </c>
      <c r="I775" s="106" t="s">
        <v>173</v>
      </c>
      <c r="J775" s="106" t="s">
        <v>183</v>
      </c>
      <c r="K775" s="107" t="s">
        <v>289</v>
      </c>
      <c r="L775" s="115"/>
      <c r="M775" s="115"/>
    </row>
    <row r="776" spans="1:13" ht="17.25">
      <c r="A776" s="104">
        <v>42</v>
      </c>
      <c r="B776" s="105" t="s">
        <v>290</v>
      </c>
      <c r="C776" s="105" t="s">
        <v>629</v>
      </c>
      <c r="D776" s="105">
        <v>1</v>
      </c>
      <c r="E776" s="105" t="s">
        <v>224</v>
      </c>
      <c r="F776" s="105" t="s">
        <v>22</v>
      </c>
      <c r="G776" s="105">
        <v>2020</v>
      </c>
      <c r="H776" s="105">
        <v>2</v>
      </c>
      <c r="I776" s="106" t="s">
        <v>173</v>
      </c>
      <c r="J776" s="106">
        <v>620011</v>
      </c>
      <c r="K776" s="107" t="s">
        <v>1274</v>
      </c>
      <c r="L776" s="115"/>
      <c r="M776" s="115"/>
    </row>
    <row r="777" spans="1:13" ht="17.25">
      <c r="A777" s="104">
        <v>51</v>
      </c>
      <c r="B777" s="105" t="s">
        <v>291</v>
      </c>
      <c r="C777" s="105" t="s">
        <v>637</v>
      </c>
      <c r="D777" s="105">
        <v>1</v>
      </c>
      <c r="E777" s="105" t="s">
        <v>224</v>
      </c>
      <c r="F777" s="105" t="s">
        <v>22</v>
      </c>
      <c r="G777" s="105">
        <v>2020</v>
      </c>
      <c r="H777" s="105">
        <v>2</v>
      </c>
      <c r="I777" s="106" t="s">
        <v>172</v>
      </c>
      <c r="J777" s="106">
        <v>602341</v>
      </c>
      <c r="K777" s="107" t="s">
        <v>1283</v>
      </c>
      <c r="L777" s="115"/>
      <c r="M777" s="115"/>
    </row>
    <row r="778" spans="1:13" ht="17.25">
      <c r="A778" s="104">
        <v>57</v>
      </c>
      <c r="B778" s="105" t="s">
        <v>291</v>
      </c>
      <c r="C778" s="105" t="s">
        <v>292</v>
      </c>
      <c r="D778" s="105"/>
      <c r="E778" s="105" t="s">
        <v>224</v>
      </c>
      <c r="F778" s="105" t="s">
        <v>22</v>
      </c>
      <c r="G778" s="105">
        <v>2020</v>
      </c>
      <c r="H778" s="105">
        <v>2</v>
      </c>
      <c r="I778" s="106" t="s">
        <v>172</v>
      </c>
      <c r="J778" s="106">
        <v>660677</v>
      </c>
      <c r="K778" s="107" t="s">
        <v>1289</v>
      </c>
      <c r="L778" s="115"/>
      <c r="M778" s="115"/>
    </row>
    <row r="779" spans="1:13" ht="17.25">
      <c r="A779" s="104">
        <v>58</v>
      </c>
      <c r="B779" s="105" t="s">
        <v>291</v>
      </c>
      <c r="C779" s="105" t="s">
        <v>292</v>
      </c>
      <c r="D779" s="105"/>
      <c r="E779" s="105" t="s">
        <v>224</v>
      </c>
      <c r="F779" s="105" t="s">
        <v>22</v>
      </c>
      <c r="G779" s="105">
        <v>2020</v>
      </c>
      <c r="H779" s="105">
        <v>2</v>
      </c>
      <c r="I779" s="106" t="s">
        <v>172</v>
      </c>
      <c r="J779" s="106">
        <v>660677</v>
      </c>
      <c r="K779" s="107" t="s">
        <v>1290</v>
      </c>
      <c r="L779" s="115"/>
      <c r="M779" s="115"/>
    </row>
    <row r="780" spans="1:13" ht="17.25">
      <c r="A780" s="104">
        <v>75</v>
      </c>
      <c r="B780" s="105" t="s">
        <v>291</v>
      </c>
      <c r="C780" s="105" t="s">
        <v>294</v>
      </c>
      <c r="D780" s="105"/>
      <c r="E780" s="105" t="s">
        <v>224</v>
      </c>
      <c r="F780" s="105" t="s">
        <v>22</v>
      </c>
      <c r="G780" s="105">
        <v>2020</v>
      </c>
      <c r="H780" s="105">
        <v>2</v>
      </c>
      <c r="I780" s="106" t="s">
        <v>172</v>
      </c>
      <c r="J780" s="106">
        <v>660706</v>
      </c>
      <c r="K780" s="107" t="s">
        <v>295</v>
      </c>
      <c r="L780" s="115"/>
      <c r="M780" s="115"/>
    </row>
    <row r="781" spans="1:13" ht="17.25">
      <c r="A781" s="104">
        <v>78</v>
      </c>
      <c r="B781" s="105" t="s">
        <v>291</v>
      </c>
      <c r="C781" s="105" t="s">
        <v>640</v>
      </c>
      <c r="D781" s="105"/>
      <c r="E781" s="105" t="s">
        <v>224</v>
      </c>
      <c r="F781" s="105" t="s">
        <v>22</v>
      </c>
      <c r="G781" s="105">
        <v>2020</v>
      </c>
      <c r="H781" s="105">
        <v>2</v>
      </c>
      <c r="I781" s="106" t="s">
        <v>172</v>
      </c>
      <c r="J781" s="106">
        <v>661116</v>
      </c>
      <c r="K781" s="107" t="s">
        <v>1304</v>
      </c>
      <c r="L781" s="115"/>
      <c r="M781" s="115"/>
    </row>
    <row r="782" spans="1:13" ht="17.25">
      <c r="A782" s="104">
        <v>93</v>
      </c>
      <c r="B782" s="105" t="s">
        <v>291</v>
      </c>
      <c r="C782" s="105" t="s">
        <v>297</v>
      </c>
      <c r="D782" s="105">
        <v>1</v>
      </c>
      <c r="E782" s="105" t="s">
        <v>224</v>
      </c>
      <c r="F782" s="105" t="s">
        <v>22</v>
      </c>
      <c r="G782" s="105">
        <v>2020</v>
      </c>
      <c r="H782" s="105">
        <v>2</v>
      </c>
      <c r="I782" s="106" t="s">
        <v>173</v>
      </c>
      <c r="J782" s="106">
        <v>620006</v>
      </c>
      <c r="K782" s="107" t="s">
        <v>1311</v>
      </c>
      <c r="L782" s="115"/>
      <c r="M782" s="115"/>
    </row>
    <row r="783" spans="1:13" ht="17.25">
      <c r="A783" s="104">
        <v>108</v>
      </c>
      <c r="B783" s="105" t="s">
        <v>291</v>
      </c>
      <c r="C783" s="105" t="s">
        <v>648</v>
      </c>
      <c r="D783" s="105">
        <v>1</v>
      </c>
      <c r="E783" s="105" t="s">
        <v>224</v>
      </c>
      <c r="F783" s="105" t="s">
        <v>22</v>
      </c>
      <c r="G783" s="105">
        <v>2020</v>
      </c>
      <c r="H783" s="105">
        <v>2</v>
      </c>
      <c r="I783" s="106" t="s">
        <v>173</v>
      </c>
      <c r="J783" s="106">
        <v>620024</v>
      </c>
      <c r="K783" s="107" t="s">
        <v>1320</v>
      </c>
      <c r="L783" s="115"/>
      <c r="M783" s="115"/>
    </row>
    <row r="784" spans="1:13" ht="17.25">
      <c r="A784" s="104">
        <v>122</v>
      </c>
      <c r="B784" s="105" t="s">
        <v>291</v>
      </c>
      <c r="C784" s="105" t="s">
        <v>653</v>
      </c>
      <c r="D784" s="105">
        <v>1</v>
      </c>
      <c r="E784" s="105" t="s">
        <v>224</v>
      </c>
      <c r="F784" s="105" t="s">
        <v>22</v>
      </c>
      <c r="G784" s="105">
        <v>2020</v>
      </c>
      <c r="H784" s="105">
        <v>2</v>
      </c>
      <c r="I784" s="106" t="s">
        <v>173</v>
      </c>
      <c r="J784" s="106">
        <v>620008</v>
      </c>
      <c r="K784" s="107" t="s">
        <v>1327</v>
      </c>
      <c r="L784" s="115"/>
      <c r="M784" s="115"/>
    </row>
    <row r="785" spans="1:13" ht="17.25">
      <c r="A785" s="104">
        <v>131</v>
      </c>
      <c r="B785" s="105" t="s">
        <v>301</v>
      </c>
      <c r="C785" s="105" t="s">
        <v>659</v>
      </c>
      <c r="D785" s="105">
        <v>1</v>
      </c>
      <c r="E785" s="105" t="s">
        <v>224</v>
      </c>
      <c r="F785" s="105" t="s">
        <v>21</v>
      </c>
      <c r="G785" s="105">
        <v>2019</v>
      </c>
      <c r="H785" s="105">
        <v>12</v>
      </c>
      <c r="I785" s="106" t="s">
        <v>170</v>
      </c>
      <c r="J785" s="106">
        <v>660423</v>
      </c>
      <c r="K785" s="107" t="s">
        <v>1276</v>
      </c>
      <c r="L785" s="115">
        <v>10764000</v>
      </c>
      <c r="M785" s="115">
        <v>7166992</v>
      </c>
    </row>
    <row r="786" spans="1:13" ht="17.25">
      <c r="A786" s="104">
        <v>162</v>
      </c>
      <c r="B786" s="105" t="s">
        <v>304</v>
      </c>
      <c r="C786" s="105" t="s">
        <v>680</v>
      </c>
      <c r="D786" s="105">
        <v>1</v>
      </c>
      <c r="E786" s="105" t="s">
        <v>224</v>
      </c>
      <c r="F786" s="105" t="s">
        <v>23</v>
      </c>
      <c r="G786" s="105">
        <v>2020</v>
      </c>
      <c r="H786" s="105">
        <v>2</v>
      </c>
      <c r="I786" s="106" t="s">
        <v>170</v>
      </c>
      <c r="J786" s="106">
        <v>603726</v>
      </c>
      <c r="K786" s="107" t="s">
        <v>1351</v>
      </c>
      <c r="L786" s="115">
        <v>10222243.737941012</v>
      </c>
      <c r="M786" s="115">
        <v>2.5259</v>
      </c>
    </row>
    <row r="787" spans="1:13" ht="17.25">
      <c r="A787" s="104">
        <v>132</v>
      </c>
      <c r="B787" s="105" t="s">
        <v>301</v>
      </c>
      <c r="C787" s="105" t="s">
        <v>659</v>
      </c>
      <c r="D787" s="105"/>
      <c r="E787" s="105" t="s">
        <v>224</v>
      </c>
      <c r="F787" s="105" t="s">
        <v>21</v>
      </c>
      <c r="G787" s="105">
        <v>2020</v>
      </c>
      <c r="H787" s="105">
        <v>12</v>
      </c>
      <c r="I787" s="106" t="s">
        <v>172</v>
      </c>
      <c r="J787" s="106">
        <v>660423</v>
      </c>
      <c r="K787" s="107" t="s">
        <v>1276</v>
      </c>
      <c r="L787" s="115"/>
      <c r="M787" s="115"/>
    </row>
    <row r="788" spans="1:13" ht="17.25">
      <c r="A788" s="104">
        <v>1001</v>
      </c>
      <c r="B788" s="105" t="s">
        <v>1048</v>
      </c>
      <c r="C788" s="105" t="s">
        <v>1049</v>
      </c>
      <c r="D788" s="105"/>
      <c r="E788" s="105" t="s">
        <v>224</v>
      </c>
      <c r="F788" s="105" t="s">
        <v>21</v>
      </c>
      <c r="G788" s="105">
        <v>2020</v>
      </c>
      <c r="H788" s="105">
        <v>8</v>
      </c>
      <c r="I788" s="106" t="s">
        <v>172</v>
      </c>
      <c r="J788" s="106">
        <v>661454</v>
      </c>
      <c r="K788" s="107" t="s">
        <v>1276</v>
      </c>
      <c r="L788" s="115"/>
      <c r="M788" s="115"/>
    </row>
    <row r="789" spans="1:13" ht="17.25">
      <c r="A789" s="104">
        <v>172</v>
      </c>
      <c r="B789" s="105" t="s">
        <v>305</v>
      </c>
      <c r="C789" s="105" t="s">
        <v>306</v>
      </c>
      <c r="D789" s="105">
        <v>1</v>
      </c>
      <c r="E789" s="105" t="s">
        <v>224</v>
      </c>
      <c r="F789" s="105" t="s">
        <v>23</v>
      </c>
      <c r="G789" s="105">
        <v>2020</v>
      </c>
      <c r="H789" s="105">
        <v>2</v>
      </c>
      <c r="I789" s="106" t="s">
        <v>170</v>
      </c>
      <c r="J789" s="106">
        <v>603325</v>
      </c>
      <c r="K789" s="107" t="s">
        <v>307</v>
      </c>
      <c r="L789" s="115"/>
      <c r="M789" s="115"/>
    </row>
    <row r="790" spans="1:13" ht="17.25">
      <c r="A790" s="104">
        <v>184</v>
      </c>
      <c r="B790" s="105" t="s">
        <v>685</v>
      </c>
      <c r="C790" s="105" t="s">
        <v>686</v>
      </c>
      <c r="D790" s="105"/>
      <c r="E790" s="105" t="s">
        <v>224</v>
      </c>
      <c r="F790" s="105" t="s">
        <v>22</v>
      </c>
      <c r="G790" s="105">
        <v>2020</v>
      </c>
      <c r="H790" s="105">
        <v>2</v>
      </c>
      <c r="I790" s="106" t="s">
        <v>173</v>
      </c>
      <c r="J790" s="106">
        <v>620006</v>
      </c>
      <c r="K790" s="107" t="s">
        <v>1357</v>
      </c>
      <c r="L790" s="115"/>
      <c r="M790" s="115"/>
    </row>
    <row r="791" spans="1:13" ht="17.25">
      <c r="A791" s="104">
        <v>185</v>
      </c>
      <c r="B791" s="105" t="s">
        <v>685</v>
      </c>
      <c r="C791" s="105" t="s">
        <v>686</v>
      </c>
      <c r="D791" s="105"/>
      <c r="E791" s="105" t="s">
        <v>224</v>
      </c>
      <c r="F791" s="105" t="s">
        <v>22</v>
      </c>
      <c r="G791" s="105">
        <v>2020</v>
      </c>
      <c r="H791" s="105">
        <v>2</v>
      </c>
      <c r="I791" s="106" t="s">
        <v>173</v>
      </c>
      <c r="J791" s="106">
        <v>620023</v>
      </c>
      <c r="K791" s="107" t="s">
        <v>1358</v>
      </c>
      <c r="L791" s="115"/>
      <c r="M791" s="115"/>
    </row>
    <row r="792" spans="1:13" ht="17.25">
      <c r="A792" s="104">
        <v>194</v>
      </c>
      <c r="B792" s="105" t="s">
        <v>290</v>
      </c>
      <c r="C792" s="105" t="s">
        <v>695</v>
      </c>
      <c r="D792" s="105">
        <v>1</v>
      </c>
      <c r="E792" s="105" t="s">
        <v>222</v>
      </c>
      <c r="F792" s="105" t="s">
        <v>25</v>
      </c>
      <c r="G792" s="105">
        <v>2020</v>
      </c>
      <c r="H792" s="105">
        <v>2</v>
      </c>
      <c r="I792" s="106" t="s">
        <v>171</v>
      </c>
      <c r="J792" s="106">
        <v>405261</v>
      </c>
      <c r="K792" s="107" t="s">
        <v>1366</v>
      </c>
      <c r="L792" s="115">
        <v>29750000</v>
      </c>
      <c r="M792" s="115">
        <v>23057440</v>
      </c>
    </row>
    <row r="793" spans="1:13" ht="17.25">
      <c r="A793" s="104">
        <v>195</v>
      </c>
      <c r="B793" s="105" t="s">
        <v>290</v>
      </c>
      <c r="C793" s="105" t="s">
        <v>695</v>
      </c>
      <c r="D793" s="105"/>
      <c r="E793" s="105" t="s">
        <v>222</v>
      </c>
      <c r="F793" s="105" t="s">
        <v>25</v>
      </c>
      <c r="G793" s="105">
        <v>2020</v>
      </c>
      <c r="H793" s="105">
        <v>2</v>
      </c>
      <c r="I793" s="106" t="s">
        <v>175</v>
      </c>
      <c r="J793" s="106">
        <v>408088</v>
      </c>
      <c r="K793" s="107" t="s">
        <v>1366</v>
      </c>
      <c r="L793" s="115">
        <v>0</v>
      </c>
      <c r="M793" s="115">
        <v>1771520</v>
      </c>
    </row>
    <row r="794" spans="1:13" ht="17.25">
      <c r="A794" s="104">
        <v>219</v>
      </c>
      <c r="B794" s="105" t="s">
        <v>290</v>
      </c>
      <c r="C794" s="105" t="s">
        <v>705</v>
      </c>
      <c r="D794" s="105">
        <v>1</v>
      </c>
      <c r="E794" s="105" t="s">
        <v>222</v>
      </c>
      <c r="F794" s="105" t="s">
        <v>91</v>
      </c>
      <c r="G794" s="105">
        <v>2020</v>
      </c>
      <c r="H794" s="105">
        <v>2</v>
      </c>
      <c r="I794" s="106" t="s">
        <v>172</v>
      </c>
      <c r="J794" s="106">
        <v>661024</v>
      </c>
      <c r="K794" s="107" t="s">
        <v>1381</v>
      </c>
      <c r="L794" s="115">
        <v>1805333.3333333333</v>
      </c>
      <c r="M794" s="115">
        <v>2419178.8073</v>
      </c>
    </row>
    <row r="795" spans="1:13" ht="17.25">
      <c r="A795" s="104">
        <v>239</v>
      </c>
      <c r="B795" s="105" t="s">
        <v>291</v>
      </c>
      <c r="C795" s="105" t="s">
        <v>722</v>
      </c>
      <c r="D795" s="105">
        <v>1</v>
      </c>
      <c r="E795" s="105" t="s">
        <v>222</v>
      </c>
      <c r="F795" s="105" t="s">
        <v>27</v>
      </c>
      <c r="G795" s="105">
        <v>2020</v>
      </c>
      <c r="H795" s="105">
        <v>2</v>
      </c>
      <c r="I795" s="106" t="s">
        <v>171</v>
      </c>
      <c r="J795" s="106">
        <v>405677</v>
      </c>
      <c r="K795" s="107" t="s">
        <v>1398</v>
      </c>
      <c r="L795" s="115">
        <v>926000</v>
      </c>
      <c r="M795" s="115"/>
    </row>
    <row r="796" spans="1:13" ht="17.25">
      <c r="A796" s="104">
        <v>240</v>
      </c>
      <c r="B796" s="105" t="s">
        <v>291</v>
      </c>
      <c r="C796" s="105" t="s">
        <v>722</v>
      </c>
      <c r="D796" s="105"/>
      <c r="E796" s="105" t="s">
        <v>222</v>
      </c>
      <c r="F796" s="105" t="s">
        <v>27</v>
      </c>
      <c r="G796" s="105">
        <v>2020</v>
      </c>
      <c r="H796" s="105">
        <v>2</v>
      </c>
      <c r="I796" s="106" t="s">
        <v>175</v>
      </c>
      <c r="J796" s="106">
        <v>405677</v>
      </c>
      <c r="K796" s="107" t="s">
        <v>1398</v>
      </c>
      <c r="L796" s="115">
        <v>1794000</v>
      </c>
      <c r="M796" s="115"/>
    </row>
    <row r="797" spans="1:13" ht="17.25">
      <c r="A797" s="104">
        <v>241</v>
      </c>
      <c r="B797" s="105" t="s">
        <v>291</v>
      </c>
      <c r="C797" s="105" t="s">
        <v>722</v>
      </c>
      <c r="D797" s="105"/>
      <c r="E797" s="105" t="s">
        <v>222</v>
      </c>
      <c r="F797" s="105" t="s">
        <v>27</v>
      </c>
      <c r="G797" s="105">
        <v>2020</v>
      </c>
      <c r="H797" s="105">
        <v>2</v>
      </c>
      <c r="I797" s="106" t="s">
        <v>176</v>
      </c>
      <c r="J797" s="106">
        <v>405677</v>
      </c>
      <c r="K797" s="107" t="s">
        <v>1398</v>
      </c>
      <c r="L797" s="115">
        <v>3000</v>
      </c>
      <c r="M797" s="115"/>
    </row>
    <row r="798" spans="1:13" ht="17.25">
      <c r="A798" s="104">
        <v>242</v>
      </c>
      <c r="B798" s="105" t="s">
        <v>291</v>
      </c>
      <c r="C798" s="105" t="s">
        <v>723</v>
      </c>
      <c r="D798" s="105">
        <v>1</v>
      </c>
      <c r="E798" s="105" t="s">
        <v>222</v>
      </c>
      <c r="F798" s="105" t="s">
        <v>28</v>
      </c>
      <c r="G798" s="105">
        <v>2020</v>
      </c>
      <c r="H798" s="105">
        <v>2</v>
      </c>
      <c r="I798" s="106" t="s">
        <v>171</v>
      </c>
      <c r="J798" s="106">
        <v>405742</v>
      </c>
      <c r="K798" s="107" t="s">
        <v>1399</v>
      </c>
      <c r="L798" s="115">
        <v>3948000</v>
      </c>
      <c r="M798" s="115">
        <v>2.7E-2</v>
      </c>
    </row>
    <row r="799" spans="1:13" ht="17.25">
      <c r="A799" s="104">
        <v>243</v>
      </c>
      <c r="B799" s="105" t="s">
        <v>291</v>
      </c>
      <c r="C799" s="105" t="s">
        <v>723</v>
      </c>
      <c r="D799" s="105"/>
      <c r="E799" s="105" t="s">
        <v>222</v>
      </c>
      <c r="F799" s="105" t="s">
        <v>28</v>
      </c>
      <c r="G799" s="105">
        <v>2020</v>
      </c>
      <c r="H799" s="105">
        <v>2</v>
      </c>
      <c r="I799" s="106" t="s">
        <v>175</v>
      </c>
      <c r="J799" s="106">
        <v>405742</v>
      </c>
      <c r="K799" s="107" t="s">
        <v>1399</v>
      </c>
      <c r="L799" s="115">
        <v>474600</v>
      </c>
      <c r="M799" s="115">
        <v>0.96240000000000003</v>
      </c>
    </row>
    <row r="800" spans="1:13" ht="17.25">
      <c r="A800" s="104">
        <v>244</v>
      </c>
      <c r="B800" s="105" t="s">
        <v>291</v>
      </c>
      <c r="C800" s="105" t="s">
        <v>723</v>
      </c>
      <c r="D800" s="105"/>
      <c r="E800" s="105" t="s">
        <v>222</v>
      </c>
      <c r="F800" s="105" t="s">
        <v>27</v>
      </c>
      <c r="G800" s="105">
        <v>2020</v>
      </c>
      <c r="H800" s="105">
        <v>2</v>
      </c>
      <c r="I800" s="106" t="s">
        <v>176</v>
      </c>
      <c r="J800" s="106">
        <v>405742</v>
      </c>
      <c r="K800" s="107" t="s">
        <v>1399</v>
      </c>
      <c r="L800" s="115">
        <v>29400</v>
      </c>
      <c r="M800" s="115"/>
    </row>
    <row r="801" spans="1:13" ht="17.25">
      <c r="A801" s="104">
        <v>245</v>
      </c>
      <c r="B801" s="105" t="s">
        <v>291</v>
      </c>
      <c r="C801" s="105" t="s">
        <v>724</v>
      </c>
      <c r="D801" s="105">
        <v>1</v>
      </c>
      <c r="E801" s="105" t="s">
        <v>222</v>
      </c>
      <c r="F801" s="105" t="s">
        <v>27</v>
      </c>
      <c r="G801" s="105">
        <v>2020</v>
      </c>
      <c r="H801" s="105">
        <v>2</v>
      </c>
      <c r="I801" s="106" t="s">
        <v>171</v>
      </c>
      <c r="J801" s="106">
        <v>405680</v>
      </c>
      <c r="K801" s="107" t="s">
        <v>1400</v>
      </c>
      <c r="L801" s="115">
        <v>6200000</v>
      </c>
      <c r="M801" s="115"/>
    </row>
    <row r="802" spans="1:13" ht="17.25">
      <c r="A802" s="104">
        <v>246</v>
      </c>
      <c r="B802" s="105" t="s">
        <v>291</v>
      </c>
      <c r="C802" s="105" t="s">
        <v>724</v>
      </c>
      <c r="D802" s="105"/>
      <c r="E802" s="105" t="s">
        <v>222</v>
      </c>
      <c r="F802" s="105" t="s">
        <v>27</v>
      </c>
      <c r="G802" s="105">
        <v>2020</v>
      </c>
      <c r="H802" s="105">
        <v>2</v>
      </c>
      <c r="I802" s="106" t="s">
        <v>175</v>
      </c>
      <c r="J802" s="106">
        <v>405680</v>
      </c>
      <c r="K802" s="107" t="s">
        <v>1400</v>
      </c>
      <c r="L802" s="115">
        <v>3800000</v>
      </c>
      <c r="M802" s="115"/>
    </row>
    <row r="803" spans="1:13" ht="17.25">
      <c r="A803" s="104">
        <v>247</v>
      </c>
      <c r="B803" s="105" t="s">
        <v>291</v>
      </c>
      <c r="C803" s="105" t="s">
        <v>725</v>
      </c>
      <c r="D803" s="105">
        <v>1</v>
      </c>
      <c r="E803" s="105" t="s">
        <v>222</v>
      </c>
      <c r="F803" s="105" t="s">
        <v>25</v>
      </c>
      <c r="G803" s="105">
        <v>2020</v>
      </c>
      <c r="H803" s="105">
        <v>2</v>
      </c>
      <c r="I803" s="106" t="s">
        <v>171</v>
      </c>
      <c r="J803" s="106">
        <v>405450</v>
      </c>
      <c r="K803" s="107" t="s">
        <v>1401</v>
      </c>
      <c r="L803" s="115">
        <v>774410</v>
      </c>
      <c r="M803" s="115"/>
    </row>
    <row r="804" spans="1:13" ht="17.25">
      <c r="A804" s="104">
        <v>248</v>
      </c>
      <c r="B804" s="105" t="s">
        <v>291</v>
      </c>
      <c r="C804" s="105" t="s">
        <v>725</v>
      </c>
      <c r="D804" s="105"/>
      <c r="E804" s="105" t="s">
        <v>222</v>
      </c>
      <c r="F804" s="105" t="s">
        <v>25</v>
      </c>
      <c r="G804" s="105">
        <v>2020</v>
      </c>
      <c r="H804" s="105">
        <v>2</v>
      </c>
      <c r="I804" s="106" t="s">
        <v>171</v>
      </c>
      <c r="J804" s="106">
        <v>405451</v>
      </c>
      <c r="K804" s="107" t="s">
        <v>1402</v>
      </c>
      <c r="L804" s="115">
        <v>83570.666666666672</v>
      </c>
      <c r="M804" s="115"/>
    </row>
    <row r="805" spans="1:13" ht="17.25">
      <c r="A805" s="104">
        <v>249</v>
      </c>
      <c r="B805" s="105" t="s">
        <v>291</v>
      </c>
      <c r="C805" s="105" t="s">
        <v>725</v>
      </c>
      <c r="D805" s="105"/>
      <c r="E805" s="105" t="s">
        <v>222</v>
      </c>
      <c r="F805" s="105" t="s">
        <v>25</v>
      </c>
      <c r="G805" s="105">
        <v>2020</v>
      </c>
      <c r="H805" s="105">
        <v>2</v>
      </c>
      <c r="I805" s="106" t="s">
        <v>175</v>
      </c>
      <c r="J805" s="106">
        <v>405435</v>
      </c>
      <c r="K805" s="107" t="s">
        <v>1401</v>
      </c>
      <c r="L805" s="115">
        <v>605381</v>
      </c>
      <c r="M805" s="115"/>
    </row>
    <row r="806" spans="1:13" ht="17.25">
      <c r="A806" s="104">
        <v>250</v>
      </c>
      <c r="B806" s="105" t="s">
        <v>291</v>
      </c>
      <c r="C806" s="105" t="s">
        <v>725</v>
      </c>
      <c r="D806" s="105"/>
      <c r="E806" s="105" t="s">
        <v>222</v>
      </c>
      <c r="F806" s="105" t="s">
        <v>25</v>
      </c>
      <c r="G806" s="105">
        <v>2020</v>
      </c>
      <c r="H806" s="105">
        <v>2</v>
      </c>
      <c r="I806" s="106" t="s">
        <v>175</v>
      </c>
      <c r="J806" s="106">
        <v>405439</v>
      </c>
      <c r="K806" s="107" t="s">
        <v>1402</v>
      </c>
      <c r="L806" s="115">
        <v>681912</v>
      </c>
      <c r="M806" s="115"/>
    </row>
    <row r="807" spans="1:13" ht="17.25">
      <c r="A807" s="104">
        <v>251</v>
      </c>
      <c r="B807" s="105" t="s">
        <v>291</v>
      </c>
      <c r="C807" s="105" t="s">
        <v>726</v>
      </c>
      <c r="D807" s="105">
        <v>1</v>
      </c>
      <c r="E807" s="105" t="s">
        <v>222</v>
      </c>
      <c r="F807" s="105" t="s">
        <v>27</v>
      </c>
      <c r="G807" s="105">
        <v>2020</v>
      </c>
      <c r="H807" s="105">
        <v>2</v>
      </c>
      <c r="I807" s="106" t="s">
        <v>175</v>
      </c>
      <c r="J807" s="106">
        <v>410935</v>
      </c>
      <c r="K807" s="107" t="s">
        <v>1360</v>
      </c>
      <c r="L807" s="115">
        <v>600000</v>
      </c>
      <c r="M807" s="115"/>
    </row>
    <row r="808" spans="1:13" ht="17.25">
      <c r="A808" s="104">
        <v>252</v>
      </c>
      <c r="B808" s="105" t="s">
        <v>291</v>
      </c>
      <c r="C808" s="105" t="s">
        <v>726</v>
      </c>
      <c r="D808" s="105"/>
      <c r="E808" s="105" t="s">
        <v>222</v>
      </c>
      <c r="F808" s="105" t="s">
        <v>28</v>
      </c>
      <c r="G808" s="105">
        <v>2020</v>
      </c>
      <c r="H808" s="105">
        <v>2</v>
      </c>
      <c r="I808" s="106" t="s">
        <v>175</v>
      </c>
      <c r="J808" s="106">
        <v>405681</v>
      </c>
      <c r="K808" s="107" t="s">
        <v>1360</v>
      </c>
      <c r="L808" s="115">
        <v>1750000</v>
      </c>
      <c r="M808" s="115">
        <v>1765750</v>
      </c>
    </row>
    <row r="809" spans="1:13" ht="17.25">
      <c r="A809" s="104">
        <v>253</v>
      </c>
      <c r="B809" s="105" t="s">
        <v>291</v>
      </c>
      <c r="C809" s="105" t="s">
        <v>726</v>
      </c>
      <c r="D809" s="105"/>
      <c r="E809" s="105" t="s">
        <v>222</v>
      </c>
      <c r="F809" s="105" t="s">
        <v>28</v>
      </c>
      <c r="G809" s="105">
        <v>2020</v>
      </c>
      <c r="H809" s="105">
        <v>2</v>
      </c>
      <c r="I809" s="106" t="s">
        <v>172</v>
      </c>
      <c r="J809" s="106">
        <v>600119</v>
      </c>
      <c r="K809" s="107" t="s">
        <v>1360</v>
      </c>
      <c r="L809" s="115">
        <v>210000</v>
      </c>
      <c r="M809" s="115">
        <v>141260</v>
      </c>
    </row>
    <row r="810" spans="1:13" ht="17.25">
      <c r="A810" s="104">
        <v>254</v>
      </c>
      <c r="B810" s="105" t="s">
        <v>291</v>
      </c>
      <c r="C810" s="105" t="s">
        <v>726</v>
      </c>
      <c r="D810" s="105"/>
      <c r="E810" s="105" t="s">
        <v>222</v>
      </c>
      <c r="F810" s="105" t="s">
        <v>27</v>
      </c>
      <c r="G810" s="105">
        <v>2020</v>
      </c>
      <c r="H810" s="105">
        <v>2</v>
      </c>
      <c r="I810" s="106" t="s">
        <v>170</v>
      </c>
      <c r="J810" s="106">
        <v>600119</v>
      </c>
      <c r="K810" s="107" t="s">
        <v>1360</v>
      </c>
      <c r="L810" s="115">
        <v>29166.666666666668</v>
      </c>
      <c r="M810" s="115"/>
    </row>
    <row r="811" spans="1:13" ht="17.25">
      <c r="A811" s="104">
        <v>259</v>
      </c>
      <c r="B811" s="105" t="s">
        <v>291</v>
      </c>
      <c r="C811" s="105" t="s">
        <v>729</v>
      </c>
      <c r="D811" s="105">
        <v>1</v>
      </c>
      <c r="E811" s="105" t="s">
        <v>222</v>
      </c>
      <c r="F811" s="105" t="s">
        <v>28</v>
      </c>
      <c r="G811" s="105">
        <v>2020</v>
      </c>
      <c r="H811" s="105">
        <v>2</v>
      </c>
      <c r="I811" s="106" t="s">
        <v>170</v>
      </c>
      <c r="J811" s="106">
        <v>661012</v>
      </c>
      <c r="K811" s="107" t="s">
        <v>1406</v>
      </c>
      <c r="L811" s="115">
        <v>519635.00000000099</v>
      </c>
      <c r="M811" s="115">
        <v>726480</v>
      </c>
    </row>
    <row r="812" spans="1:13" ht="17.25">
      <c r="A812" s="104">
        <v>260</v>
      </c>
      <c r="B812" s="105" t="s">
        <v>291</v>
      </c>
      <c r="C812" s="105" t="s">
        <v>728</v>
      </c>
      <c r="D812" s="105"/>
      <c r="E812" s="105" t="s">
        <v>222</v>
      </c>
      <c r="F812" s="105" t="s">
        <v>28</v>
      </c>
      <c r="G812" s="105">
        <v>2020</v>
      </c>
      <c r="H812" s="105">
        <v>2</v>
      </c>
      <c r="I812" s="106" t="s">
        <v>172</v>
      </c>
      <c r="J812" s="106">
        <v>661012</v>
      </c>
      <c r="K812" s="107" t="s">
        <v>1406</v>
      </c>
      <c r="L812" s="115">
        <v>605400.00000000116</v>
      </c>
      <c r="M812" s="115">
        <v>403600</v>
      </c>
    </row>
    <row r="813" spans="1:13" ht="17.25">
      <c r="A813" s="104">
        <v>261</v>
      </c>
      <c r="B813" s="105" t="s">
        <v>291</v>
      </c>
      <c r="C813" s="105" t="s">
        <v>729</v>
      </c>
      <c r="D813" s="105"/>
      <c r="E813" s="105" t="s">
        <v>222</v>
      </c>
      <c r="F813" s="105" t="s">
        <v>26</v>
      </c>
      <c r="G813" s="105">
        <v>2020</v>
      </c>
      <c r="H813" s="105">
        <v>2</v>
      </c>
      <c r="I813" s="106" t="s">
        <v>174</v>
      </c>
      <c r="J813" s="106">
        <v>420661</v>
      </c>
      <c r="K813" s="107" t="s">
        <v>1407</v>
      </c>
      <c r="L813" s="115">
        <v>151350.00000000029</v>
      </c>
      <c r="M813" s="115"/>
    </row>
    <row r="814" spans="1:13" ht="17.25">
      <c r="A814" s="104">
        <v>262</v>
      </c>
      <c r="B814" s="105" t="s">
        <v>291</v>
      </c>
      <c r="C814" s="105" t="s">
        <v>730</v>
      </c>
      <c r="D814" s="105">
        <v>1</v>
      </c>
      <c r="E814" s="105" t="s">
        <v>222</v>
      </c>
      <c r="F814" s="105" t="s">
        <v>28</v>
      </c>
      <c r="G814" s="105">
        <v>2020</v>
      </c>
      <c r="H814" s="105">
        <v>2</v>
      </c>
      <c r="I814" s="106" t="s">
        <v>170</v>
      </c>
      <c r="J814" s="106">
        <v>671386</v>
      </c>
      <c r="K814" s="107" t="s">
        <v>1408</v>
      </c>
      <c r="L814" s="115">
        <v>649518.87755102059</v>
      </c>
      <c r="M814" s="115">
        <v>403600.02020000003</v>
      </c>
    </row>
    <row r="815" spans="1:13" ht="17.25">
      <c r="A815" s="104">
        <v>263</v>
      </c>
      <c r="B815" s="105" t="s">
        <v>291</v>
      </c>
      <c r="C815" s="105" t="s">
        <v>731</v>
      </c>
      <c r="D815" s="105">
        <v>1</v>
      </c>
      <c r="E815" s="105" t="s">
        <v>222</v>
      </c>
      <c r="F815" s="105" t="s">
        <v>27</v>
      </c>
      <c r="G815" s="105">
        <v>2020</v>
      </c>
      <c r="H815" s="105">
        <v>2</v>
      </c>
      <c r="I815" s="106" t="s">
        <v>171</v>
      </c>
      <c r="J815" s="106">
        <v>420167</v>
      </c>
      <c r="K815" s="107" t="s">
        <v>1409</v>
      </c>
      <c r="L815" s="115">
        <v>168166.66666666677</v>
      </c>
      <c r="M815" s="115"/>
    </row>
    <row r="816" spans="1:13" ht="17.25">
      <c r="A816" s="104">
        <v>264</v>
      </c>
      <c r="B816" s="105" t="s">
        <v>291</v>
      </c>
      <c r="C816" s="105" t="s">
        <v>731</v>
      </c>
      <c r="D816" s="105"/>
      <c r="E816" s="105" t="s">
        <v>222</v>
      </c>
      <c r="F816" s="105" t="s">
        <v>27</v>
      </c>
      <c r="G816" s="105">
        <v>2020</v>
      </c>
      <c r="H816" s="105">
        <v>2</v>
      </c>
      <c r="I816" s="106" t="s">
        <v>175</v>
      </c>
      <c r="J816" s="106">
        <v>420167</v>
      </c>
      <c r="K816" s="107" t="s">
        <v>1409</v>
      </c>
      <c r="L816" s="115">
        <v>3144716.6666666693</v>
      </c>
      <c r="M816" s="115"/>
    </row>
    <row r="817" spans="1:13" ht="17.25">
      <c r="A817" s="104">
        <v>268</v>
      </c>
      <c r="B817" s="105" t="s">
        <v>291</v>
      </c>
      <c r="C817" s="105" t="s">
        <v>734</v>
      </c>
      <c r="D817" s="105">
        <v>1</v>
      </c>
      <c r="E817" s="105" t="s">
        <v>222</v>
      </c>
      <c r="F817" s="105" t="s">
        <v>25</v>
      </c>
      <c r="G817" s="105">
        <v>2020</v>
      </c>
      <c r="H817" s="105">
        <v>2</v>
      </c>
      <c r="I817" s="106" t="s">
        <v>176</v>
      </c>
      <c r="J817" s="106">
        <v>421493</v>
      </c>
      <c r="K817" s="107" t="s">
        <v>1412</v>
      </c>
      <c r="L817" s="115">
        <v>1100000</v>
      </c>
      <c r="M817" s="115">
        <v>565040</v>
      </c>
    </row>
    <row r="818" spans="1:13" ht="17.25">
      <c r="A818" s="104">
        <v>321</v>
      </c>
      <c r="B818" s="105" t="s">
        <v>302</v>
      </c>
      <c r="C818" s="105" t="s">
        <v>767</v>
      </c>
      <c r="D818" s="105">
        <v>1</v>
      </c>
      <c r="E818" s="105" t="s">
        <v>222</v>
      </c>
      <c r="F818" s="105" t="s">
        <v>91</v>
      </c>
      <c r="G818" s="105">
        <v>2020</v>
      </c>
      <c r="H818" s="105">
        <v>2</v>
      </c>
      <c r="I818" s="106" t="s">
        <v>172</v>
      </c>
      <c r="J818" s="106">
        <v>601206</v>
      </c>
      <c r="K818" s="107" t="s">
        <v>1443</v>
      </c>
      <c r="L818" s="115">
        <v>3175500</v>
      </c>
      <c r="M818" s="115"/>
    </row>
    <row r="819" spans="1:13" ht="17.25">
      <c r="A819" s="104">
        <v>329</v>
      </c>
      <c r="B819" s="105" t="s">
        <v>302</v>
      </c>
      <c r="C819" s="105" t="s">
        <v>770</v>
      </c>
      <c r="D819" s="105">
        <v>1</v>
      </c>
      <c r="E819" s="105" t="s">
        <v>222</v>
      </c>
      <c r="F819" s="105" t="s">
        <v>10</v>
      </c>
      <c r="G819" s="105">
        <v>2020</v>
      </c>
      <c r="H819" s="105">
        <v>2</v>
      </c>
      <c r="I819" s="106" t="s">
        <v>170</v>
      </c>
      <c r="J819" s="106">
        <v>671849</v>
      </c>
      <c r="K819" s="107" t="s">
        <v>1448</v>
      </c>
      <c r="L819" s="115">
        <v>2190033.3333333335</v>
      </c>
      <c r="M819" s="115"/>
    </row>
    <row r="820" spans="1:13" ht="17.25">
      <c r="A820" s="104">
        <v>330</v>
      </c>
      <c r="B820" s="105" t="s">
        <v>302</v>
      </c>
      <c r="C820" s="105" t="s">
        <v>770</v>
      </c>
      <c r="D820" s="105"/>
      <c r="E820" s="105" t="s">
        <v>222</v>
      </c>
      <c r="F820" s="105" t="s">
        <v>10</v>
      </c>
      <c r="G820" s="105">
        <v>2020</v>
      </c>
      <c r="H820" s="105">
        <v>2</v>
      </c>
      <c r="I820" s="106" t="s">
        <v>172</v>
      </c>
      <c r="J820" s="106">
        <v>671849</v>
      </c>
      <c r="K820" s="107" t="s">
        <v>1448</v>
      </c>
      <c r="L820" s="115">
        <v>320966.66666666669</v>
      </c>
      <c r="M820" s="115">
        <v>878234.16669999994</v>
      </c>
    </row>
    <row r="821" spans="1:13" ht="17.25">
      <c r="A821" s="104">
        <v>336</v>
      </c>
      <c r="B821" s="105" t="s">
        <v>302</v>
      </c>
      <c r="C821" s="105" t="s">
        <v>775</v>
      </c>
      <c r="D821" s="105">
        <v>1</v>
      </c>
      <c r="E821" s="105" t="s">
        <v>222</v>
      </c>
      <c r="F821" s="105" t="s">
        <v>25</v>
      </c>
      <c r="G821" s="105">
        <v>2020</v>
      </c>
      <c r="H821" s="105">
        <v>2</v>
      </c>
      <c r="I821" s="106" t="s">
        <v>171</v>
      </c>
      <c r="J821" s="106">
        <v>405616</v>
      </c>
      <c r="K821" s="107" t="s">
        <v>1452</v>
      </c>
      <c r="L821" s="115">
        <v>158333.33333333334</v>
      </c>
      <c r="M821" s="115">
        <v>49654.819300000003</v>
      </c>
    </row>
    <row r="822" spans="1:13" ht="17.25">
      <c r="A822" s="104">
        <v>337</v>
      </c>
      <c r="B822" s="105" t="s">
        <v>302</v>
      </c>
      <c r="C822" s="105" t="s">
        <v>775</v>
      </c>
      <c r="D822" s="105"/>
      <c r="E822" s="105" t="s">
        <v>222</v>
      </c>
      <c r="F822" s="105" t="s">
        <v>25</v>
      </c>
      <c r="G822" s="105">
        <v>2020</v>
      </c>
      <c r="H822" s="105">
        <v>2</v>
      </c>
      <c r="I822" s="106" t="s">
        <v>175</v>
      </c>
      <c r="J822" s="106">
        <v>405616</v>
      </c>
      <c r="K822" s="107" t="s">
        <v>1452</v>
      </c>
      <c r="L822" s="115">
        <v>354166.66666666669</v>
      </c>
      <c r="M822" s="115">
        <v>648787</v>
      </c>
    </row>
    <row r="823" spans="1:13" ht="17.25">
      <c r="A823" s="104">
        <v>338</v>
      </c>
      <c r="B823" s="105" t="s">
        <v>302</v>
      </c>
      <c r="C823" s="105" t="s">
        <v>775</v>
      </c>
      <c r="D823" s="105"/>
      <c r="E823" s="105" t="s">
        <v>222</v>
      </c>
      <c r="F823" s="105" t="s">
        <v>25</v>
      </c>
      <c r="G823" s="105">
        <v>2020</v>
      </c>
      <c r="H823" s="105">
        <v>2</v>
      </c>
      <c r="I823" s="106" t="s">
        <v>170</v>
      </c>
      <c r="J823" s="106">
        <v>600110</v>
      </c>
      <c r="K823" s="107" t="s">
        <v>1452</v>
      </c>
      <c r="L823" s="115">
        <v>320833.33333333331</v>
      </c>
      <c r="M823" s="115">
        <v>383420</v>
      </c>
    </row>
    <row r="824" spans="1:13" ht="17.25">
      <c r="A824" s="104">
        <v>339</v>
      </c>
      <c r="B824" s="105" t="s">
        <v>302</v>
      </c>
      <c r="C824" s="105" t="s">
        <v>775</v>
      </c>
      <c r="D824" s="105"/>
      <c r="E824" s="105" t="s">
        <v>222</v>
      </c>
      <c r="F824" s="105" t="s">
        <v>25</v>
      </c>
      <c r="G824" s="105">
        <v>2020</v>
      </c>
      <c r="H824" s="105">
        <v>2</v>
      </c>
      <c r="I824" s="106" t="s">
        <v>172</v>
      </c>
      <c r="J824" s="106">
        <v>600110</v>
      </c>
      <c r="K824" s="107" t="s">
        <v>1452</v>
      </c>
      <c r="L824" s="115">
        <v>208333.33333333334</v>
      </c>
      <c r="M824" s="115">
        <v>161440</v>
      </c>
    </row>
    <row r="825" spans="1:13" ht="17.25">
      <c r="A825" s="104">
        <v>375</v>
      </c>
      <c r="B825" s="105" t="s">
        <v>290</v>
      </c>
      <c r="C825" s="105" t="s">
        <v>799</v>
      </c>
      <c r="D825" s="105">
        <v>1</v>
      </c>
      <c r="E825" s="105" t="s">
        <v>13</v>
      </c>
      <c r="F825" s="105" t="s">
        <v>15</v>
      </c>
      <c r="G825" s="105">
        <v>2020</v>
      </c>
      <c r="H825" s="105">
        <v>2</v>
      </c>
      <c r="I825" s="106" t="s">
        <v>170</v>
      </c>
      <c r="J825" s="106">
        <v>605454</v>
      </c>
      <c r="K825" s="107" t="s">
        <v>1479</v>
      </c>
      <c r="L825" s="115">
        <v>3648540</v>
      </c>
      <c r="M825" s="115">
        <v>-15732919.6195</v>
      </c>
    </row>
    <row r="826" spans="1:13" ht="17.25">
      <c r="A826" s="104">
        <v>378</v>
      </c>
      <c r="B826" s="105" t="s">
        <v>290</v>
      </c>
      <c r="C826" s="105" t="s">
        <v>801</v>
      </c>
      <c r="D826" s="105"/>
      <c r="E826" s="105" t="s">
        <v>13</v>
      </c>
      <c r="F826" s="105" t="s">
        <v>15</v>
      </c>
      <c r="G826" s="105">
        <v>2020</v>
      </c>
      <c r="H826" s="105">
        <v>2</v>
      </c>
      <c r="I826" s="106" t="s">
        <v>170</v>
      </c>
      <c r="J826" s="106">
        <v>605456</v>
      </c>
      <c r="K826" s="107" t="s">
        <v>1480</v>
      </c>
      <c r="L826" s="115">
        <v>4439367.5454545459</v>
      </c>
      <c r="M826" s="115">
        <v>1.5758000000000001</v>
      </c>
    </row>
    <row r="827" spans="1:13" ht="17.25">
      <c r="A827" s="104">
        <v>379</v>
      </c>
      <c r="B827" s="105" t="s">
        <v>290</v>
      </c>
      <c r="C827" s="105" t="s">
        <v>802</v>
      </c>
      <c r="D827" s="105">
        <v>1</v>
      </c>
      <c r="E827" s="105" t="s">
        <v>13</v>
      </c>
      <c r="F827" s="105" t="s">
        <v>15</v>
      </c>
      <c r="G827" s="105">
        <v>2020</v>
      </c>
      <c r="H827" s="105">
        <v>2</v>
      </c>
      <c r="I827" s="106" t="s">
        <v>170</v>
      </c>
      <c r="J827" s="106">
        <v>600658</v>
      </c>
      <c r="K827" s="107" t="s">
        <v>1481</v>
      </c>
      <c r="L827" s="115">
        <v>2103480.9090909092</v>
      </c>
      <c r="M827" s="115">
        <v>-506917.88410000002</v>
      </c>
    </row>
    <row r="828" spans="1:13" ht="17.25">
      <c r="A828" s="104">
        <v>381</v>
      </c>
      <c r="B828" s="105" t="s">
        <v>290</v>
      </c>
      <c r="C828" s="105" t="s">
        <v>804</v>
      </c>
      <c r="D828" s="105">
        <v>1</v>
      </c>
      <c r="E828" s="105" t="s">
        <v>13</v>
      </c>
      <c r="F828" s="105" t="s">
        <v>15</v>
      </c>
      <c r="G828" s="105">
        <v>2020</v>
      </c>
      <c r="H828" s="105">
        <v>2</v>
      </c>
      <c r="I828" s="106" t="s">
        <v>170</v>
      </c>
      <c r="J828" s="106">
        <v>600549</v>
      </c>
      <c r="K828" s="107" t="s">
        <v>1483</v>
      </c>
      <c r="L828" s="115">
        <v>496398</v>
      </c>
      <c r="M828" s="115">
        <v>86455.6875</v>
      </c>
    </row>
    <row r="829" spans="1:13" ht="17.25">
      <c r="A829" s="104">
        <v>386</v>
      </c>
      <c r="B829" s="105" t="s">
        <v>290</v>
      </c>
      <c r="C829" s="105" t="s">
        <v>802</v>
      </c>
      <c r="D829" s="105"/>
      <c r="E829" s="105" t="s">
        <v>13</v>
      </c>
      <c r="F829" s="105" t="s">
        <v>15</v>
      </c>
      <c r="G829" s="105">
        <v>2020</v>
      </c>
      <c r="H829" s="105">
        <v>2</v>
      </c>
      <c r="I829" s="106" t="s">
        <v>170</v>
      </c>
      <c r="J829" s="106">
        <v>602306</v>
      </c>
      <c r="K829" s="107" t="s">
        <v>1481</v>
      </c>
      <c r="L829" s="115">
        <v>5733298</v>
      </c>
      <c r="M829" s="115">
        <v>-4994147.4374000002</v>
      </c>
    </row>
    <row r="830" spans="1:13" ht="17.25">
      <c r="A830" s="104">
        <v>387</v>
      </c>
      <c r="B830" s="105" t="s">
        <v>290</v>
      </c>
      <c r="C830" s="105" t="s">
        <v>801</v>
      </c>
      <c r="D830" s="105">
        <v>1</v>
      </c>
      <c r="E830" s="105" t="s">
        <v>13</v>
      </c>
      <c r="F830" s="105" t="s">
        <v>15</v>
      </c>
      <c r="G830" s="105">
        <v>2020</v>
      </c>
      <c r="H830" s="105">
        <v>2</v>
      </c>
      <c r="I830" s="106" t="s">
        <v>170</v>
      </c>
      <c r="J830" s="106">
        <v>602368</v>
      </c>
      <c r="K830" s="107" t="s">
        <v>1480</v>
      </c>
      <c r="L830" s="115">
        <v>8099777.4545454541</v>
      </c>
      <c r="M830" s="115">
        <v>-21917923.649700001</v>
      </c>
    </row>
    <row r="831" spans="1:13" ht="17.25">
      <c r="A831" s="104">
        <v>390</v>
      </c>
      <c r="B831" s="105" t="s">
        <v>290</v>
      </c>
      <c r="C831" s="105" t="s">
        <v>801</v>
      </c>
      <c r="D831" s="105"/>
      <c r="E831" s="105" t="s">
        <v>13</v>
      </c>
      <c r="F831" s="105" t="s">
        <v>15</v>
      </c>
      <c r="G831" s="105">
        <v>2020</v>
      </c>
      <c r="H831" s="105">
        <v>2</v>
      </c>
      <c r="I831" s="106" t="s">
        <v>170</v>
      </c>
      <c r="J831" s="106">
        <v>670797</v>
      </c>
      <c r="K831" s="107" t="s">
        <v>1480</v>
      </c>
      <c r="L831" s="115">
        <v>1600000</v>
      </c>
      <c r="M831" s="115">
        <v>5297753.8707999997</v>
      </c>
    </row>
    <row r="832" spans="1:13" ht="17.25">
      <c r="A832" s="104">
        <v>394</v>
      </c>
      <c r="B832" s="105" t="s">
        <v>290</v>
      </c>
      <c r="C832" s="105" t="s">
        <v>804</v>
      </c>
      <c r="D832" s="105"/>
      <c r="E832" s="105" t="s">
        <v>13</v>
      </c>
      <c r="F832" s="105" t="s">
        <v>15</v>
      </c>
      <c r="G832" s="105">
        <v>2020</v>
      </c>
      <c r="H832" s="105">
        <v>2</v>
      </c>
      <c r="I832" s="106" t="s">
        <v>170</v>
      </c>
      <c r="J832" s="106">
        <v>603310</v>
      </c>
      <c r="K832" s="107" t="s">
        <v>1483</v>
      </c>
      <c r="L832" s="115">
        <v>4190481.3636363638</v>
      </c>
      <c r="M832" s="115">
        <v>2756286.9591000001</v>
      </c>
    </row>
    <row r="833" spans="1:13" ht="17.25">
      <c r="A833" s="104">
        <v>405</v>
      </c>
      <c r="B833" s="105" t="s">
        <v>305</v>
      </c>
      <c r="C833" s="105" t="s">
        <v>817</v>
      </c>
      <c r="D833" s="105">
        <v>1</v>
      </c>
      <c r="E833" s="105" t="s">
        <v>13</v>
      </c>
      <c r="F833" s="105" t="s">
        <v>123</v>
      </c>
      <c r="G833" s="105">
        <v>2020</v>
      </c>
      <c r="H833" s="105">
        <v>2</v>
      </c>
      <c r="I833" s="106" t="s">
        <v>170</v>
      </c>
      <c r="J833" s="106">
        <v>603306</v>
      </c>
      <c r="K833" s="107" t="s">
        <v>1494</v>
      </c>
      <c r="L833" s="115">
        <v>1953886.3636363635</v>
      </c>
      <c r="M833" s="115">
        <v>383027.42340000003</v>
      </c>
    </row>
    <row r="834" spans="1:13" ht="17.25">
      <c r="A834" s="104">
        <v>406</v>
      </c>
      <c r="B834" s="105" t="s">
        <v>305</v>
      </c>
      <c r="C834" s="105" t="s">
        <v>817</v>
      </c>
      <c r="D834" s="105"/>
      <c r="E834" s="105" t="s">
        <v>13</v>
      </c>
      <c r="F834" s="105" t="s">
        <v>123</v>
      </c>
      <c r="G834" s="105">
        <v>2020</v>
      </c>
      <c r="H834" s="105">
        <v>2</v>
      </c>
      <c r="I834" s="106" t="s">
        <v>170</v>
      </c>
      <c r="J834" s="106">
        <v>603307</v>
      </c>
      <c r="K834" s="107" t="s">
        <v>1495</v>
      </c>
      <c r="L834" s="115">
        <v>243784.09090909091</v>
      </c>
      <c r="M834" s="115">
        <v>45441.314400000003</v>
      </c>
    </row>
    <row r="835" spans="1:13" ht="17.25">
      <c r="A835" s="104">
        <v>407</v>
      </c>
      <c r="B835" s="105" t="s">
        <v>305</v>
      </c>
      <c r="C835" s="105" t="s">
        <v>817</v>
      </c>
      <c r="D835" s="105"/>
      <c r="E835" s="105" t="s">
        <v>13</v>
      </c>
      <c r="F835" s="105" t="s">
        <v>123</v>
      </c>
      <c r="G835" s="105">
        <v>2020</v>
      </c>
      <c r="H835" s="105">
        <v>2</v>
      </c>
      <c r="I835" s="106" t="s">
        <v>170</v>
      </c>
      <c r="J835" s="106">
        <v>672066</v>
      </c>
      <c r="K835" s="107" t="s">
        <v>1496</v>
      </c>
      <c r="L835" s="115">
        <v>11017.272727272728</v>
      </c>
      <c r="M835" s="115">
        <v>40496.106</v>
      </c>
    </row>
    <row r="836" spans="1:13" ht="17.25">
      <c r="A836" s="104">
        <v>408</v>
      </c>
      <c r="B836" s="105" t="s">
        <v>305</v>
      </c>
      <c r="C836" s="105" t="s">
        <v>817</v>
      </c>
      <c r="D836" s="105"/>
      <c r="E836" s="105" t="s">
        <v>13</v>
      </c>
      <c r="F836" s="105" t="s">
        <v>123</v>
      </c>
      <c r="G836" s="105">
        <v>2020</v>
      </c>
      <c r="H836" s="105">
        <v>2</v>
      </c>
      <c r="I836" s="106" t="s">
        <v>170</v>
      </c>
      <c r="J836" s="106">
        <v>672067</v>
      </c>
      <c r="K836" s="107" t="s">
        <v>1497</v>
      </c>
      <c r="L836" s="115">
        <v>1240</v>
      </c>
      <c r="M836" s="115">
        <v>7252.5478999999996</v>
      </c>
    </row>
    <row r="837" spans="1:13" ht="17.25">
      <c r="A837" s="104">
        <v>421</v>
      </c>
      <c r="B837" s="105" t="s">
        <v>304</v>
      </c>
      <c r="C837" s="105" t="s">
        <v>825</v>
      </c>
      <c r="D837" s="105">
        <v>1</v>
      </c>
      <c r="E837" s="105" t="s">
        <v>284</v>
      </c>
      <c r="F837" s="105" t="s">
        <v>18</v>
      </c>
      <c r="G837" s="105">
        <v>2020</v>
      </c>
      <c r="H837" s="105">
        <v>2</v>
      </c>
      <c r="I837" s="106" t="s">
        <v>170</v>
      </c>
      <c r="J837" s="106">
        <v>910649</v>
      </c>
      <c r="K837" s="107" t="s">
        <v>1509</v>
      </c>
      <c r="L837" s="115">
        <v>1090909.0909090908</v>
      </c>
      <c r="M837" s="115">
        <v>1130800</v>
      </c>
    </row>
    <row r="838" spans="1:13" ht="17.25">
      <c r="A838" s="104">
        <v>449</v>
      </c>
      <c r="B838" s="105" t="s">
        <v>285</v>
      </c>
      <c r="C838" s="105" t="s">
        <v>845</v>
      </c>
      <c r="D838" s="105">
        <v>1</v>
      </c>
      <c r="E838" s="105" t="s">
        <v>8</v>
      </c>
      <c r="F838" s="105" t="s">
        <v>95</v>
      </c>
      <c r="G838" s="105">
        <v>2020</v>
      </c>
      <c r="H838" s="105">
        <v>2</v>
      </c>
      <c r="I838" s="106" t="s">
        <v>170</v>
      </c>
      <c r="J838" s="106"/>
      <c r="K838" s="107" t="s">
        <v>1538</v>
      </c>
      <c r="L838" s="115">
        <v>3333333.3333333335</v>
      </c>
      <c r="M838" s="115">
        <v>6003600</v>
      </c>
    </row>
    <row r="839" spans="1:13" ht="17.25">
      <c r="A839" s="104">
        <v>450</v>
      </c>
      <c r="B839" s="105" t="s">
        <v>285</v>
      </c>
      <c r="C839" s="105" t="s">
        <v>846</v>
      </c>
      <c r="D839" s="105">
        <v>1</v>
      </c>
      <c r="E839" s="105" t="s">
        <v>8</v>
      </c>
      <c r="F839" s="105" t="s">
        <v>95</v>
      </c>
      <c r="G839" s="105">
        <v>2020</v>
      </c>
      <c r="H839" s="105">
        <v>2</v>
      </c>
      <c r="I839" s="106" t="s">
        <v>170</v>
      </c>
      <c r="J839" s="106"/>
      <c r="K839" s="107" t="s">
        <v>1539</v>
      </c>
      <c r="L839" s="115">
        <v>4166666.6666666665</v>
      </c>
      <c r="M839" s="115"/>
    </row>
    <row r="840" spans="1:13" ht="17.25">
      <c r="A840" s="104">
        <v>457</v>
      </c>
      <c r="B840" s="105" t="s">
        <v>285</v>
      </c>
      <c r="C840" s="105" t="s">
        <v>851</v>
      </c>
      <c r="D840" s="105">
        <v>1</v>
      </c>
      <c r="E840" s="105" t="s">
        <v>8</v>
      </c>
      <c r="F840" s="105" t="s">
        <v>95</v>
      </c>
      <c r="G840" s="105">
        <v>2020</v>
      </c>
      <c r="H840" s="105">
        <v>2</v>
      </c>
      <c r="I840" s="106" t="s">
        <v>170</v>
      </c>
      <c r="J840" s="106">
        <v>707130</v>
      </c>
      <c r="K840" s="107" t="s">
        <v>1546</v>
      </c>
      <c r="L840" s="115">
        <v>3072400</v>
      </c>
      <c r="M840" s="115">
        <v>778400</v>
      </c>
    </row>
    <row r="841" spans="1:13" ht="17.25">
      <c r="A841" s="104">
        <v>458</v>
      </c>
      <c r="B841" s="105" t="s">
        <v>285</v>
      </c>
      <c r="C841" s="105" t="s">
        <v>851</v>
      </c>
      <c r="D841" s="105"/>
      <c r="E841" s="105" t="s">
        <v>8</v>
      </c>
      <c r="F841" s="105" t="s">
        <v>95</v>
      </c>
      <c r="G841" s="105">
        <v>2020</v>
      </c>
      <c r="H841" s="105">
        <v>2</v>
      </c>
      <c r="I841" s="106" t="s">
        <v>170</v>
      </c>
      <c r="J841" s="106">
        <v>704347</v>
      </c>
      <c r="K841" s="107" t="s">
        <v>1547</v>
      </c>
      <c r="L841" s="115">
        <v>2201150</v>
      </c>
      <c r="M841" s="115"/>
    </row>
    <row r="842" spans="1:13" ht="17.25">
      <c r="A842" s="104">
        <v>464</v>
      </c>
      <c r="B842" s="105" t="s">
        <v>285</v>
      </c>
      <c r="C842" s="105" t="s">
        <v>188</v>
      </c>
      <c r="D842" s="105">
        <v>1</v>
      </c>
      <c r="E842" s="105" t="s">
        <v>8</v>
      </c>
      <c r="F842" s="105" t="s">
        <v>12</v>
      </c>
      <c r="G842" s="105">
        <v>2020</v>
      </c>
      <c r="H842" s="105">
        <v>2</v>
      </c>
      <c r="I842" s="106" t="s">
        <v>173</v>
      </c>
      <c r="J842" s="106">
        <v>400271</v>
      </c>
      <c r="K842" s="107" t="s">
        <v>1551</v>
      </c>
      <c r="L842" s="115">
        <v>2800000</v>
      </c>
      <c r="M842" s="115"/>
    </row>
    <row r="843" spans="1:13" ht="17.25">
      <c r="A843" s="104">
        <v>616</v>
      </c>
      <c r="B843" s="105" t="s">
        <v>291</v>
      </c>
      <c r="C843" s="105" t="s">
        <v>885</v>
      </c>
      <c r="D843" s="105">
        <v>1</v>
      </c>
      <c r="E843" s="105" t="s">
        <v>8</v>
      </c>
      <c r="F843" s="105" t="s">
        <v>83</v>
      </c>
      <c r="G843" s="105">
        <v>2020</v>
      </c>
      <c r="H843" s="105">
        <v>2</v>
      </c>
      <c r="I843" s="106" t="s">
        <v>172</v>
      </c>
      <c r="J843" s="106">
        <v>861626</v>
      </c>
      <c r="K843" s="107" t="s">
        <v>1707</v>
      </c>
      <c r="L843" s="115">
        <v>901667.24999999907</v>
      </c>
      <c r="M843" s="115"/>
    </row>
    <row r="844" spans="1:13" ht="17.25">
      <c r="A844" s="104">
        <v>617</v>
      </c>
      <c r="B844" s="105" t="s">
        <v>291</v>
      </c>
      <c r="C844" s="105" t="s">
        <v>886</v>
      </c>
      <c r="D844" s="105">
        <v>1</v>
      </c>
      <c r="E844" s="105" t="s">
        <v>8</v>
      </c>
      <c r="F844" s="105" t="s">
        <v>83</v>
      </c>
      <c r="G844" s="105">
        <v>2020</v>
      </c>
      <c r="H844" s="105">
        <v>2</v>
      </c>
      <c r="I844" s="106" t="s">
        <v>172</v>
      </c>
      <c r="J844" s="106">
        <v>861541</v>
      </c>
      <c r="K844" s="107" t="s">
        <v>1708</v>
      </c>
      <c r="L844" s="115">
        <v>1206738.4499999995</v>
      </c>
      <c r="M844" s="115">
        <v>633360</v>
      </c>
    </row>
    <row r="845" spans="1:13" ht="17.25">
      <c r="A845" s="104">
        <v>618</v>
      </c>
      <c r="B845" s="105" t="s">
        <v>291</v>
      </c>
      <c r="C845" s="105" t="s">
        <v>887</v>
      </c>
      <c r="D845" s="105">
        <v>1</v>
      </c>
      <c r="E845" s="105" t="s">
        <v>8</v>
      </c>
      <c r="F845" s="105" t="s">
        <v>83</v>
      </c>
      <c r="G845" s="105">
        <v>2020</v>
      </c>
      <c r="H845" s="105">
        <v>2</v>
      </c>
      <c r="I845" s="106" t="s">
        <v>172</v>
      </c>
      <c r="J845" s="106">
        <v>850098</v>
      </c>
      <c r="K845" s="107" t="s">
        <v>1709</v>
      </c>
      <c r="L845" s="115">
        <v>545105.00000000023</v>
      </c>
      <c r="M845" s="115">
        <v>736320</v>
      </c>
    </row>
    <row r="846" spans="1:13" ht="17.25">
      <c r="A846" s="104">
        <v>619</v>
      </c>
      <c r="B846" s="105" t="s">
        <v>291</v>
      </c>
      <c r="C846" s="105" t="s">
        <v>888</v>
      </c>
      <c r="D846" s="105">
        <v>1</v>
      </c>
      <c r="E846" s="105" t="s">
        <v>8</v>
      </c>
      <c r="F846" s="105" t="s">
        <v>83</v>
      </c>
      <c r="G846" s="105">
        <v>2020</v>
      </c>
      <c r="H846" s="105">
        <v>2</v>
      </c>
      <c r="I846" s="106" t="s">
        <v>172</v>
      </c>
      <c r="J846" s="106">
        <v>861475</v>
      </c>
      <c r="K846" s="107" t="s">
        <v>1710</v>
      </c>
      <c r="L846" s="115">
        <v>608715</v>
      </c>
      <c r="M846" s="115">
        <v>54600</v>
      </c>
    </row>
    <row r="847" spans="1:13" ht="17.25">
      <c r="A847" s="104">
        <v>620</v>
      </c>
      <c r="B847" s="105" t="s">
        <v>291</v>
      </c>
      <c r="C847" s="105" t="s">
        <v>889</v>
      </c>
      <c r="D847" s="105">
        <v>1</v>
      </c>
      <c r="E847" s="105" t="s">
        <v>8</v>
      </c>
      <c r="F847" s="105" t="s">
        <v>83</v>
      </c>
      <c r="G847" s="105">
        <v>2020</v>
      </c>
      <c r="H847" s="105">
        <v>2</v>
      </c>
      <c r="I847" s="106" t="s">
        <v>172</v>
      </c>
      <c r="J847" s="106">
        <v>860731</v>
      </c>
      <c r="K847" s="107" t="s">
        <v>1711</v>
      </c>
      <c r="L847" s="115">
        <v>393782.66666666645</v>
      </c>
      <c r="M847" s="115">
        <v>52325</v>
      </c>
    </row>
    <row r="848" spans="1:13" ht="17.25">
      <c r="A848" s="104">
        <v>621</v>
      </c>
      <c r="B848" s="105" t="s">
        <v>291</v>
      </c>
      <c r="C848" s="105" t="s">
        <v>890</v>
      </c>
      <c r="D848" s="105">
        <v>1</v>
      </c>
      <c r="E848" s="105" t="s">
        <v>8</v>
      </c>
      <c r="F848" s="105" t="s">
        <v>83</v>
      </c>
      <c r="G848" s="105">
        <v>2020</v>
      </c>
      <c r="H848" s="105">
        <v>2</v>
      </c>
      <c r="I848" s="106" t="s">
        <v>172</v>
      </c>
      <c r="J848" s="106">
        <v>864782</v>
      </c>
      <c r="K848" s="107" t="s">
        <v>1712</v>
      </c>
      <c r="L848" s="115">
        <v>25109.999999999982</v>
      </c>
      <c r="M848" s="115">
        <v>-32400</v>
      </c>
    </row>
    <row r="849" spans="1:13" ht="17.25">
      <c r="A849" s="104">
        <v>622</v>
      </c>
      <c r="B849" s="105" t="s">
        <v>291</v>
      </c>
      <c r="C849" s="105" t="s">
        <v>891</v>
      </c>
      <c r="D849" s="105">
        <v>1</v>
      </c>
      <c r="E849" s="105" t="s">
        <v>8</v>
      </c>
      <c r="F849" s="105" t="s">
        <v>83</v>
      </c>
      <c r="G849" s="105">
        <v>2020</v>
      </c>
      <c r="H849" s="105">
        <v>2</v>
      </c>
      <c r="I849" s="106" t="s">
        <v>172</v>
      </c>
      <c r="J849" s="106">
        <v>860834</v>
      </c>
      <c r="K849" s="107" t="s">
        <v>1713</v>
      </c>
      <c r="L849" s="115">
        <v>111706.8333333332</v>
      </c>
      <c r="M849" s="115">
        <v>10500</v>
      </c>
    </row>
    <row r="850" spans="1:13" ht="17.25">
      <c r="A850" s="104">
        <v>623</v>
      </c>
      <c r="B850" s="105" t="s">
        <v>291</v>
      </c>
      <c r="C850" s="105" t="s">
        <v>892</v>
      </c>
      <c r="D850" s="105">
        <v>1</v>
      </c>
      <c r="E850" s="105" t="s">
        <v>8</v>
      </c>
      <c r="F850" s="105" t="s">
        <v>83</v>
      </c>
      <c r="G850" s="105">
        <v>2020</v>
      </c>
      <c r="H850" s="105">
        <v>2</v>
      </c>
      <c r="I850" s="106" t="s">
        <v>172</v>
      </c>
      <c r="J850" s="106">
        <v>860984</v>
      </c>
      <c r="K850" s="107" t="s">
        <v>1714</v>
      </c>
      <c r="L850" s="115">
        <v>126845.58333333337</v>
      </c>
      <c r="M850" s="115">
        <v>62460</v>
      </c>
    </row>
    <row r="851" spans="1:13" ht="17.25">
      <c r="A851" s="104">
        <v>624</v>
      </c>
      <c r="B851" s="105" t="s">
        <v>291</v>
      </c>
      <c r="C851" s="105" t="s">
        <v>892</v>
      </c>
      <c r="D851" s="105"/>
      <c r="E851" s="105" t="s">
        <v>8</v>
      </c>
      <c r="F851" s="105" t="s">
        <v>83</v>
      </c>
      <c r="G851" s="105">
        <v>2020</v>
      </c>
      <c r="H851" s="105">
        <v>2</v>
      </c>
      <c r="I851" s="106" t="s">
        <v>172</v>
      </c>
      <c r="J851" s="106">
        <v>860985</v>
      </c>
      <c r="K851" s="107" t="s">
        <v>1715</v>
      </c>
      <c r="L851" s="115">
        <v>29418.75</v>
      </c>
      <c r="M851" s="115">
        <v>49840</v>
      </c>
    </row>
    <row r="852" spans="1:13" ht="17.25">
      <c r="A852" s="104">
        <v>625</v>
      </c>
      <c r="B852" s="105" t="s">
        <v>291</v>
      </c>
      <c r="C852" s="105" t="s">
        <v>893</v>
      </c>
      <c r="D852" s="105">
        <v>1</v>
      </c>
      <c r="E852" s="105" t="s">
        <v>8</v>
      </c>
      <c r="F852" s="105" t="s">
        <v>83</v>
      </c>
      <c r="G852" s="105">
        <v>2020</v>
      </c>
      <c r="H852" s="105">
        <v>2</v>
      </c>
      <c r="I852" s="106" t="s">
        <v>172</v>
      </c>
      <c r="J852" s="106">
        <v>864970</v>
      </c>
      <c r="K852" s="107" t="s">
        <v>1716</v>
      </c>
      <c r="L852" s="115">
        <v>32666.666666666668</v>
      </c>
      <c r="M852" s="115"/>
    </row>
    <row r="853" spans="1:13" ht="17.25">
      <c r="A853" s="104">
        <v>626</v>
      </c>
      <c r="B853" s="105" t="s">
        <v>291</v>
      </c>
      <c r="C853" s="105" t="s">
        <v>893</v>
      </c>
      <c r="D853" s="105"/>
      <c r="E853" s="105" t="s">
        <v>8</v>
      </c>
      <c r="F853" s="105" t="s">
        <v>83</v>
      </c>
      <c r="G853" s="105">
        <v>2020</v>
      </c>
      <c r="H853" s="105">
        <v>2</v>
      </c>
      <c r="I853" s="106" t="s">
        <v>172</v>
      </c>
      <c r="J853" s="106">
        <v>864969</v>
      </c>
      <c r="K853" s="107" t="s">
        <v>1717</v>
      </c>
      <c r="L853" s="115">
        <v>106509.54999999994</v>
      </c>
      <c r="M853" s="115"/>
    </row>
    <row r="854" spans="1:13" ht="17.25">
      <c r="A854" s="104">
        <v>627</v>
      </c>
      <c r="B854" s="105" t="s">
        <v>291</v>
      </c>
      <c r="C854" s="105" t="s">
        <v>894</v>
      </c>
      <c r="D854" s="105">
        <v>1</v>
      </c>
      <c r="E854" s="105" t="s">
        <v>8</v>
      </c>
      <c r="F854" s="105" t="s">
        <v>83</v>
      </c>
      <c r="G854" s="105">
        <v>2020</v>
      </c>
      <c r="H854" s="105">
        <v>2</v>
      </c>
      <c r="I854" s="106" t="s">
        <v>172</v>
      </c>
      <c r="J854" s="106">
        <v>861646</v>
      </c>
      <c r="K854" s="107" t="s">
        <v>1718</v>
      </c>
      <c r="L854" s="115">
        <v>42976.616666666625</v>
      </c>
      <c r="M854" s="115">
        <v>24000</v>
      </c>
    </row>
    <row r="855" spans="1:13" ht="17.25">
      <c r="A855" s="104">
        <v>628</v>
      </c>
      <c r="B855" s="105" t="s">
        <v>291</v>
      </c>
      <c r="C855" s="105" t="s">
        <v>895</v>
      </c>
      <c r="D855" s="105">
        <v>1</v>
      </c>
      <c r="E855" s="105" t="s">
        <v>8</v>
      </c>
      <c r="F855" s="105" t="s">
        <v>83</v>
      </c>
      <c r="G855" s="105">
        <v>2020</v>
      </c>
      <c r="H855" s="105">
        <v>2</v>
      </c>
      <c r="I855" s="106" t="s">
        <v>172</v>
      </c>
      <c r="J855" s="106">
        <v>864780</v>
      </c>
      <c r="K855" s="107" t="s">
        <v>1719</v>
      </c>
      <c r="L855" s="115">
        <v>163619.99999999991</v>
      </c>
      <c r="M855" s="115">
        <v>91800</v>
      </c>
    </row>
    <row r="856" spans="1:13" ht="17.25">
      <c r="A856" s="104">
        <v>629</v>
      </c>
      <c r="B856" s="105" t="s">
        <v>291</v>
      </c>
      <c r="C856" s="105" t="s">
        <v>895</v>
      </c>
      <c r="D856" s="105"/>
      <c r="E856" s="105" t="s">
        <v>8</v>
      </c>
      <c r="F856" s="105" t="s">
        <v>83</v>
      </c>
      <c r="G856" s="105">
        <v>2020</v>
      </c>
      <c r="H856" s="105">
        <v>2</v>
      </c>
      <c r="I856" s="106" t="s">
        <v>172</v>
      </c>
      <c r="J856" s="106">
        <v>864781</v>
      </c>
      <c r="K856" s="107" t="s">
        <v>1720</v>
      </c>
      <c r="L856" s="115">
        <v>19844.999999999996</v>
      </c>
      <c r="M856" s="115">
        <v>7000</v>
      </c>
    </row>
    <row r="857" spans="1:13" ht="17.25">
      <c r="A857" s="104">
        <v>630</v>
      </c>
      <c r="B857" s="105" t="s">
        <v>291</v>
      </c>
      <c r="C857" s="105" t="s">
        <v>896</v>
      </c>
      <c r="D857" s="105">
        <v>1</v>
      </c>
      <c r="E857" s="105" t="s">
        <v>8</v>
      </c>
      <c r="F857" s="105" t="s">
        <v>83</v>
      </c>
      <c r="G857" s="105">
        <v>2020</v>
      </c>
      <c r="H857" s="105">
        <v>2</v>
      </c>
      <c r="I857" s="106" t="s">
        <v>172</v>
      </c>
      <c r="J857" s="106">
        <v>860190</v>
      </c>
      <c r="K857" s="107" t="s">
        <v>1721</v>
      </c>
      <c r="L857" s="115">
        <v>733573.09999999963</v>
      </c>
      <c r="M857" s="115"/>
    </row>
    <row r="858" spans="1:13" ht="17.25">
      <c r="A858" s="104">
        <v>631</v>
      </c>
      <c r="B858" s="105" t="s">
        <v>291</v>
      </c>
      <c r="C858" s="105" t="s">
        <v>897</v>
      </c>
      <c r="D858" s="105">
        <v>1</v>
      </c>
      <c r="E858" s="105" t="s">
        <v>8</v>
      </c>
      <c r="F858" s="105" t="s">
        <v>83</v>
      </c>
      <c r="G858" s="105">
        <v>2020</v>
      </c>
      <c r="H858" s="105">
        <v>2</v>
      </c>
      <c r="I858" s="106" t="s">
        <v>172</v>
      </c>
      <c r="J858" s="106">
        <v>860505</v>
      </c>
      <c r="K858" s="107" t="s">
        <v>1722</v>
      </c>
      <c r="L858" s="115">
        <v>36666.666666666664</v>
      </c>
      <c r="M858" s="115"/>
    </row>
    <row r="859" spans="1:13" ht="17.25">
      <c r="A859" s="104">
        <v>632</v>
      </c>
      <c r="B859" s="105" t="s">
        <v>291</v>
      </c>
      <c r="C859" s="105" t="s">
        <v>898</v>
      </c>
      <c r="D859" s="105">
        <v>1</v>
      </c>
      <c r="E859" s="105" t="s">
        <v>8</v>
      </c>
      <c r="F859" s="105" t="s">
        <v>83</v>
      </c>
      <c r="G859" s="105">
        <v>2020</v>
      </c>
      <c r="H859" s="105">
        <v>2</v>
      </c>
      <c r="I859" s="106" t="s">
        <v>172</v>
      </c>
      <c r="J859" s="106">
        <v>861162</v>
      </c>
      <c r="K859" s="107" t="s">
        <v>1723</v>
      </c>
      <c r="L859" s="115">
        <v>22983.999999999989</v>
      </c>
      <c r="M859" s="115">
        <v>22920</v>
      </c>
    </row>
    <row r="860" spans="1:13" ht="17.25">
      <c r="A860" s="104">
        <v>633</v>
      </c>
      <c r="B860" s="105" t="s">
        <v>291</v>
      </c>
      <c r="C860" s="105" t="s">
        <v>899</v>
      </c>
      <c r="D860" s="105">
        <v>1</v>
      </c>
      <c r="E860" s="105" t="s">
        <v>8</v>
      </c>
      <c r="F860" s="105" t="s">
        <v>83</v>
      </c>
      <c r="G860" s="105">
        <v>2020</v>
      </c>
      <c r="H860" s="105">
        <v>2</v>
      </c>
      <c r="I860" s="106" t="s">
        <v>172</v>
      </c>
      <c r="J860" s="106">
        <v>864801</v>
      </c>
      <c r="K860" s="107" t="s">
        <v>1724</v>
      </c>
      <c r="L860" s="115">
        <v>23140.399999999994</v>
      </c>
      <c r="M860" s="115">
        <v>315000</v>
      </c>
    </row>
    <row r="861" spans="1:13" ht="17.25">
      <c r="A861" s="104">
        <v>634</v>
      </c>
      <c r="B861" s="105" t="s">
        <v>291</v>
      </c>
      <c r="C861" s="105" t="s">
        <v>900</v>
      </c>
      <c r="D861" s="105">
        <v>1</v>
      </c>
      <c r="E861" s="105" t="s">
        <v>8</v>
      </c>
      <c r="F861" s="105" t="s">
        <v>83</v>
      </c>
      <c r="G861" s="105">
        <v>2020</v>
      </c>
      <c r="H861" s="105">
        <v>2</v>
      </c>
      <c r="I861" s="106" t="s">
        <v>172</v>
      </c>
      <c r="J861" s="106">
        <v>864785</v>
      </c>
      <c r="K861" s="107" t="s">
        <v>1725</v>
      </c>
      <c r="L861" s="115">
        <v>3963.3333333333317</v>
      </c>
      <c r="M861" s="115">
        <v>-17600</v>
      </c>
    </row>
    <row r="862" spans="1:13" ht="17.25">
      <c r="A862" s="104">
        <v>635</v>
      </c>
      <c r="B862" s="105" t="s">
        <v>291</v>
      </c>
      <c r="C862" s="105" t="s">
        <v>901</v>
      </c>
      <c r="D862" s="105">
        <v>1</v>
      </c>
      <c r="E862" s="105" t="s">
        <v>8</v>
      </c>
      <c r="F862" s="105" t="s">
        <v>83</v>
      </c>
      <c r="G862" s="105">
        <v>2020</v>
      </c>
      <c r="H862" s="105">
        <v>2</v>
      </c>
      <c r="I862" s="106" t="s">
        <v>172</v>
      </c>
      <c r="J862" s="106">
        <v>861655</v>
      </c>
      <c r="K862" s="107" t="s">
        <v>1726</v>
      </c>
      <c r="L862" s="115">
        <v>71414.999999999971</v>
      </c>
      <c r="M862" s="115">
        <v>56700</v>
      </c>
    </row>
    <row r="863" spans="1:13" ht="17.25">
      <c r="A863" s="104">
        <v>636</v>
      </c>
      <c r="B863" s="105" t="s">
        <v>291</v>
      </c>
      <c r="C863" s="105" t="s">
        <v>902</v>
      </c>
      <c r="D863" s="105">
        <v>1</v>
      </c>
      <c r="E863" s="105" t="s">
        <v>8</v>
      </c>
      <c r="F863" s="105" t="s">
        <v>83</v>
      </c>
      <c r="G863" s="105">
        <v>2020</v>
      </c>
      <c r="H863" s="105">
        <v>2</v>
      </c>
      <c r="I863" s="106" t="s">
        <v>172</v>
      </c>
      <c r="J863" s="106">
        <v>864950</v>
      </c>
      <c r="K863" s="107" t="s">
        <v>1727</v>
      </c>
      <c r="L863" s="115">
        <v>31599.999999999985</v>
      </c>
      <c r="M863" s="115">
        <v>68940</v>
      </c>
    </row>
    <row r="864" spans="1:13" ht="17.25">
      <c r="A864" s="104">
        <v>637</v>
      </c>
      <c r="B864" s="105" t="s">
        <v>291</v>
      </c>
      <c r="C864" s="105" t="s">
        <v>903</v>
      </c>
      <c r="D864" s="105">
        <v>1</v>
      </c>
      <c r="E864" s="105" t="s">
        <v>8</v>
      </c>
      <c r="F864" s="105" t="s">
        <v>83</v>
      </c>
      <c r="G864" s="105">
        <v>2020</v>
      </c>
      <c r="H864" s="105">
        <v>2</v>
      </c>
      <c r="I864" s="106" t="s">
        <v>172</v>
      </c>
      <c r="J864" s="106">
        <v>864783</v>
      </c>
      <c r="K864" s="107" t="s">
        <v>1728</v>
      </c>
      <c r="L864" s="115">
        <v>114802.41666666669</v>
      </c>
      <c r="M864" s="115"/>
    </row>
    <row r="865" spans="1:13" ht="17.25">
      <c r="A865" s="104">
        <v>638</v>
      </c>
      <c r="B865" s="105" t="s">
        <v>291</v>
      </c>
      <c r="C865" s="105" t="s">
        <v>904</v>
      </c>
      <c r="D865" s="105">
        <v>1</v>
      </c>
      <c r="E865" s="105" t="s">
        <v>8</v>
      </c>
      <c r="F865" s="105" t="s">
        <v>83</v>
      </c>
      <c r="G865" s="105">
        <v>2020</v>
      </c>
      <c r="H865" s="105">
        <v>2</v>
      </c>
      <c r="I865" s="106" t="s">
        <v>172</v>
      </c>
      <c r="J865" s="106">
        <v>861663</v>
      </c>
      <c r="K865" s="107" t="s">
        <v>1729</v>
      </c>
      <c r="L865" s="115">
        <v>27995</v>
      </c>
      <c r="M865" s="115">
        <v>89040</v>
      </c>
    </row>
    <row r="866" spans="1:13" ht="17.25">
      <c r="A866" s="104">
        <v>639</v>
      </c>
      <c r="B866" s="105" t="s">
        <v>291</v>
      </c>
      <c r="C866" s="105" t="s">
        <v>905</v>
      </c>
      <c r="D866" s="105">
        <v>1</v>
      </c>
      <c r="E866" s="105" t="s">
        <v>8</v>
      </c>
      <c r="F866" s="105" t="s">
        <v>83</v>
      </c>
      <c r="G866" s="105">
        <v>2020</v>
      </c>
      <c r="H866" s="105">
        <v>2</v>
      </c>
      <c r="I866" s="106" t="s">
        <v>172</v>
      </c>
      <c r="J866" s="106">
        <v>861536</v>
      </c>
      <c r="K866" s="107" t="s">
        <v>1730</v>
      </c>
      <c r="L866" s="115">
        <v>19629.999999999993</v>
      </c>
      <c r="M866" s="115"/>
    </row>
    <row r="867" spans="1:13" ht="17.25">
      <c r="A867" s="104">
        <v>640</v>
      </c>
      <c r="B867" s="105" t="s">
        <v>291</v>
      </c>
      <c r="C867" s="105" t="s">
        <v>906</v>
      </c>
      <c r="D867" s="105">
        <v>1</v>
      </c>
      <c r="E867" s="105" t="s">
        <v>8</v>
      </c>
      <c r="F867" s="105" t="s">
        <v>83</v>
      </c>
      <c r="G867" s="105">
        <v>2020</v>
      </c>
      <c r="H867" s="105">
        <v>2</v>
      </c>
      <c r="I867" s="106" t="s">
        <v>172</v>
      </c>
      <c r="J867" s="106">
        <v>865030</v>
      </c>
      <c r="K867" s="107" t="s">
        <v>1731</v>
      </c>
      <c r="L867" s="115">
        <v>19058.166666666675</v>
      </c>
      <c r="M867" s="115"/>
    </row>
    <row r="868" spans="1:13" ht="17.25">
      <c r="A868" s="104">
        <v>641</v>
      </c>
      <c r="B868" s="105" t="s">
        <v>291</v>
      </c>
      <c r="C868" s="105" t="s">
        <v>907</v>
      </c>
      <c r="D868" s="105">
        <v>1</v>
      </c>
      <c r="E868" s="105" t="s">
        <v>8</v>
      </c>
      <c r="F868" s="105" t="s">
        <v>83</v>
      </c>
      <c r="G868" s="105">
        <v>2020</v>
      </c>
      <c r="H868" s="105">
        <v>2</v>
      </c>
      <c r="I868" s="106" t="s">
        <v>172</v>
      </c>
      <c r="J868" s="106">
        <v>861200</v>
      </c>
      <c r="K868" s="107" t="s">
        <v>1732</v>
      </c>
      <c r="L868" s="115">
        <v>26837.999999999989</v>
      </c>
      <c r="M868" s="115"/>
    </row>
    <row r="869" spans="1:13" ht="17.25">
      <c r="A869" s="104">
        <v>642</v>
      </c>
      <c r="B869" s="105" t="s">
        <v>291</v>
      </c>
      <c r="C869" s="105" t="s">
        <v>908</v>
      </c>
      <c r="D869" s="105">
        <v>1</v>
      </c>
      <c r="E869" s="105" t="s">
        <v>8</v>
      </c>
      <c r="F869" s="105" t="s">
        <v>83</v>
      </c>
      <c r="G869" s="105">
        <v>2020</v>
      </c>
      <c r="H869" s="105">
        <v>2</v>
      </c>
      <c r="I869" s="106" t="s">
        <v>172</v>
      </c>
      <c r="J869" s="106">
        <v>860845</v>
      </c>
      <c r="K869" s="107" t="s">
        <v>1733</v>
      </c>
      <c r="L869" s="115">
        <v>16197.166666666655</v>
      </c>
      <c r="M869" s="115">
        <v>12000</v>
      </c>
    </row>
    <row r="870" spans="1:13" ht="17.25">
      <c r="A870" s="104">
        <v>643</v>
      </c>
      <c r="B870" s="105" t="s">
        <v>291</v>
      </c>
      <c r="C870" s="105" t="s">
        <v>909</v>
      </c>
      <c r="D870" s="105">
        <v>1</v>
      </c>
      <c r="E870" s="105" t="s">
        <v>8</v>
      </c>
      <c r="F870" s="105" t="s">
        <v>83</v>
      </c>
      <c r="G870" s="105">
        <v>2020</v>
      </c>
      <c r="H870" s="105">
        <v>2</v>
      </c>
      <c r="I870" s="106" t="s">
        <v>172</v>
      </c>
      <c r="J870" s="106">
        <v>864814</v>
      </c>
      <c r="K870" s="107" t="s">
        <v>1734</v>
      </c>
      <c r="L870" s="115">
        <v>28047.5</v>
      </c>
      <c r="M870" s="115">
        <v>58500</v>
      </c>
    </row>
    <row r="871" spans="1:13" ht="17.25">
      <c r="A871" s="104">
        <v>644</v>
      </c>
      <c r="B871" s="105" t="s">
        <v>291</v>
      </c>
      <c r="C871" s="105" t="s">
        <v>910</v>
      </c>
      <c r="D871" s="105">
        <v>1</v>
      </c>
      <c r="E871" s="105" t="s">
        <v>8</v>
      </c>
      <c r="F871" s="105" t="s">
        <v>83</v>
      </c>
      <c r="G871" s="105">
        <v>2020</v>
      </c>
      <c r="H871" s="105">
        <v>2</v>
      </c>
      <c r="I871" s="106" t="s">
        <v>172</v>
      </c>
      <c r="J871" s="106">
        <v>861490</v>
      </c>
      <c r="K871" s="107" t="s">
        <v>1735</v>
      </c>
      <c r="L871" s="115">
        <v>31546.666666666675</v>
      </c>
      <c r="M871" s="115"/>
    </row>
    <row r="872" spans="1:13" ht="17.25">
      <c r="A872" s="104">
        <v>645</v>
      </c>
      <c r="B872" s="105" t="s">
        <v>291</v>
      </c>
      <c r="C872" s="105" t="s">
        <v>911</v>
      </c>
      <c r="D872" s="105">
        <v>1</v>
      </c>
      <c r="E872" s="105" t="s">
        <v>8</v>
      </c>
      <c r="F872" s="105" t="s">
        <v>83</v>
      </c>
      <c r="G872" s="105">
        <v>2020</v>
      </c>
      <c r="H872" s="105">
        <v>2</v>
      </c>
      <c r="I872" s="106" t="s">
        <v>172</v>
      </c>
      <c r="J872" s="106">
        <v>865039</v>
      </c>
      <c r="K872" s="107" t="s">
        <v>1736</v>
      </c>
      <c r="L872" s="115">
        <v>16508.708333333328</v>
      </c>
      <c r="M872" s="115"/>
    </row>
    <row r="873" spans="1:13" ht="17.25">
      <c r="A873" s="104">
        <v>646</v>
      </c>
      <c r="B873" s="105" t="s">
        <v>291</v>
      </c>
      <c r="C873" s="105" t="s">
        <v>912</v>
      </c>
      <c r="D873" s="105">
        <v>1</v>
      </c>
      <c r="E873" s="105" t="s">
        <v>8</v>
      </c>
      <c r="F873" s="105" t="s">
        <v>83</v>
      </c>
      <c r="G873" s="105">
        <v>2020</v>
      </c>
      <c r="H873" s="105">
        <v>2</v>
      </c>
      <c r="I873" s="106" t="s">
        <v>172</v>
      </c>
      <c r="J873" s="106">
        <v>861487</v>
      </c>
      <c r="K873" s="107" t="s">
        <v>1737</v>
      </c>
      <c r="L873" s="115">
        <v>2534.4999999999968</v>
      </c>
      <c r="M873" s="115">
        <v>10000</v>
      </c>
    </row>
    <row r="874" spans="1:13" ht="17.25">
      <c r="A874" s="104">
        <v>647</v>
      </c>
      <c r="B874" s="105" t="s">
        <v>291</v>
      </c>
      <c r="C874" s="105" t="s">
        <v>912</v>
      </c>
      <c r="D874" s="105"/>
      <c r="E874" s="105" t="s">
        <v>8</v>
      </c>
      <c r="F874" s="105" t="s">
        <v>83</v>
      </c>
      <c r="G874" s="105">
        <v>2020</v>
      </c>
      <c r="H874" s="105">
        <v>2</v>
      </c>
      <c r="I874" s="106" t="s">
        <v>172</v>
      </c>
      <c r="J874" s="106">
        <v>861486</v>
      </c>
      <c r="K874" s="107" t="s">
        <v>1738</v>
      </c>
      <c r="L874" s="115">
        <v>10801.933333333322</v>
      </c>
      <c r="M874" s="115">
        <v>6965</v>
      </c>
    </row>
    <row r="875" spans="1:13" ht="17.25">
      <c r="A875" s="104">
        <v>648</v>
      </c>
      <c r="B875" s="105" t="s">
        <v>291</v>
      </c>
      <c r="C875" s="105" t="s">
        <v>913</v>
      </c>
      <c r="D875" s="105">
        <v>1</v>
      </c>
      <c r="E875" s="105" t="s">
        <v>8</v>
      </c>
      <c r="F875" s="105" t="s">
        <v>83</v>
      </c>
      <c r="G875" s="105">
        <v>2020</v>
      </c>
      <c r="H875" s="105">
        <v>2</v>
      </c>
      <c r="I875" s="106" t="s">
        <v>172</v>
      </c>
      <c r="J875" s="106">
        <v>860119</v>
      </c>
      <c r="K875" s="107" t="s">
        <v>1739</v>
      </c>
      <c r="L875" s="115">
        <v>6649.9999999999955</v>
      </c>
      <c r="M875" s="115"/>
    </row>
    <row r="876" spans="1:13" ht="17.25">
      <c r="A876" s="104">
        <v>649</v>
      </c>
      <c r="B876" s="105" t="s">
        <v>291</v>
      </c>
      <c r="C876" s="105" t="s">
        <v>914</v>
      </c>
      <c r="D876" s="105">
        <v>1</v>
      </c>
      <c r="E876" s="105" t="s">
        <v>8</v>
      </c>
      <c r="F876" s="105" t="s">
        <v>83</v>
      </c>
      <c r="G876" s="105">
        <v>2020</v>
      </c>
      <c r="H876" s="105">
        <v>2</v>
      </c>
      <c r="I876" s="106" t="s">
        <v>172</v>
      </c>
      <c r="J876" s="106">
        <v>864906</v>
      </c>
      <c r="K876" s="107" t="s">
        <v>1740</v>
      </c>
      <c r="L876" s="115">
        <v>35818.249999999978</v>
      </c>
      <c r="M876" s="115"/>
    </row>
    <row r="877" spans="1:13" ht="17.25">
      <c r="A877" s="104">
        <v>650</v>
      </c>
      <c r="B877" s="105" t="s">
        <v>291</v>
      </c>
      <c r="C877" s="105" t="s">
        <v>915</v>
      </c>
      <c r="D877" s="105">
        <v>1</v>
      </c>
      <c r="E877" s="105" t="s">
        <v>8</v>
      </c>
      <c r="F877" s="105" t="s">
        <v>83</v>
      </c>
      <c r="G877" s="105">
        <v>2020</v>
      </c>
      <c r="H877" s="105">
        <v>2</v>
      </c>
      <c r="I877" s="106" t="s">
        <v>172</v>
      </c>
      <c r="J877" s="106">
        <v>702776</v>
      </c>
      <c r="K877" s="107" t="s">
        <v>1741</v>
      </c>
      <c r="L877" s="115">
        <v>31704.750000000011</v>
      </c>
      <c r="M877" s="115"/>
    </row>
    <row r="878" spans="1:13" ht="17.25">
      <c r="A878" s="104">
        <v>651</v>
      </c>
      <c r="B878" s="105" t="s">
        <v>291</v>
      </c>
      <c r="C878" s="105" t="s">
        <v>916</v>
      </c>
      <c r="D878" s="105">
        <v>1</v>
      </c>
      <c r="E878" s="105" t="s">
        <v>8</v>
      </c>
      <c r="F878" s="105" t="s">
        <v>83</v>
      </c>
      <c r="G878" s="105">
        <v>2020</v>
      </c>
      <c r="H878" s="105">
        <v>2</v>
      </c>
      <c r="I878" s="106" t="s">
        <v>172</v>
      </c>
      <c r="J878" s="106">
        <v>861460</v>
      </c>
      <c r="K878" s="107" t="s">
        <v>1742</v>
      </c>
      <c r="L878" s="115">
        <v>10300.833333333327</v>
      </c>
      <c r="M878" s="115"/>
    </row>
    <row r="879" spans="1:13" ht="17.25">
      <c r="A879" s="104">
        <v>652</v>
      </c>
      <c r="B879" s="105" t="s">
        <v>291</v>
      </c>
      <c r="C879" s="105" t="s">
        <v>917</v>
      </c>
      <c r="D879" s="105">
        <v>1</v>
      </c>
      <c r="E879" s="105" t="s">
        <v>8</v>
      </c>
      <c r="F879" s="105" t="s">
        <v>83</v>
      </c>
      <c r="G879" s="105">
        <v>2020</v>
      </c>
      <c r="H879" s="105">
        <v>2</v>
      </c>
      <c r="I879" s="106" t="s">
        <v>172</v>
      </c>
      <c r="J879" s="106">
        <v>861415</v>
      </c>
      <c r="K879" s="107" t="s">
        <v>1743</v>
      </c>
      <c r="L879" s="115">
        <v>8997.3333333333303</v>
      </c>
      <c r="M879" s="115"/>
    </row>
    <row r="880" spans="1:13" ht="17.25">
      <c r="A880" s="104">
        <v>653</v>
      </c>
      <c r="B880" s="105" t="s">
        <v>291</v>
      </c>
      <c r="C880" s="105" t="s">
        <v>918</v>
      </c>
      <c r="D880" s="105">
        <v>1</v>
      </c>
      <c r="E880" s="105" t="s">
        <v>8</v>
      </c>
      <c r="F880" s="105" t="s">
        <v>83</v>
      </c>
      <c r="G880" s="105">
        <v>2020</v>
      </c>
      <c r="H880" s="105">
        <v>2</v>
      </c>
      <c r="I880" s="106" t="s">
        <v>172</v>
      </c>
      <c r="J880" s="106">
        <v>864980</v>
      </c>
      <c r="K880" s="107" t="s">
        <v>1744</v>
      </c>
      <c r="L880" s="115">
        <v>11539.883333333337</v>
      </c>
      <c r="M880" s="115">
        <v>11760</v>
      </c>
    </row>
    <row r="881" spans="1:13" ht="17.25">
      <c r="A881" s="104">
        <v>654</v>
      </c>
      <c r="B881" s="105" t="s">
        <v>291</v>
      </c>
      <c r="C881" s="105" t="s">
        <v>919</v>
      </c>
      <c r="D881" s="105">
        <v>1</v>
      </c>
      <c r="E881" s="105" t="s">
        <v>8</v>
      </c>
      <c r="F881" s="105" t="s">
        <v>83</v>
      </c>
      <c r="G881" s="105">
        <v>2020</v>
      </c>
      <c r="H881" s="105">
        <v>2</v>
      </c>
      <c r="I881" s="106" t="s">
        <v>172</v>
      </c>
      <c r="J881" s="106">
        <v>861187</v>
      </c>
      <c r="K881" s="107" t="s">
        <v>1745</v>
      </c>
      <c r="L881" s="115">
        <v>125949.41666666669</v>
      </c>
      <c r="M881" s="115"/>
    </row>
    <row r="882" spans="1:13" ht="17.25">
      <c r="A882" s="104">
        <v>655</v>
      </c>
      <c r="B882" s="105" t="s">
        <v>291</v>
      </c>
      <c r="C882" s="105" t="s">
        <v>920</v>
      </c>
      <c r="D882" s="105">
        <v>1</v>
      </c>
      <c r="E882" s="105" t="s">
        <v>8</v>
      </c>
      <c r="F882" s="105" t="s">
        <v>83</v>
      </c>
      <c r="G882" s="105">
        <v>2020</v>
      </c>
      <c r="H882" s="105">
        <v>2</v>
      </c>
      <c r="I882" s="106" t="s">
        <v>172</v>
      </c>
      <c r="J882" s="106">
        <v>861743</v>
      </c>
      <c r="K882" s="107" t="s">
        <v>1746</v>
      </c>
      <c r="L882" s="115">
        <v>3425.0000000000005</v>
      </c>
      <c r="M882" s="115"/>
    </row>
    <row r="883" spans="1:13" ht="17.25">
      <c r="A883" s="104">
        <v>656</v>
      </c>
      <c r="B883" s="105" t="s">
        <v>291</v>
      </c>
      <c r="C883" s="105" t="s">
        <v>921</v>
      </c>
      <c r="D883" s="105">
        <v>1</v>
      </c>
      <c r="E883" s="105" t="s">
        <v>8</v>
      </c>
      <c r="F883" s="105" t="s">
        <v>83</v>
      </c>
      <c r="G883" s="105">
        <v>2020</v>
      </c>
      <c r="H883" s="105">
        <v>2</v>
      </c>
      <c r="I883" s="106" t="s">
        <v>172</v>
      </c>
      <c r="J883" s="106">
        <v>865007</v>
      </c>
      <c r="K883" s="107" t="s">
        <v>1747</v>
      </c>
      <c r="L883" s="115">
        <v>2650.0000000000009</v>
      </c>
      <c r="M883" s="115"/>
    </row>
    <row r="884" spans="1:13" ht="17.25">
      <c r="A884" s="104">
        <v>657</v>
      </c>
      <c r="B884" s="105" t="s">
        <v>291</v>
      </c>
      <c r="C884" s="105" t="s">
        <v>922</v>
      </c>
      <c r="D884" s="105">
        <v>1</v>
      </c>
      <c r="E884" s="105" t="s">
        <v>8</v>
      </c>
      <c r="F884" s="105" t="s">
        <v>83</v>
      </c>
      <c r="G884" s="105">
        <v>2020</v>
      </c>
      <c r="H884" s="105">
        <v>2</v>
      </c>
      <c r="I884" s="106" t="s">
        <v>172</v>
      </c>
      <c r="J884" s="106">
        <v>861472</v>
      </c>
      <c r="K884" s="107" t="s">
        <v>1748</v>
      </c>
      <c r="L884" s="115">
        <v>15167.541666666672</v>
      </c>
      <c r="M884" s="115">
        <v>-18480</v>
      </c>
    </row>
    <row r="885" spans="1:13" ht="17.25">
      <c r="A885" s="104">
        <v>658</v>
      </c>
      <c r="B885" s="105" t="s">
        <v>291</v>
      </c>
      <c r="C885" s="105" t="s">
        <v>923</v>
      </c>
      <c r="D885" s="105">
        <v>1</v>
      </c>
      <c r="E885" s="105" t="s">
        <v>8</v>
      </c>
      <c r="F885" s="105" t="s">
        <v>83</v>
      </c>
      <c r="G885" s="105">
        <v>2020</v>
      </c>
      <c r="H885" s="105">
        <v>2</v>
      </c>
      <c r="I885" s="106" t="s">
        <v>172</v>
      </c>
      <c r="J885" s="106">
        <v>864784</v>
      </c>
      <c r="K885" s="107" t="s">
        <v>1749</v>
      </c>
      <c r="L885" s="115">
        <v>1757.4999999999989</v>
      </c>
      <c r="M885" s="115">
        <v>800</v>
      </c>
    </row>
    <row r="886" spans="1:13" ht="17.25">
      <c r="A886" s="104">
        <v>659</v>
      </c>
      <c r="B886" s="105" t="s">
        <v>291</v>
      </c>
      <c r="C886" s="105" t="s">
        <v>924</v>
      </c>
      <c r="D886" s="105">
        <v>1</v>
      </c>
      <c r="E886" s="105" t="s">
        <v>8</v>
      </c>
      <c r="F886" s="105" t="s">
        <v>83</v>
      </c>
      <c r="G886" s="105">
        <v>2020</v>
      </c>
      <c r="H886" s="105">
        <v>2</v>
      </c>
      <c r="I886" s="106" t="s">
        <v>172</v>
      </c>
      <c r="J886" s="106">
        <v>861470</v>
      </c>
      <c r="K886" s="107" t="s">
        <v>1750</v>
      </c>
      <c r="L886" s="115">
        <v>1158.3333333333326</v>
      </c>
      <c r="M886" s="115"/>
    </row>
    <row r="887" spans="1:13" ht="17.25">
      <c r="A887" s="104">
        <v>660</v>
      </c>
      <c r="B887" s="105" t="s">
        <v>291</v>
      </c>
      <c r="C887" s="105" t="s">
        <v>925</v>
      </c>
      <c r="D887" s="105">
        <v>1</v>
      </c>
      <c r="E887" s="105" t="s">
        <v>8</v>
      </c>
      <c r="F887" s="105" t="s">
        <v>83</v>
      </c>
      <c r="G887" s="105">
        <v>2020</v>
      </c>
      <c r="H887" s="105">
        <v>2</v>
      </c>
      <c r="I887" s="106" t="s">
        <v>172</v>
      </c>
      <c r="J887" s="106">
        <v>864997</v>
      </c>
      <c r="K887" s="107" t="s">
        <v>1751</v>
      </c>
      <c r="L887" s="115">
        <v>3641.6666666666656</v>
      </c>
      <c r="M887" s="115"/>
    </row>
    <row r="888" spans="1:13" ht="17.25">
      <c r="A888" s="104">
        <v>661</v>
      </c>
      <c r="B888" s="105" t="s">
        <v>291</v>
      </c>
      <c r="C888" s="105" t="s">
        <v>925</v>
      </c>
      <c r="D888" s="105"/>
      <c r="E888" s="105" t="s">
        <v>8</v>
      </c>
      <c r="F888" s="105" t="s">
        <v>83</v>
      </c>
      <c r="G888" s="105">
        <v>2020</v>
      </c>
      <c r="H888" s="105">
        <v>2</v>
      </c>
      <c r="I888" s="106" t="s">
        <v>172</v>
      </c>
      <c r="J888" s="106">
        <v>864998</v>
      </c>
      <c r="K888" s="107" t="s">
        <v>1752</v>
      </c>
      <c r="L888" s="115">
        <v>3641.6666666666656</v>
      </c>
      <c r="M888" s="115"/>
    </row>
    <row r="889" spans="1:13" ht="17.25">
      <c r="A889" s="104">
        <v>662</v>
      </c>
      <c r="B889" s="105" t="s">
        <v>291</v>
      </c>
      <c r="C889" s="105" t="s">
        <v>925</v>
      </c>
      <c r="D889" s="105"/>
      <c r="E889" s="105" t="s">
        <v>8</v>
      </c>
      <c r="F889" s="105" t="s">
        <v>83</v>
      </c>
      <c r="G889" s="105">
        <v>2020</v>
      </c>
      <c r="H889" s="105">
        <v>2</v>
      </c>
      <c r="I889" s="106" t="s">
        <v>172</v>
      </c>
      <c r="J889" s="106">
        <v>864996</v>
      </c>
      <c r="K889" s="107" t="s">
        <v>1753</v>
      </c>
      <c r="L889" s="115">
        <v>3641.6666666666656</v>
      </c>
      <c r="M889" s="115"/>
    </row>
    <row r="890" spans="1:13" ht="17.25">
      <c r="A890" s="104">
        <v>663</v>
      </c>
      <c r="B890" s="105" t="s">
        <v>291</v>
      </c>
      <c r="C890" s="105" t="s">
        <v>925</v>
      </c>
      <c r="D890" s="105"/>
      <c r="E890" s="105" t="s">
        <v>8</v>
      </c>
      <c r="F890" s="105" t="s">
        <v>83</v>
      </c>
      <c r="G890" s="105">
        <v>2020</v>
      </c>
      <c r="H890" s="105">
        <v>2</v>
      </c>
      <c r="I890" s="106" t="s">
        <v>172</v>
      </c>
      <c r="J890" s="106">
        <v>864995</v>
      </c>
      <c r="K890" s="107" t="s">
        <v>1754</v>
      </c>
      <c r="L890" s="115">
        <v>3641.6666666666656</v>
      </c>
      <c r="M890" s="115"/>
    </row>
    <row r="891" spans="1:13" ht="17.25">
      <c r="A891" s="104">
        <v>664</v>
      </c>
      <c r="B891" s="105" t="s">
        <v>291</v>
      </c>
      <c r="C891" s="105" t="s">
        <v>926</v>
      </c>
      <c r="D891" s="105">
        <v>1</v>
      </c>
      <c r="E891" s="105" t="s">
        <v>8</v>
      </c>
      <c r="F891" s="105" t="s">
        <v>83</v>
      </c>
      <c r="G891" s="105">
        <v>2020</v>
      </c>
      <c r="H891" s="105">
        <v>2</v>
      </c>
      <c r="I891" s="106" t="s">
        <v>172</v>
      </c>
      <c r="J891" s="106">
        <v>861201</v>
      </c>
      <c r="K891" s="107" t="s">
        <v>1755</v>
      </c>
      <c r="L891" s="115">
        <v>3029.9999999999982</v>
      </c>
      <c r="M891" s="115"/>
    </row>
    <row r="892" spans="1:13" ht="17.25">
      <c r="A892" s="104">
        <v>665</v>
      </c>
      <c r="B892" s="105" t="s">
        <v>291</v>
      </c>
      <c r="C892" s="105" t="s">
        <v>927</v>
      </c>
      <c r="D892" s="105">
        <v>1</v>
      </c>
      <c r="E892" s="105" t="s">
        <v>8</v>
      </c>
      <c r="F892" s="105" t="s">
        <v>83</v>
      </c>
      <c r="G892" s="105">
        <v>2020</v>
      </c>
      <c r="H892" s="105">
        <v>2</v>
      </c>
      <c r="I892" s="106" t="s">
        <v>172</v>
      </c>
      <c r="J892" s="106">
        <v>865037</v>
      </c>
      <c r="K892" s="107" t="s">
        <v>1756</v>
      </c>
      <c r="L892" s="115">
        <v>4473.3333333333348</v>
      </c>
      <c r="M892" s="115"/>
    </row>
    <row r="893" spans="1:13" ht="17.25">
      <c r="A893" s="104">
        <v>751</v>
      </c>
      <c r="B893" s="105" t="s">
        <v>302</v>
      </c>
      <c r="C893" s="105" t="s">
        <v>935</v>
      </c>
      <c r="D893" s="105">
        <v>1</v>
      </c>
      <c r="E893" s="105" t="s">
        <v>8</v>
      </c>
      <c r="F893" s="105" t="s">
        <v>165</v>
      </c>
      <c r="G893" s="105">
        <v>2020</v>
      </c>
      <c r="H893" s="105">
        <v>2</v>
      </c>
      <c r="I893" s="106" t="s">
        <v>174</v>
      </c>
      <c r="J893" s="106"/>
      <c r="K893" s="107" t="s">
        <v>1840</v>
      </c>
      <c r="L893" s="115">
        <v>2250000</v>
      </c>
      <c r="M893" s="115">
        <v>3312600</v>
      </c>
    </row>
    <row r="894" spans="1:13" ht="17.25">
      <c r="A894" s="104">
        <v>752</v>
      </c>
      <c r="B894" s="105" t="s">
        <v>302</v>
      </c>
      <c r="C894" s="105" t="s">
        <v>936</v>
      </c>
      <c r="D894" s="105">
        <v>1</v>
      </c>
      <c r="E894" s="105" t="s">
        <v>1520</v>
      </c>
      <c r="F894" s="105" t="s">
        <v>95</v>
      </c>
      <c r="G894" s="105">
        <v>2020</v>
      </c>
      <c r="H894" s="105">
        <v>2</v>
      </c>
      <c r="I894" s="106" t="s">
        <v>170</v>
      </c>
      <c r="J894" s="106"/>
      <c r="K894" s="107" t="s">
        <v>1841</v>
      </c>
      <c r="L894" s="115">
        <v>6666666.666666667</v>
      </c>
      <c r="M894" s="115">
        <v>49844660</v>
      </c>
    </row>
    <row r="895" spans="1:13" ht="17.25">
      <c r="A895" s="104">
        <v>761</v>
      </c>
      <c r="B895" s="105" t="s">
        <v>304</v>
      </c>
      <c r="C895" s="105" t="s">
        <v>939</v>
      </c>
      <c r="D895" s="105">
        <v>1</v>
      </c>
      <c r="E895" s="105" t="s">
        <v>8</v>
      </c>
      <c r="F895" s="105" t="s">
        <v>223</v>
      </c>
      <c r="G895" s="105">
        <v>2020</v>
      </c>
      <c r="H895" s="105">
        <v>2</v>
      </c>
      <c r="I895" s="106" t="s">
        <v>170</v>
      </c>
      <c r="J895" s="106" t="s">
        <v>1849</v>
      </c>
      <c r="K895" s="107" t="s">
        <v>1850</v>
      </c>
      <c r="L895" s="115">
        <v>3545000</v>
      </c>
      <c r="M895" s="115">
        <v>7200000</v>
      </c>
    </row>
    <row r="896" spans="1:13" ht="17.25">
      <c r="A896" s="104">
        <v>762</v>
      </c>
      <c r="B896" s="105" t="s">
        <v>304</v>
      </c>
      <c r="C896" s="105" t="s">
        <v>939</v>
      </c>
      <c r="D896" s="105"/>
      <c r="E896" s="105" t="s">
        <v>8</v>
      </c>
      <c r="F896" s="105" t="s">
        <v>223</v>
      </c>
      <c r="G896" s="105">
        <v>2020</v>
      </c>
      <c r="H896" s="105">
        <v>2</v>
      </c>
      <c r="I896" s="106" t="s">
        <v>170</v>
      </c>
      <c r="J896" s="106" t="s">
        <v>1851</v>
      </c>
      <c r="K896" s="107" t="s">
        <v>1852</v>
      </c>
      <c r="L896" s="115">
        <v>427333.33333333331</v>
      </c>
      <c r="M896" s="115">
        <v>1872000</v>
      </c>
    </row>
    <row r="897" spans="1:13" ht="17.25">
      <c r="A897" s="104">
        <v>763</v>
      </c>
      <c r="B897" s="105" t="s">
        <v>304</v>
      </c>
      <c r="C897" s="105" t="s">
        <v>939</v>
      </c>
      <c r="D897" s="105"/>
      <c r="E897" s="105" t="s">
        <v>8</v>
      </c>
      <c r="F897" s="105" t="s">
        <v>223</v>
      </c>
      <c r="G897" s="105">
        <v>2020</v>
      </c>
      <c r="H897" s="105">
        <v>2</v>
      </c>
      <c r="I897" s="106" t="s">
        <v>170</v>
      </c>
      <c r="J897" s="106" t="s">
        <v>1853</v>
      </c>
      <c r="K897" s="107" t="s">
        <v>1854</v>
      </c>
      <c r="L897" s="115">
        <v>1869316.6666666667</v>
      </c>
      <c r="M897" s="115">
        <v>686000</v>
      </c>
    </row>
    <row r="898" spans="1:13" ht="17.25">
      <c r="A898" s="104">
        <v>764</v>
      </c>
      <c r="B898" s="105" t="s">
        <v>681</v>
      </c>
      <c r="C898" s="105" t="s">
        <v>940</v>
      </c>
      <c r="D898" s="105">
        <v>1</v>
      </c>
      <c r="E898" s="105" t="s">
        <v>8</v>
      </c>
      <c r="F898" s="105" t="s">
        <v>29</v>
      </c>
      <c r="G898" s="105">
        <v>2020</v>
      </c>
      <c r="H898" s="105">
        <v>2</v>
      </c>
      <c r="I898" s="106" t="s">
        <v>172</v>
      </c>
      <c r="J898" s="106">
        <v>860308</v>
      </c>
      <c r="K898" s="107" t="s">
        <v>1855</v>
      </c>
      <c r="L898" s="115">
        <v>1695750</v>
      </c>
      <c r="M898" s="115">
        <v>1302000</v>
      </c>
    </row>
    <row r="899" spans="1:13" ht="17.25">
      <c r="A899" s="104">
        <v>765</v>
      </c>
      <c r="B899" s="105" t="s">
        <v>681</v>
      </c>
      <c r="C899" s="105" t="s">
        <v>940</v>
      </c>
      <c r="D899" s="105"/>
      <c r="E899" s="105" t="s">
        <v>8</v>
      </c>
      <c r="F899" s="105" t="s">
        <v>29</v>
      </c>
      <c r="G899" s="105">
        <v>2020</v>
      </c>
      <c r="H899" s="105">
        <v>2</v>
      </c>
      <c r="I899" s="106" t="s">
        <v>172</v>
      </c>
      <c r="J899" s="106">
        <v>860307</v>
      </c>
      <c r="K899" s="107" t="s">
        <v>1856</v>
      </c>
      <c r="L899" s="115">
        <v>412500</v>
      </c>
      <c r="M899" s="115">
        <v>589000</v>
      </c>
    </row>
    <row r="900" spans="1:13" ht="17.25">
      <c r="A900" s="104">
        <v>766</v>
      </c>
      <c r="B900" s="105" t="s">
        <v>681</v>
      </c>
      <c r="C900" s="105" t="s">
        <v>940</v>
      </c>
      <c r="D900" s="105"/>
      <c r="E900" s="105" t="s">
        <v>8</v>
      </c>
      <c r="F900" s="105" t="s">
        <v>29</v>
      </c>
      <c r="G900" s="105">
        <v>2020</v>
      </c>
      <c r="H900" s="105">
        <v>2</v>
      </c>
      <c r="I900" s="106" t="s">
        <v>172</v>
      </c>
      <c r="J900" s="106">
        <v>860311</v>
      </c>
      <c r="K900" s="107" t="s">
        <v>1857</v>
      </c>
      <c r="L900" s="115">
        <v>632666.66666666663</v>
      </c>
      <c r="M900" s="115">
        <v>858000</v>
      </c>
    </row>
    <row r="901" spans="1:13" ht="17.25">
      <c r="A901" s="104">
        <v>767</v>
      </c>
      <c r="B901" s="105" t="s">
        <v>305</v>
      </c>
      <c r="C901" s="105" t="s">
        <v>941</v>
      </c>
      <c r="D901" s="105">
        <v>1</v>
      </c>
      <c r="E901" s="105" t="s">
        <v>8</v>
      </c>
      <c r="F901" s="105" t="s">
        <v>165</v>
      </c>
      <c r="G901" s="105">
        <v>2020</v>
      </c>
      <c r="H901" s="105">
        <v>2</v>
      </c>
      <c r="I901" s="106" t="s">
        <v>170</v>
      </c>
      <c r="J901" s="106">
        <v>800108</v>
      </c>
      <c r="K901" s="107" t="s">
        <v>1858</v>
      </c>
      <c r="L901" s="115">
        <v>332872.39999999991</v>
      </c>
      <c r="M901" s="115"/>
    </row>
    <row r="902" spans="1:13" ht="17.25">
      <c r="A902" s="104">
        <v>770</v>
      </c>
      <c r="B902" s="105" t="s">
        <v>943</v>
      </c>
      <c r="C902" s="105" t="s">
        <v>944</v>
      </c>
      <c r="D902" s="105">
        <v>1</v>
      </c>
      <c r="E902" s="105" t="s">
        <v>8</v>
      </c>
      <c r="F902" s="105" t="s">
        <v>165</v>
      </c>
      <c r="G902" s="105">
        <v>2020</v>
      </c>
      <c r="H902" s="105">
        <v>2</v>
      </c>
      <c r="I902" s="106" t="s">
        <v>172</v>
      </c>
      <c r="J902" s="106">
        <v>861689</v>
      </c>
      <c r="K902" s="107" t="s">
        <v>1861</v>
      </c>
      <c r="L902" s="115">
        <v>60900.000000000262</v>
      </c>
      <c r="M902" s="115">
        <v>90000</v>
      </c>
    </row>
    <row r="903" spans="1:13" ht="17.25">
      <c r="A903" s="104">
        <v>771</v>
      </c>
      <c r="B903" s="105" t="s">
        <v>943</v>
      </c>
      <c r="C903" s="105" t="s">
        <v>944</v>
      </c>
      <c r="D903" s="105"/>
      <c r="E903" s="105" t="s">
        <v>8</v>
      </c>
      <c r="F903" s="105" t="s">
        <v>165</v>
      </c>
      <c r="G903" s="105">
        <v>2020</v>
      </c>
      <c r="H903" s="105">
        <v>2</v>
      </c>
      <c r="I903" s="106" t="s">
        <v>172</v>
      </c>
      <c r="J903" s="106">
        <v>701572</v>
      </c>
      <c r="K903" s="107" t="s">
        <v>1862</v>
      </c>
      <c r="L903" s="115">
        <v>62666.666666666664</v>
      </c>
      <c r="M903" s="115"/>
    </row>
    <row r="904" spans="1:13" ht="17.25">
      <c r="A904" s="104">
        <v>772</v>
      </c>
      <c r="B904" s="105" t="s">
        <v>943</v>
      </c>
      <c r="C904" s="105" t="s">
        <v>944</v>
      </c>
      <c r="D904" s="105"/>
      <c r="E904" s="105" t="s">
        <v>8</v>
      </c>
      <c r="F904" s="105" t="s">
        <v>165</v>
      </c>
      <c r="G904" s="105">
        <v>2020</v>
      </c>
      <c r="H904" s="105">
        <v>2</v>
      </c>
      <c r="I904" s="106" t="s">
        <v>170</v>
      </c>
      <c r="J904" s="106">
        <v>707207</v>
      </c>
      <c r="K904" s="107" t="s">
        <v>1863</v>
      </c>
      <c r="L904" s="115">
        <v>483933.33333333459</v>
      </c>
      <c r="M904" s="115"/>
    </row>
    <row r="905" spans="1:13" ht="17.25">
      <c r="A905" s="104">
        <v>773</v>
      </c>
      <c r="B905" s="105" t="s">
        <v>943</v>
      </c>
      <c r="C905" s="105" t="s">
        <v>944</v>
      </c>
      <c r="D905" s="105"/>
      <c r="E905" s="105" t="s">
        <v>8</v>
      </c>
      <c r="F905" s="105" t="s">
        <v>165</v>
      </c>
      <c r="G905" s="105">
        <v>2020</v>
      </c>
      <c r="H905" s="105">
        <v>2</v>
      </c>
      <c r="I905" s="106" t="s">
        <v>170</v>
      </c>
      <c r="J905" s="106">
        <v>705935</v>
      </c>
      <c r="K905" s="107" t="s">
        <v>1864</v>
      </c>
      <c r="L905" s="115">
        <v>390000</v>
      </c>
      <c r="M905" s="115">
        <v>360000</v>
      </c>
    </row>
    <row r="906" spans="1:13" ht="17.25">
      <c r="A906" s="104">
        <v>774</v>
      </c>
      <c r="B906" s="105" t="s">
        <v>943</v>
      </c>
      <c r="C906" s="105" t="s">
        <v>944</v>
      </c>
      <c r="D906" s="105"/>
      <c r="E906" s="105" t="s">
        <v>8</v>
      </c>
      <c r="F906" s="105" t="s">
        <v>165</v>
      </c>
      <c r="G906" s="105">
        <v>2020</v>
      </c>
      <c r="H906" s="105">
        <v>2</v>
      </c>
      <c r="I906" s="106" t="s">
        <v>170</v>
      </c>
      <c r="J906" s="106">
        <v>709833</v>
      </c>
      <c r="K906" s="107" t="s">
        <v>1865</v>
      </c>
      <c r="L906" s="115">
        <v>106500</v>
      </c>
      <c r="M906" s="115">
        <v>120000</v>
      </c>
    </row>
    <row r="907" spans="1:13" ht="17.25">
      <c r="A907" s="104">
        <v>775</v>
      </c>
      <c r="B907" s="105" t="s">
        <v>943</v>
      </c>
      <c r="C907" s="105" t="s">
        <v>944</v>
      </c>
      <c r="D907" s="105"/>
      <c r="E907" s="105" t="s">
        <v>8</v>
      </c>
      <c r="F907" s="105" t="s">
        <v>165</v>
      </c>
      <c r="G907" s="105">
        <v>2020</v>
      </c>
      <c r="H907" s="105">
        <v>2</v>
      </c>
      <c r="I907" s="106" t="s">
        <v>170</v>
      </c>
      <c r="J907" s="106">
        <v>709510</v>
      </c>
      <c r="K907" s="107" t="s">
        <v>1866</v>
      </c>
      <c r="L907" s="115">
        <v>91799.999999999767</v>
      </c>
      <c r="M907" s="115">
        <v>91800</v>
      </c>
    </row>
    <row r="908" spans="1:13" ht="17.25">
      <c r="A908" s="104">
        <v>776</v>
      </c>
      <c r="B908" s="105" t="s">
        <v>943</v>
      </c>
      <c r="C908" s="105" t="s">
        <v>944</v>
      </c>
      <c r="D908" s="105"/>
      <c r="E908" s="105" t="s">
        <v>8</v>
      </c>
      <c r="F908" s="105" t="s">
        <v>165</v>
      </c>
      <c r="G908" s="105">
        <v>2020</v>
      </c>
      <c r="H908" s="105">
        <v>2</v>
      </c>
      <c r="I908" s="106" t="s">
        <v>170</v>
      </c>
      <c r="J908" s="106">
        <v>709135</v>
      </c>
      <c r="K908" s="107" t="s">
        <v>1867</v>
      </c>
      <c r="L908" s="115">
        <v>171950.0000000002</v>
      </c>
      <c r="M908" s="115">
        <v>182400</v>
      </c>
    </row>
    <row r="909" spans="1:13" ht="17.25">
      <c r="A909" s="104">
        <v>777</v>
      </c>
      <c r="B909" s="105" t="s">
        <v>943</v>
      </c>
      <c r="C909" s="105" t="s">
        <v>944</v>
      </c>
      <c r="D909" s="105"/>
      <c r="E909" s="105" t="s">
        <v>8</v>
      </c>
      <c r="F909" s="105" t="s">
        <v>165</v>
      </c>
      <c r="G909" s="105">
        <v>2020</v>
      </c>
      <c r="H909" s="105">
        <v>2</v>
      </c>
      <c r="I909" s="106" t="s">
        <v>170</v>
      </c>
      <c r="J909" s="106">
        <v>702597</v>
      </c>
      <c r="K909" s="107" t="s">
        <v>1868</v>
      </c>
      <c r="L909" s="115">
        <v>303166.66666666669</v>
      </c>
      <c r="M909" s="115">
        <v>238000</v>
      </c>
    </row>
    <row r="910" spans="1:13" ht="17.25">
      <c r="A910" s="104">
        <v>778</v>
      </c>
      <c r="B910" s="105" t="s">
        <v>943</v>
      </c>
      <c r="C910" s="105" t="s">
        <v>944</v>
      </c>
      <c r="D910" s="105"/>
      <c r="E910" s="105" t="s">
        <v>8</v>
      </c>
      <c r="F910" s="105" t="s">
        <v>165</v>
      </c>
      <c r="G910" s="105">
        <v>2020</v>
      </c>
      <c r="H910" s="105">
        <v>2</v>
      </c>
      <c r="I910" s="106" t="s">
        <v>170</v>
      </c>
      <c r="J910" s="106">
        <v>711597</v>
      </c>
      <c r="K910" s="107" t="s">
        <v>1869</v>
      </c>
      <c r="L910" s="115">
        <v>62833.333333333147</v>
      </c>
      <c r="M910" s="115">
        <v>116000</v>
      </c>
    </row>
    <row r="911" spans="1:13" ht="17.25">
      <c r="A911" s="104">
        <v>779</v>
      </c>
      <c r="B911" s="105" t="s">
        <v>943</v>
      </c>
      <c r="C911" s="105" t="s">
        <v>944</v>
      </c>
      <c r="D911" s="105"/>
      <c r="E911" s="105" t="s">
        <v>8</v>
      </c>
      <c r="F911" s="105" t="s">
        <v>165</v>
      </c>
      <c r="G911" s="105">
        <v>2020</v>
      </c>
      <c r="H911" s="105">
        <v>2</v>
      </c>
      <c r="I911" s="106" t="s">
        <v>170</v>
      </c>
      <c r="J911" s="106">
        <v>709567</v>
      </c>
      <c r="K911" s="107" t="s">
        <v>1870</v>
      </c>
      <c r="L911" s="115">
        <v>161333.33333333302</v>
      </c>
      <c r="M911" s="115">
        <v>193600</v>
      </c>
    </row>
    <row r="912" spans="1:13" ht="17.25">
      <c r="A912" s="104">
        <v>780</v>
      </c>
      <c r="B912" s="105" t="s">
        <v>943</v>
      </c>
      <c r="C912" s="105" t="s">
        <v>944</v>
      </c>
      <c r="D912" s="105"/>
      <c r="E912" s="105" t="s">
        <v>8</v>
      </c>
      <c r="F912" s="105" t="s">
        <v>165</v>
      </c>
      <c r="G912" s="105">
        <v>2020</v>
      </c>
      <c r="H912" s="105">
        <v>2</v>
      </c>
      <c r="I912" s="106" t="s">
        <v>170</v>
      </c>
      <c r="J912" s="106">
        <v>711161</v>
      </c>
      <c r="K912" s="107" t="s">
        <v>1871</v>
      </c>
      <c r="L912" s="115">
        <v>140000</v>
      </c>
      <c r="M912" s="115">
        <v>132000</v>
      </c>
    </row>
    <row r="913" spans="1:13" ht="17.25">
      <c r="A913" s="104">
        <v>781</v>
      </c>
      <c r="B913" s="105" t="s">
        <v>943</v>
      </c>
      <c r="C913" s="105" t="s">
        <v>944</v>
      </c>
      <c r="D913" s="105"/>
      <c r="E913" s="105" t="s">
        <v>8</v>
      </c>
      <c r="F913" s="105" t="s">
        <v>165</v>
      </c>
      <c r="G913" s="105">
        <v>2020</v>
      </c>
      <c r="H913" s="105">
        <v>2</v>
      </c>
      <c r="I913" s="106" t="s">
        <v>170</v>
      </c>
      <c r="J913" s="106">
        <v>710811</v>
      </c>
      <c r="K913" s="107" t="s">
        <v>1872</v>
      </c>
      <c r="L913" s="115">
        <v>101566.66666666667</v>
      </c>
      <c r="M913" s="115"/>
    </row>
    <row r="914" spans="1:13" ht="17.25">
      <c r="A914" s="104">
        <v>782</v>
      </c>
      <c r="B914" s="105" t="s">
        <v>943</v>
      </c>
      <c r="C914" s="105" t="s">
        <v>944</v>
      </c>
      <c r="D914" s="105"/>
      <c r="E914" s="105" t="s">
        <v>8</v>
      </c>
      <c r="F914" s="105" t="s">
        <v>165</v>
      </c>
      <c r="G914" s="105">
        <v>2020</v>
      </c>
      <c r="H914" s="105">
        <v>2</v>
      </c>
      <c r="I914" s="106" t="s">
        <v>170</v>
      </c>
      <c r="J914" s="106">
        <v>710045</v>
      </c>
      <c r="K914" s="107" t="s">
        <v>1873</v>
      </c>
      <c r="L914" s="115">
        <v>67999.999999999956</v>
      </c>
      <c r="M914" s="115">
        <v>57600</v>
      </c>
    </row>
    <row r="915" spans="1:13" ht="17.25">
      <c r="A915" s="104">
        <v>783</v>
      </c>
      <c r="B915" s="105" t="s">
        <v>943</v>
      </c>
      <c r="C915" s="105" t="s">
        <v>944</v>
      </c>
      <c r="D915" s="105"/>
      <c r="E915" s="105" t="s">
        <v>8</v>
      </c>
      <c r="F915" s="105" t="s">
        <v>165</v>
      </c>
      <c r="G915" s="105">
        <v>2020</v>
      </c>
      <c r="H915" s="105">
        <v>2</v>
      </c>
      <c r="I915" s="106" t="s">
        <v>170</v>
      </c>
      <c r="J915" s="106">
        <v>711257</v>
      </c>
      <c r="K915" s="107" t="s">
        <v>1874</v>
      </c>
      <c r="L915" s="115">
        <v>28399.999999999814</v>
      </c>
      <c r="M915" s="115">
        <v>24000</v>
      </c>
    </row>
    <row r="916" spans="1:13" ht="17.25">
      <c r="A916" s="104">
        <v>784</v>
      </c>
      <c r="B916" s="105" t="s">
        <v>943</v>
      </c>
      <c r="C916" s="105" t="s">
        <v>944</v>
      </c>
      <c r="D916" s="105"/>
      <c r="E916" s="105" t="s">
        <v>8</v>
      </c>
      <c r="F916" s="105" t="s">
        <v>165</v>
      </c>
      <c r="G916" s="105">
        <v>2020</v>
      </c>
      <c r="H916" s="105">
        <v>2</v>
      </c>
      <c r="I916" s="106" t="s">
        <v>170</v>
      </c>
      <c r="J916" s="106">
        <v>710281</v>
      </c>
      <c r="K916" s="107" t="s">
        <v>1875</v>
      </c>
      <c r="L916" s="115">
        <v>40000</v>
      </c>
      <c r="M916" s="115"/>
    </row>
    <row r="917" spans="1:13" ht="17.25">
      <c r="A917" s="104">
        <v>785</v>
      </c>
      <c r="B917" s="105" t="s">
        <v>943</v>
      </c>
      <c r="C917" s="105" t="s">
        <v>944</v>
      </c>
      <c r="D917" s="105"/>
      <c r="E917" s="105" t="s">
        <v>8</v>
      </c>
      <c r="F917" s="105" t="s">
        <v>29</v>
      </c>
      <c r="G917" s="105">
        <v>2020</v>
      </c>
      <c r="H917" s="105">
        <v>2</v>
      </c>
      <c r="I917" s="106" t="s">
        <v>170</v>
      </c>
      <c r="J917" s="106">
        <v>700056</v>
      </c>
      <c r="K917" s="107" t="s">
        <v>1658</v>
      </c>
      <c r="L917" s="115"/>
      <c r="M917" s="115"/>
    </row>
    <row r="918" spans="1:13" ht="17.25">
      <c r="A918" s="104">
        <v>786</v>
      </c>
      <c r="B918" s="105" t="s">
        <v>943</v>
      </c>
      <c r="C918" s="105" t="s">
        <v>944</v>
      </c>
      <c r="D918" s="105"/>
      <c r="E918" s="105" t="s">
        <v>8</v>
      </c>
      <c r="F918" s="105" t="s">
        <v>29</v>
      </c>
      <c r="G918" s="105">
        <v>2020</v>
      </c>
      <c r="H918" s="105">
        <v>2</v>
      </c>
      <c r="I918" s="106" t="s">
        <v>170</v>
      </c>
      <c r="J918" s="106">
        <v>956625</v>
      </c>
      <c r="K918" s="107" t="s">
        <v>1876</v>
      </c>
      <c r="L918" s="115">
        <v>912499.99999999953</v>
      </c>
      <c r="M918" s="115">
        <v>1800000</v>
      </c>
    </row>
    <row r="919" spans="1:13" ht="17.25">
      <c r="A919" s="104">
        <v>787</v>
      </c>
      <c r="B919" s="105" t="s">
        <v>943</v>
      </c>
      <c r="C919" s="105" t="s">
        <v>944</v>
      </c>
      <c r="D919" s="105"/>
      <c r="E919" s="105" t="s">
        <v>8</v>
      </c>
      <c r="F919" s="105" t="s">
        <v>29</v>
      </c>
      <c r="G919" s="105">
        <v>2020</v>
      </c>
      <c r="H919" s="105">
        <v>2</v>
      </c>
      <c r="I919" s="106" t="s">
        <v>170</v>
      </c>
      <c r="J919" s="106">
        <v>955456</v>
      </c>
      <c r="K919" s="107" t="s">
        <v>1877</v>
      </c>
      <c r="L919" s="115">
        <v>752812.50000000477</v>
      </c>
      <c r="M919" s="115">
        <v>540000</v>
      </c>
    </row>
    <row r="920" spans="1:13" ht="17.25">
      <c r="A920" s="104">
        <v>788</v>
      </c>
      <c r="B920" s="105" t="s">
        <v>943</v>
      </c>
      <c r="C920" s="105" t="s">
        <v>944</v>
      </c>
      <c r="D920" s="105"/>
      <c r="E920" s="105" t="s">
        <v>8</v>
      </c>
      <c r="F920" s="105" t="s">
        <v>29</v>
      </c>
      <c r="G920" s="105">
        <v>2020</v>
      </c>
      <c r="H920" s="105">
        <v>2</v>
      </c>
      <c r="I920" s="106" t="s">
        <v>170</v>
      </c>
      <c r="J920" s="106">
        <v>956853</v>
      </c>
      <c r="K920" s="107" t="s">
        <v>1878</v>
      </c>
      <c r="L920" s="115">
        <v>611000.00000000361</v>
      </c>
      <c r="M920" s="115">
        <v>312000</v>
      </c>
    </row>
    <row r="921" spans="1:13" ht="17.25">
      <c r="A921" s="104">
        <v>789</v>
      </c>
      <c r="B921" s="105" t="s">
        <v>943</v>
      </c>
      <c r="C921" s="105" t="s">
        <v>944</v>
      </c>
      <c r="D921" s="105"/>
      <c r="E921" s="105" t="s">
        <v>8</v>
      </c>
      <c r="F921" s="105" t="s">
        <v>29</v>
      </c>
      <c r="G921" s="105">
        <v>2020</v>
      </c>
      <c r="H921" s="105">
        <v>2</v>
      </c>
      <c r="I921" s="106" t="s">
        <v>170</v>
      </c>
      <c r="J921" s="106">
        <v>813006</v>
      </c>
      <c r="K921" s="107" t="s">
        <v>1879</v>
      </c>
      <c r="L921" s="115">
        <v>346149.99999999959</v>
      </c>
      <c r="M921" s="115"/>
    </row>
    <row r="922" spans="1:13" ht="17.25">
      <c r="A922" s="104">
        <v>790</v>
      </c>
      <c r="B922" s="105" t="s">
        <v>943</v>
      </c>
      <c r="C922" s="105" t="s">
        <v>944</v>
      </c>
      <c r="D922" s="105"/>
      <c r="E922" s="105" t="s">
        <v>8</v>
      </c>
      <c r="F922" s="105" t="s">
        <v>29</v>
      </c>
      <c r="G922" s="105">
        <v>2020</v>
      </c>
      <c r="H922" s="105">
        <v>2</v>
      </c>
      <c r="I922" s="106" t="s">
        <v>170</v>
      </c>
      <c r="J922" s="106">
        <v>710388</v>
      </c>
      <c r="K922" s="107" t="s">
        <v>1880</v>
      </c>
      <c r="L922" s="115">
        <v>153700.00000000049</v>
      </c>
      <c r="M922" s="115"/>
    </row>
    <row r="923" spans="1:13" ht="17.25">
      <c r="A923" s="104">
        <v>791</v>
      </c>
      <c r="B923" s="105" t="s">
        <v>943</v>
      </c>
      <c r="C923" s="105" t="s">
        <v>944</v>
      </c>
      <c r="D923" s="105"/>
      <c r="E923" s="105" t="s">
        <v>8</v>
      </c>
      <c r="F923" s="105" t="s">
        <v>29</v>
      </c>
      <c r="G923" s="105">
        <v>2020</v>
      </c>
      <c r="H923" s="105">
        <v>2</v>
      </c>
      <c r="I923" s="106" t="s">
        <v>170</v>
      </c>
      <c r="J923" s="106">
        <v>703000</v>
      </c>
      <c r="K923" s="107" t="s">
        <v>1881</v>
      </c>
      <c r="L923" s="115">
        <v>120953.33333333291</v>
      </c>
      <c r="M923" s="115">
        <v>80000</v>
      </c>
    </row>
    <row r="924" spans="1:13" ht="17.25">
      <c r="A924" s="104">
        <v>792</v>
      </c>
      <c r="B924" s="105" t="s">
        <v>943</v>
      </c>
      <c r="C924" s="105" t="s">
        <v>944</v>
      </c>
      <c r="D924" s="105"/>
      <c r="E924" s="105" t="s">
        <v>8</v>
      </c>
      <c r="F924" s="105" t="s">
        <v>29</v>
      </c>
      <c r="G924" s="105">
        <v>2020</v>
      </c>
      <c r="H924" s="105">
        <v>2</v>
      </c>
      <c r="I924" s="106" t="s">
        <v>170</v>
      </c>
      <c r="J924" s="106">
        <v>703598</v>
      </c>
      <c r="K924" s="107" t="s">
        <v>1882</v>
      </c>
      <c r="L924" s="115">
        <v>112166.66666666626</v>
      </c>
      <c r="M924" s="115">
        <v>148000</v>
      </c>
    </row>
    <row r="925" spans="1:13" ht="17.25">
      <c r="A925" s="104">
        <v>793</v>
      </c>
      <c r="B925" s="105" t="s">
        <v>943</v>
      </c>
      <c r="C925" s="105" t="s">
        <v>944</v>
      </c>
      <c r="D925" s="105"/>
      <c r="E925" s="105" t="s">
        <v>8</v>
      </c>
      <c r="F925" s="105" t="s">
        <v>29</v>
      </c>
      <c r="G925" s="105">
        <v>2020</v>
      </c>
      <c r="H925" s="105">
        <v>2</v>
      </c>
      <c r="I925" s="106" t="s">
        <v>170</v>
      </c>
      <c r="J925" s="106">
        <v>711513</v>
      </c>
      <c r="K925" s="107" t="s">
        <v>1883</v>
      </c>
      <c r="L925" s="115">
        <v>255666.66666666666</v>
      </c>
      <c r="M925" s="115"/>
    </row>
    <row r="926" spans="1:13" ht="17.25">
      <c r="A926" s="104">
        <v>794</v>
      </c>
      <c r="B926" s="105" t="s">
        <v>943</v>
      </c>
      <c r="C926" s="105" t="s">
        <v>944</v>
      </c>
      <c r="D926" s="105"/>
      <c r="E926" s="105" t="s">
        <v>8</v>
      </c>
      <c r="F926" s="105" t="s">
        <v>29</v>
      </c>
      <c r="G926" s="105">
        <v>2020</v>
      </c>
      <c r="H926" s="105">
        <v>2</v>
      </c>
      <c r="I926" s="106" t="s">
        <v>170</v>
      </c>
      <c r="J926" s="106">
        <v>711510</v>
      </c>
      <c r="K926" s="107" t="s">
        <v>1884</v>
      </c>
      <c r="L926" s="115">
        <v>1727989.9999999979</v>
      </c>
      <c r="M926" s="115">
        <v>2105880</v>
      </c>
    </row>
    <row r="927" spans="1:13" ht="17.25">
      <c r="A927" s="104">
        <v>795</v>
      </c>
      <c r="B927" s="105" t="s">
        <v>943</v>
      </c>
      <c r="C927" s="105" t="s">
        <v>944</v>
      </c>
      <c r="D927" s="105"/>
      <c r="E927" s="105" t="s">
        <v>8</v>
      </c>
      <c r="F927" s="105" t="s">
        <v>29</v>
      </c>
      <c r="G927" s="105">
        <v>2020</v>
      </c>
      <c r="H927" s="105">
        <v>2</v>
      </c>
      <c r="I927" s="106" t="s">
        <v>170</v>
      </c>
      <c r="J927" s="106">
        <v>709010</v>
      </c>
      <c r="K927" s="107" t="s">
        <v>1885</v>
      </c>
      <c r="L927" s="115">
        <v>492000</v>
      </c>
      <c r="M927" s="115">
        <v>600000</v>
      </c>
    </row>
    <row r="928" spans="1:13" ht="17.25">
      <c r="A928" s="104">
        <v>796</v>
      </c>
      <c r="B928" s="105" t="s">
        <v>943</v>
      </c>
      <c r="C928" s="105" t="s">
        <v>944</v>
      </c>
      <c r="D928" s="105"/>
      <c r="E928" s="105" t="s">
        <v>8</v>
      </c>
      <c r="F928" s="105" t="s">
        <v>29</v>
      </c>
      <c r="G928" s="105">
        <v>2020</v>
      </c>
      <c r="H928" s="105">
        <v>2</v>
      </c>
      <c r="I928" s="106" t="s">
        <v>170</v>
      </c>
      <c r="J928" s="106">
        <v>708348</v>
      </c>
      <c r="K928" s="107" t="s">
        <v>1886</v>
      </c>
      <c r="L928" s="115">
        <v>313333.33333333331</v>
      </c>
      <c r="M928" s="115">
        <v>628000</v>
      </c>
    </row>
    <row r="929" spans="1:13" ht="17.25">
      <c r="A929" s="104">
        <v>808</v>
      </c>
      <c r="B929" s="105" t="s">
        <v>285</v>
      </c>
      <c r="C929" s="105" t="s">
        <v>949</v>
      </c>
      <c r="D929" s="105">
        <v>1</v>
      </c>
      <c r="E929" s="105" t="s">
        <v>1887</v>
      </c>
      <c r="F929" s="105" t="s">
        <v>81</v>
      </c>
      <c r="G929" s="105">
        <v>2020</v>
      </c>
      <c r="H929" s="105">
        <v>2</v>
      </c>
      <c r="I929" s="106" t="s">
        <v>173</v>
      </c>
      <c r="J929" s="106"/>
      <c r="K929" s="107" t="s">
        <v>1892</v>
      </c>
      <c r="L929" s="115">
        <v>565725.41666666663</v>
      </c>
      <c r="M929" s="115"/>
    </row>
    <row r="930" spans="1:13" ht="17.25">
      <c r="A930" s="104">
        <v>809</v>
      </c>
      <c r="B930" s="105" t="s">
        <v>285</v>
      </c>
      <c r="C930" s="105" t="s">
        <v>949</v>
      </c>
      <c r="D930" s="105"/>
      <c r="E930" s="105" t="s">
        <v>1887</v>
      </c>
      <c r="F930" s="105" t="s">
        <v>81</v>
      </c>
      <c r="G930" s="105">
        <v>2020</v>
      </c>
      <c r="H930" s="105">
        <v>2</v>
      </c>
      <c r="I930" s="106" t="s">
        <v>171</v>
      </c>
      <c r="J930" s="106"/>
      <c r="K930" s="107" t="s">
        <v>1892</v>
      </c>
      <c r="L930" s="115">
        <v>1380431.5833333333</v>
      </c>
      <c r="M930" s="115"/>
    </row>
    <row r="931" spans="1:13" ht="17.25">
      <c r="A931" s="104">
        <v>810</v>
      </c>
      <c r="B931" s="105" t="s">
        <v>285</v>
      </c>
      <c r="C931" s="105" t="s">
        <v>949</v>
      </c>
      <c r="D931" s="105"/>
      <c r="E931" s="105" t="s">
        <v>1887</v>
      </c>
      <c r="F931" s="105" t="s">
        <v>81</v>
      </c>
      <c r="G931" s="105">
        <v>2020</v>
      </c>
      <c r="H931" s="105">
        <v>2</v>
      </c>
      <c r="I931" s="106" t="s">
        <v>170</v>
      </c>
      <c r="J931" s="106"/>
      <c r="K931" s="107" t="s">
        <v>1892</v>
      </c>
      <c r="L931" s="115">
        <v>245058.33333333334</v>
      </c>
      <c r="M931" s="115"/>
    </row>
    <row r="932" spans="1:13" ht="17.25">
      <c r="A932" s="104">
        <v>811</v>
      </c>
      <c r="B932" s="105" t="s">
        <v>285</v>
      </c>
      <c r="C932" s="105" t="s">
        <v>949</v>
      </c>
      <c r="D932" s="105"/>
      <c r="E932" s="105" t="s">
        <v>1887</v>
      </c>
      <c r="F932" s="105" t="s">
        <v>81</v>
      </c>
      <c r="G932" s="105">
        <v>2020</v>
      </c>
      <c r="H932" s="105">
        <v>2</v>
      </c>
      <c r="I932" s="106" t="s">
        <v>172</v>
      </c>
      <c r="J932" s="106"/>
      <c r="K932" s="107" t="s">
        <v>1892</v>
      </c>
      <c r="L932" s="115">
        <v>200017.08333333334</v>
      </c>
      <c r="M932" s="115"/>
    </row>
    <row r="933" spans="1:13" ht="17.25">
      <c r="A933" s="104">
        <v>817</v>
      </c>
      <c r="B933" s="105" t="s">
        <v>285</v>
      </c>
      <c r="C933" s="105" t="s">
        <v>952</v>
      </c>
      <c r="D933" s="105">
        <v>1</v>
      </c>
      <c r="E933" s="105" t="s">
        <v>32</v>
      </c>
      <c r="F933" s="105" t="s">
        <v>36</v>
      </c>
      <c r="G933" s="105">
        <v>2020</v>
      </c>
      <c r="H933" s="105">
        <v>2</v>
      </c>
      <c r="I933" s="106" t="s">
        <v>171</v>
      </c>
      <c r="J933" s="106"/>
      <c r="K933" s="107" t="s">
        <v>1895</v>
      </c>
      <c r="L933" s="115">
        <v>4666666.666666667</v>
      </c>
      <c r="M933" s="115"/>
    </row>
    <row r="934" spans="1:13" ht="17.25">
      <c r="A934" s="104">
        <v>818</v>
      </c>
      <c r="B934" s="105" t="s">
        <v>285</v>
      </c>
      <c r="C934" s="105" t="s">
        <v>952</v>
      </c>
      <c r="D934" s="105"/>
      <c r="E934" s="105" t="s">
        <v>32</v>
      </c>
      <c r="F934" s="105" t="s">
        <v>36</v>
      </c>
      <c r="G934" s="105">
        <v>2020</v>
      </c>
      <c r="H934" s="105">
        <v>2</v>
      </c>
      <c r="I934" s="106" t="s">
        <v>170</v>
      </c>
      <c r="J934" s="106"/>
      <c r="K934" s="107" t="s">
        <v>1895</v>
      </c>
      <c r="L934" s="115">
        <v>2000000</v>
      </c>
      <c r="M934" s="115"/>
    </row>
    <row r="935" spans="1:13" ht="17.25">
      <c r="A935" s="104">
        <v>886</v>
      </c>
      <c r="B935" s="105" t="s">
        <v>304</v>
      </c>
      <c r="C935" s="105" t="s">
        <v>977</v>
      </c>
      <c r="D935" s="105">
        <v>1</v>
      </c>
      <c r="E935" s="105" t="s">
        <v>32</v>
      </c>
      <c r="F935" s="105" t="s">
        <v>36</v>
      </c>
      <c r="G935" s="105">
        <v>2020</v>
      </c>
      <c r="H935" s="105">
        <v>2</v>
      </c>
      <c r="I935" s="106" t="s">
        <v>170</v>
      </c>
      <c r="J935" s="106"/>
      <c r="K935" s="107" t="s">
        <v>1919</v>
      </c>
      <c r="L935" s="115">
        <v>185325</v>
      </c>
      <c r="M935" s="115"/>
    </row>
    <row r="936" spans="1:13" ht="17.25">
      <c r="A936" s="104">
        <v>887</v>
      </c>
      <c r="B936" s="105" t="s">
        <v>304</v>
      </c>
      <c r="C936" s="105" t="s">
        <v>977</v>
      </c>
      <c r="D936" s="105"/>
      <c r="E936" s="105" t="s">
        <v>32</v>
      </c>
      <c r="F936" s="105" t="s">
        <v>36</v>
      </c>
      <c r="G936" s="105">
        <v>2020</v>
      </c>
      <c r="H936" s="105">
        <v>2</v>
      </c>
      <c r="I936" s="106" t="s">
        <v>172</v>
      </c>
      <c r="J936" s="106"/>
      <c r="K936" s="107" t="s">
        <v>1919</v>
      </c>
      <c r="L936" s="115">
        <v>110312.5</v>
      </c>
      <c r="M936" s="115"/>
    </row>
    <row r="937" spans="1:13" ht="17.25">
      <c r="A937" s="104">
        <v>888</v>
      </c>
      <c r="B937" s="105" t="s">
        <v>304</v>
      </c>
      <c r="C937" s="105" t="s">
        <v>977</v>
      </c>
      <c r="D937" s="105"/>
      <c r="E937" s="105" t="s">
        <v>32</v>
      </c>
      <c r="F937" s="105" t="s">
        <v>36</v>
      </c>
      <c r="G937" s="105">
        <v>2020</v>
      </c>
      <c r="H937" s="105">
        <v>2</v>
      </c>
      <c r="I937" s="106" t="s">
        <v>173</v>
      </c>
      <c r="J937" s="106"/>
      <c r="K937" s="107" t="s">
        <v>1919</v>
      </c>
      <c r="L937" s="115">
        <v>208379.16666666666</v>
      </c>
      <c r="M937" s="115"/>
    </row>
    <row r="938" spans="1:13" ht="17.25">
      <c r="A938" s="104">
        <v>889</v>
      </c>
      <c r="B938" s="105" t="s">
        <v>304</v>
      </c>
      <c r="C938" s="105" t="s">
        <v>977</v>
      </c>
      <c r="D938" s="105"/>
      <c r="E938" s="105" t="s">
        <v>32</v>
      </c>
      <c r="F938" s="105" t="s">
        <v>36</v>
      </c>
      <c r="G938" s="105">
        <v>2020</v>
      </c>
      <c r="H938" s="105">
        <v>2</v>
      </c>
      <c r="I938" s="106" t="s">
        <v>175</v>
      </c>
      <c r="J938" s="106"/>
      <c r="K938" s="107" t="s">
        <v>1919</v>
      </c>
      <c r="L938" s="115">
        <v>35737.5</v>
      </c>
      <c r="M938" s="115"/>
    </row>
    <row r="939" spans="1:13" ht="17.25">
      <c r="A939" s="104">
        <v>890</v>
      </c>
      <c r="B939" s="105" t="s">
        <v>304</v>
      </c>
      <c r="C939" s="105" t="s">
        <v>977</v>
      </c>
      <c r="D939" s="105"/>
      <c r="E939" s="105" t="s">
        <v>32</v>
      </c>
      <c r="F939" s="105" t="s">
        <v>36</v>
      </c>
      <c r="G939" s="105">
        <v>2020</v>
      </c>
      <c r="H939" s="105">
        <v>2</v>
      </c>
      <c r="I939" s="106" t="s">
        <v>176</v>
      </c>
      <c r="J939" s="106"/>
      <c r="K939" s="107" t="s">
        <v>1919</v>
      </c>
      <c r="L939" s="115">
        <v>19412.5</v>
      </c>
      <c r="M939" s="115"/>
    </row>
    <row r="940" spans="1:13" ht="17.25">
      <c r="A940" s="104">
        <v>891</v>
      </c>
      <c r="B940" s="105" t="s">
        <v>304</v>
      </c>
      <c r="C940" s="105" t="s">
        <v>978</v>
      </c>
      <c r="D940" s="105">
        <v>1</v>
      </c>
      <c r="E940" s="105" t="s">
        <v>32</v>
      </c>
      <c r="F940" s="105" t="s">
        <v>36</v>
      </c>
      <c r="G940" s="105">
        <v>2020</v>
      </c>
      <c r="H940" s="105">
        <v>2</v>
      </c>
      <c r="I940" s="106" t="s">
        <v>170</v>
      </c>
      <c r="J940" s="106"/>
      <c r="K940" s="107" t="s">
        <v>1920</v>
      </c>
      <c r="L940" s="115">
        <v>412500</v>
      </c>
      <c r="M940" s="115"/>
    </row>
    <row r="941" spans="1:13" ht="17.25">
      <c r="A941" s="104">
        <v>892</v>
      </c>
      <c r="B941" s="105" t="s">
        <v>304</v>
      </c>
      <c r="C941" s="105" t="s">
        <v>978</v>
      </c>
      <c r="D941" s="105"/>
      <c r="E941" s="105" t="s">
        <v>32</v>
      </c>
      <c r="F941" s="105" t="s">
        <v>36</v>
      </c>
      <c r="G941" s="105">
        <v>2020</v>
      </c>
      <c r="H941" s="105">
        <v>2</v>
      </c>
      <c r="I941" s="106" t="s">
        <v>171</v>
      </c>
      <c r="J941" s="106"/>
      <c r="K941" s="107" t="s">
        <v>1920</v>
      </c>
      <c r="L941" s="115">
        <v>731414.5</v>
      </c>
      <c r="M941" s="115"/>
    </row>
    <row r="942" spans="1:13" ht="17.25">
      <c r="A942" s="104">
        <v>893</v>
      </c>
      <c r="B942" s="105" t="s">
        <v>304</v>
      </c>
      <c r="C942" s="105" t="s">
        <v>978</v>
      </c>
      <c r="D942" s="105"/>
      <c r="E942" s="105" t="s">
        <v>32</v>
      </c>
      <c r="F942" s="105" t="s">
        <v>36</v>
      </c>
      <c r="G942" s="105">
        <v>2020</v>
      </c>
      <c r="H942" s="105">
        <v>2</v>
      </c>
      <c r="I942" s="106" t="s">
        <v>175</v>
      </c>
      <c r="J942" s="106"/>
      <c r="K942" s="107" t="s">
        <v>1920</v>
      </c>
      <c r="L942" s="115">
        <v>135000</v>
      </c>
      <c r="M942" s="115"/>
    </row>
    <row r="943" spans="1:13" ht="17.25">
      <c r="A943" s="104">
        <v>894</v>
      </c>
      <c r="B943" s="105" t="s">
        <v>681</v>
      </c>
      <c r="C943" s="105" t="s">
        <v>979</v>
      </c>
      <c r="D943" s="105">
        <v>1</v>
      </c>
      <c r="E943" s="105" t="s">
        <v>32</v>
      </c>
      <c r="F943" s="105" t="s">
        <v>36</v>
      </c>
      <c r="G943" s="105">
        <v>2020</v>
      </c>
      <c r="H943" s="105">
        <v>2</v>
      </c>
      <c r="I943" s="106" t="s">
        <v>1921</v>
      </c>
      <c r="J943" s="106"/>
      <c r="K943" s="107" t="s">
        <v>1922</v>
      </c>
      <c r="L943" s="115">
        <v>416250</v>
      </c>
      <c r="M943" s="115"/>
    </row>
    <row r="944" spans="1:13" ht="17.25">
      <c r="A944" s="104">
        <v>895</v>
      </c>
      <c r="B944" s="105" t="s">
        <v>681</v>
      </c>
      <c r="C944" s="105" t="s">
        <v>979</v>
      </c>
      <c r="D944" s="105"/>
      <c r="E944" s="105" t="s">
        <v>32</v>
      </c>
      <c r="F944" s="105" t="s">
        <v>36</v>
      </c>
      <c r="G944" s="105">
        <v>2020</v>
      </c>
      <c r="H944" s="105">
        <v>2</v>
      </c>
      <c r="I944" s="106" t="s">
        <v>1921</v>
      </c>
      <c r="J944" s="106"/>
      <c r="K944" s="107" t="s">
        <v>1923</v>
      </c>
      <c r="L944" s="115">
        <v>3663195.9064327492</v>
      </c>
      <c r="M944" s="115"/>
    </row>
    <row r="945" spans="1:13" ht="17.25">
      <c r="A945" s="104">
        <v>896</v>
      </c>
      <c r="B945" s="105" t="s">
        <v>681</v>
      </c>
      <c r="C945" s="105" t="s">
        <v>979</v>
      </c>
      <c r="D945" s="105"/>
      <c r="E945" s="105" t="s">
        <v>32</v>
      </c>
      <c r="F945" s="105" t="s">
        <v>36</v>
      </c>
      <c r="G945" s="105">
        <v>2020</v>
      </c>
      <c r="H945" s="105">
        <v>2</v>
      </c>
      <c r="I945" s="106" t="s">
        <v>1921</v>
      </c>
      <c r="J945" s="106"/>
      <c r="K945" s="107" t="s">
        <v>1924</v>
      </c>
      <c r="L945" s="115">
        <v>233333.33333333334</v>
      </c>
      <c r="M945" s="115"/>
    </row>
    <row r="946" spans="1:13" ht="17.25">
      <c r="A946" s="104">
        <v>897</v>
      </c>
      <c r="B946" s="105" t="s">
        <v>681</v>
      </c>
      <c r="C946" s="105" t="s">
        <v>979</v>
      </c>
      <c r="D946" s="105"/>
      <c r="E946" s="105" t="s">
        <v>32</v>
      </c>
      <c r="F946" s="105" t="s">
        <v>36</v>
      </c>
      <c r="G946" s="105">
        <v>2020</v>
      </c>
      <c r="H946" s="105">
        <v>2</v>
      </c>
      <c r="I946" s="106" t="s">
        <v>1921</v>
      </c>
      <c r="J946" s="106"/>
      <c r="K946" s="107" t="s">
        <v>1925</v>
      </c>
      <c r="L946" s="115">
        <v>442195.51282051275</v>
      </c>
      <c r="M946" s="115"/>
    </row>
    <row r="947" spans="1:13" ht="17.25">
      <c r="A947" s="104">
        <v>898</v>
      </c>
      <c r="B947" s="105" t="s">
        <v>681</v>
      </c>
      <c r="C947" s="105" t="s">
        <v>979</v>
      </c>
      <c r="D947" s="105"/>
      <c r="E947" s="105" t="s">
        <v>32</v>
      </c>
      <c r="F947" s="105" t="s">
        <v>36</v>
      </c>
      <c r="G947" s="105">
        <v>2020</v>
      </c>
      <c r="H947" s="105">
        <v>2</v>
      </c>
      <c r="I947" s="106" t="s">
        <v>1921</v>
      </c>
      <c r="J947" s="106"/>
      <c r="K947" s="107" t="s">
        <v>1926</v>
      </c>
      <c r="L947" s="115">
        <v>66625</v>
      </c>
      <c r="M947" s="115"/>
    </row>
    <row r="948" spans="1:13" ht="17.25">
      <c r="A948" s="104">
        <v>947</v>
      </c>
      <c r="B948" s="105" t="s">
        <v>302</v>
      </c>
      <c r="C948" s="105" t="s">
        <v>1003</v>
      </c>
      <c r="D948" s="105">
        <v>1</v>
      </c>
      <c r="E948" s="105" t="s">
        <v>119</v>
      </c>
      <c r="F948" s="105" t="s">
        <v>37</v>
      </c>
      <c r="G948" s="105">
        <v>2020</v>
      </c>
      <c r="H948" s="105">
        <v>2</v>
      </c>
      <c r="I948" s="106" t="s">
        <v>170</v>
      </c>
      <c r="J948" s="106"/>
      <c r="K948" s="107" t="s">
        <v>1959</v>
      </c>
      <c r="L948" s="115">
        <v>1666666.6666666667</v>
      </c>
      <c r="M948" s="115"/>
    </row>
    <row r="949" spans="1:13" ht="17.25">
      <c r="A949" s="104">
        <v>948</v>
      </c>
      <c r="B949" s="105" t="s">
        <v>302</v>
      </c>
      <c r="C949" s="105" t="s">
        <v>1003</v>
      </c>
      <c r="D949" s="105"/>
      <c r="E949" s="105" t="s">
        <v>119</v>
      </c>
      <c r="F949" s="105" t="s">
        <v>37</v>
      </c>
      <c r="G949" s="105">
        <v>2020</v>
      </c>
      <c r="H949" s="105">
        <v>2</v>
      </c>
      <c r="I949" s="106" t="s">
        <v>171</v>
      </c>
      <c r="J949" s="106"/>
      <c r="K949" s="107" t="s">
        <v>1959</v>
      </c>
      <c r="L949" s="115">
        <v>750000</v>
      </c>
      <c r="M949" s="115"/>
    </row>
    <row r="950" spans="1:13" ht="17.25">
      <c r="A950" s="104">
        <v>949</v>
      </c>
      <c r="B950" s="105" t="s">
        <v>302</v>
      </c>
      <c r="C950" s="105" t="s">
        <v>1003</v>
      </c>
      <c r="D950" s="105"/>
      <c r="E950" s="105" t="s">
        <v>119</v>
      </c>
      <c r="F950" s="105" t="s">
        <v>37</v>
      </c>
      <c r="G950" s="105">
        <v>2020</v>
      </c>
      <c r="H950" s="105">
        <v>2</v>
      </c>
      <c r="I950" s="106" t="s">
        <v>173</v>
      </c>
      <c r="J950" s="106"/>
      <c r="K950" s="107" t="s">
        <v>1959</v>
      </c>
      <c r="L950" s="115">
        <v>1000000</v>
      </c>
      <c r="M950" s="115"/>
    </row>
    <row r="951" spans="1:13" ht="17.25">
      <c r="A951" s="104">
        <v>952</v>
      </c>
      <c r="B951" s="105" t="s">
        <v>681</v>
      </c>
      <c r="C951" s="105" t="s">
        <v>1006</v>
      </c>
      <c r="D951" s="105">
        <v>1</v>
      </c>
      <c r="E951" s="105" t="s">
        <v>119</v>
      </c>
      <c r="F951" s="105" t="s">
        <v>96</v>
      </c>
      <c r="G951" s="105">
        <v>2020</v>
      </c>
      <c r="H951" s="105">
        <v>2</v>
      </c>
      <c r="I951" s="106" t="s">
        <v>191</v>
      </c>
      <c r="J951" s="106"/>
      <c r="K951" s="107" t="s">
        <v>1962</v>
      </c>
      <c r="L951" s="115"/>
      <c r="M951" s="115"/>
    </row>
    <row r="952" spans="1:13" ht="17.25">
      <c r="A952" s="104">
        <v>953</v>
      </c>
      <c r="B952" s="105" t="s">
        <v>305</v>
      </c>
      <c r="C952" s="105" t="s">
        <v>1007</v>
      </c>
      <c r="D952" s="105">
        <v>1</v>
      </c>
      <c r="E952" s="105" t="s">
        <v>119</v>
      </c>
      <c r="F952" s="105" t="s">
        <v>96</v>
      </c>
      <c r="G952" s="105">
        <v>2020</v>
      </c>
      <c r="H952" s="105">
        <v>2</v>
      </c>
      <c r="I952" s="106" t="s">
        <v>173</v>
      </c>
      <c r="J952" s="106"/>
      <c r="K952" s="107" t="s">
        <v>1963</v>
      </c>
      <c r="L952" s="115"/>
      <c r="M952" s="115"/>
    </row>
    <row r="953" spans="1:13" ht="17.25">
      <c r="A953" s="104">
        <v>954</v>
      </c>
      <c r="B953" s="105" t="s">
        <v>787</v>
      </c>
      <c r="C953" s="105" t="s">
        <v>1008</v>
      </c>
      <c r="D953" s="105">
        <v>1</v>
      </c>
      <c r="E953" s="105" t="s">
        <v>119</v>
      </c>
      <c r="F953" s="105" t="s">
        <v>37</v>
      </c>
      <c r="G953" s="105">
        <v>2020</v>
      </c>
      <c r="H953" s="105">
        <v>2</v>
      </c>
      <c r="I953" s="106" t="s">
        <v>173</v>
      </c>
      <c r="J953" s="106"/>
      <c r="K953" s="107" t="s">
        <v>1964</v>
      </c>
      <c r="L953" s="115"/>
      <c r="M953" s="115"/>
    </row>
    <row r="954" spans="1:13" ht="17.25">
      <c r="A954" s="104">
        <v>957</v>
      </c>
      <c r="B954" s="105" t="s">
        <v>285</v>
      </c>
      <c r="C954" s="105" t="s">
        <v>1011</v>
      </c>
      <c r="D954" s="105">
        <v>1</v>
      </c>
      <c r="E954" s="105" t="s">
        <v>38</v>
      </c>
      <c r="F954" s="105" t="s">
        <v>101</v>
      </c>
      <c r="G954" s="105">
        <v>2020</v>
      </c>
      <c r="H954" s="105">
        <v>2</v>
      </c>
      <c r="I954" s="106" t="s">
        <v>170</v>
      </c>
      <c r="J954" s="106"/>
      <c r="K954" s="107" t="s">
        <v>193</v>
      </c>
      <c r="L954" s="115">
        <v>5962500</v>
      </c>
      <c r="M954" s="115">
        <v>2160000</v>
      </c>
    </row>
    <row r="955" spans="1:13" ht="17.25">
      <c r="A955" s="104">
        <v>963</v>
      </c>
      <c r="B955" s="105" t="s">
        <v>291</v>
      </c>
      <c r="C955" s="105" t="s">
        <v>1017</v>
      </c>
      <c r="D955" s="105">
        <v>1</v>
      </c>
      <c r="E955" s="105" t="s">
        <v>38</v>
      </c>
      <c r="F955" s="105" t="s">
        <v>82</v>
      </c>
      <c r="G955" s="105">
        <v>2020</v>
      </c>
      <c r="H955" s="105">
        <v>2</v>
      </c>
      <c r="I955" s="106" t="s">
        <v>170</v>
      </c>
      <c r="J955" s="106"/>
      <c r="K955" s="107" t="s">
        <v>97</v>
      </c>
      <c r="L955" s="115">
        <v>1373583.3333333333</v>
      </c>
      <c r="M955" s="115">
        <v>1028000</v>
      </c>
    </row>
    <row r="956" spans="1:13" ht="17.25">
      <c r="A956" s="104">
        <v>966</v>
      </c>
      <c r="B956" s="105" t="s">
        <v>291</v>
      </c>
      <c r="C956" s="105" t="s">
        <v>1020</v>
      </c>
      <c r="D956" s="105">
        <v>1</v>
      </c>
      <c r="E956" s="105" t="s">
        <v>38</v>
      </c>
      <c r="F956" s="105" t="s">
        <v>101</v>
      </c>
      <c r="G956" s="105">
        <v>2020</v>
      </c>
      <c r="H956" s="105">
        <v>2</v>
      </c>
      <c r="I956" s="106" t="s">
        <v>170</v>
      </c>
      <c r="J956" s="106"/>
      <c r="K956" s="107" t="s">
        <v>193</v>
      </c>
      <c r="L956" s="115">
        <v>256166.66666666666</v>
      </c>
      <c r="M956" s="115">
        <v>131000</v>
      </c>
    </row>
    <row r="957" spans="1:13" ht="17.25">
      <c r="A957" s="104">
        <v>984</v>
      </c>
      <c r="B957" s="105" t="s">
        <v>301</v>
      </c>
      <c r="C957" s="105" t="s">
        <v>1033</v>
      </c>
      <c r="D957" s="105">
        <v>1</v>
      </c>
      <c r="E957" s="105" t="s">
        <v>38</v>
      </c>
      <c r="F957" s="105" t="s">
        <v>82</v>
      </c>
      <c r="G957" s="105">
        <v>2020</v>
      </c>
      <c r="H957" s="105">
        <v>2</v>
      </c>
      <c r="I957" s="106" t="s">
        <v>170</v>
      </c>
      <c r="J957" s="106"/>
      <c r="K957" s="107" t="s">
        <v>97</v>
      </c>
      <c r="L957" s="115">
        <v>100000</v>
      </c>
      <c r="M957" s="115"/>
    </row>
    <row r="958" spans="1:13" ht="17.25">
      <c r="A958" s="104">
        <v>985</v>
      </c>
      <c r="B958" s="105" t="s">
        <v>301</v>
      </c>
      <c r="C958" s="105" t="s">
        <v>1034</v>
      </c>
      <c r="D958" s="105">
        <v>1</v>
      </c>
      <c r="E958" s="105" t="s">
        <v>38</v>
      </c>
      <c r="F958" s="105" t="s">
        <v>82</v>
      </c>
      <c r="G958" s="105">
        <v>2020</v>
      </c>
      <c r="H958" s="105">
        <v>2</v>
      </c>
      <c r="I958" s="106" t="s">
        <v>170</v>
      </c>
      <c r="J958" s="106"/>
      <c r="K958" s="107" t="s">
        <v>329</v>
      </c>
      <c r="L958" s="115">
        <v>1000000</v>
      </c>
      <c r="M958" s="115">
        <v>1107000</v>
      </c>
    </row>
    <row r="959" spans="1:13" ht="17.25">
      <c r="A959" s="104">
        <v>996</v>
      </c>
      <c r="B959" s="105" t="s">
        <v>787</v>
      </c>
      <c r="C959" s="105" t="s">
        <v>1045</v>
      </c>
      <c r="D959" s="105">
        <v>1</v>
      </c>
      <c r="E959" s="105" t="s">
        <v>38</v>
      </c>
      <c r="F959" s="105" t="s">
        <v>40</v>
      </c>
      <c r="G959" s="105">
        <v>2020</v>
      </c>
      <c r="H959" s="105">
        <v>2</v>
      </c>
      <c r="I959" s="106" t="s">
        <v>173</v>
      </c>
      <c r="J959" s="106"/>
      <c r="K959" s="107" t="s">
        <v>192</v>
      </c>
      <c r="L959" s="115">
        <v>129000</v>
      </c>
      <c r="M959" s="115">
        <v>20000</v>
      </c>
    </row>
    <row r="960" spans="1:13" ht="17.25">
      <c r="A960" s="104">
        <v>997</v>
      </c>
      <c r="B960" s="105" t="s">
        <v>787</v>
      </c>
      <c r="C960" s="105" t="s">
        <v>1045</v>
      </c>
      <c r="D960" s="105"/>
      <c r="E960" s="105" t="s">
        <v>38</v>
      </c>
      <c r="F960" s="105" t="s">
        <v>40</v>
      </c>
      <c r="G960" s="105">
        <v>2020</v>
      </c>
      <c r="H960" s="105">
        <v>2</v>
      </c>
      <c r="I960" s="106" t="s">
        <v>173</v>
      </c>
      <c r="J960" s="106"/>
      <c r="K960" s="107" t="s">
        <v>192</v>
      </c>
      <c r="L960" s="115">
        <v>128333.33333333333</v>
      </c>
      <c r="M960" s="115">
        <v>20000</v>
      </c>
    </row>
    <row r="961" spans="1:13" ht="17.25">
      <c r="A961" s="104">
        <v>1018</v>
      </c>
      <c r="B961" s="105" t="s">
        <v>1055</v>
      </c>
      <c r="C961" s="105" t="s">
        <v>1056</v>
      </c>
      <c r="D961" s="105">
        <v>1</v>
      </c>
      <c r="E961" s="105" t="s">
        <v>224</v>
      </c>
      <c r="F961" s="105" t="s">
        <v>21</v>
      </c>
      <c r="G961" s="105">
        <v>2020</v>
      </c>
      <c r="H961" s="105">
        <v>8</v>
      </c>
      <c r="I961" s="106" t="s">
        <v>172</v>
      </c>
      <c r="J961" s="106">
        <v>661454</v>
      </c>
      <c r="K961" s="107" t="s">
        <v>1276</v>
      </c>
      <c r="L961" s="115"/>
      <c r="M961" s="115"/>
    </row>
    <row r="962" spans="1:13" ht="17.25">
      <c r="A962" s="104">
        <v>1022</v>
      </c>
      <c r="B962" s="105" t="s">
        <v>334</v>
      </c>
      <c r="C962" s="105" t="s">
        <v>1060</v>
      </c>
      <c r="D962" s="105">
        <v>1</v>
      </c>
      <c r="E962" s="105" t="s">
        <v>13</v>
      </c>
      <c r="F962" s="105" t="s">
        <v>123</v>
      </c>
      <c r="G962" s="105">
        <v>2020</v>
      </c>
      <c r="H962" s="105">
        <v>2</v>
      </c>
      <c r="I962" s="106" t="s">
        <v>178</v>
      </c>
      <c r="J962" s="106">
        <v>400025</v>
      </c>
      <c r="K962" s="107" t="s">
        <v>1980</v>
      </c>
      <c r="L962" s="115">
        <v>10000000</v>
      </c>
      <c r="M962" s="115">
        <v>100900000</v>
      </c>
    </row>
    <row r="963" spans="1:13" ht="17.25">
      <c r="A963" s="104">
        <v>1023</v>
      </c>
      <c r="B963" s="105" t="s">
        <v>334</v>
      </c>
      <c r="C963" s="105" t="s">
        <v>1061</v>
      </c>
      <c r="D963" s="105">
        <v>1</v>
      </c>
      <c r="E963" s="105" t="s">
        <v>13</v>
      </c>
      <c r="F963" s="105" t="s">
        <v>123</v>
      </c>
      <c r="G963" s="105">
        <v>2020</v>
      </c>
      <c r="H963" s="105">
        <v>2</v>
      </c>
      <c r="I963" s="106" t="s">
        <v>170</v>
      </c>
      <c r="J963" s="106">
        <v>601355</v>
      </c>
      <c r="K963" s="107" t="s">
        <v>1981</v>
      </c>
      <c r="L963" s="115">
        <v>437500</v>
      </c>
      <c r="M963" s="115">
        <v>236613.9068</v>
      </c>
    </row>
    <row r="964" spans="1:13" ht="17.25">
      <c r="A964" s="104">
        <v>1024</v>
      </c>
      <c r="B964" s="105" t="s">
        <v>334</v>
      </c>
      <c r="C964" s="105" t="s">
        <v>1061</v>
      </c>
      <c r="D964" s="105"/>
      <c r="E964" s="105" t="s">
        <v>13</v>
      </c>
      <c r="F964" s="105" t="s">
        <v>123</v>
      </c>
      <c r="G964" s="105">
        <v>2020</v>
      </c>
      <c r="H964" s="105">
        <v>2</v>
      </c>
      <c r="I964" s="106" t="s">
        <v>170</v>
      </c>
      <c r="J964" s="106">
        <v>601211</v>
      </c>
      <c r="K964" s="107" t="s">
        <v>1982</v>
      </c>
      <c r="L964" s="115">
        <v>875000</v>
      </c>
      <c r="M964" s="115">
        <v>70629.6296</v>
      </c>
    </row>
    <row r="965" spans="1:13" ht="17.25">
      <c r="A965" s="104">
        <v>1025</v>
      </c>
      <c r="B965" s="105" t="s">
        <v>334</v>
      </c>
      <c r="C965" s="105" t="s">
        <v>1061</v>
      </c>
      <c r="D965" s="105"/>
      <c r="E965" s="105" t="s">
        <v>13</v>
      </c>
      <c r="F965" s="105" t="s">
        <v>123</v>
      </c>
      <c r="G965" s="105">
        <v>2020</v>
      </c>
      <c r="H965" s="105">
        <v>2</v>
      </c>
      <c r="I965" s="106" t="s">
        <v>170</v>
      </c>
      <c r="J965" s="106">
        <v>671285</v>
      </c>
      <c r="K965" s="107" t="s">
        <v>1983</v>
      </c>
      <c r="L965" s="115">
        <v>75000</v>
      </c>
      <c r="M965" s="115">
        <v>74160.03</v>
      </c>
    </row>
    <row r="966" spans="1:13" ht="17.25">
      <c r="A966" s="104">
        <v>1026</v>
      </c>
      <c r="B966" s="105" t="s">
        <v>334</v>
      </c>
      <c r="C966" s="105" t="s">
        <v>1062</v>
      </c>
      <c r="D966" s="105">
        <v>1</v>
      </c>
      <c r="E966" s="105" t="s">
        <v>13</v>
      </c>
      <c r="F966" s="105" t="s">
        <v>19</v>
      </c>
      <c r="G966" s="105">
        <v>2020</v>
      </c>
      <c r="H966" s="105">
        <v>2</v>
      </c>
      <c r="I966" s="106" t="s">
        <v>170</v>
      </c>
      <c r="J966" s="106">
        <v>601394</v>
      </c>
      <c r="K966" s="107" t="s">
        <v>1984</v>
      </c>
      <c r="L966" s="115">
        <v>100000</v>
      </c>
      <c r="M966" s="115">
        <v>60540</v>
      </c>
    </row>
    <row r="967" spans="1:13" ht="17.25">
      <c r="A967" s="104">
        <v>1027</v>
      </c>
      <c r="B967" s="105" t="s">
        <v>334</v>
      </c>
      <c r="C967" s="105" t="s">
        <v>1062</v>
      </c>
      <c r="D967" s="105"/>
      <c r="E967" s="105" t="s">
        <v>13</v>
      </c>
      <c r="F967" s="105" t="s">
        <v>19</v>
      </c>
      <c r="G967" s="105">
        <v>2020</v>
      </c>
      <c r="H967" s="105">
        <v>2</v>
      </c>
      <c r="I967" s="106" t="s">
        <v>170</v>
      </c>
      <c r="J967" s="106">
        <v>602429</v>
      </c>
      <c r="K967" s="107" t="s">
        <v>1985</v>
      </c>
      <c r="L967" s="115">
        <v>83333.333333333328</v>
      </c>
      <c r="M967" s="115">
        <v>185656</v>
      </c>
    </row>
    <row r="968" spans="1:13" ht="17.25">
      <c r="A968" s="104">
        <v>1028</v>
      </c>
      <c r="B968" s="105" t="s">
        <v>334</v>
      </c>
      <c r="C968" s="105" t="s">
        <v>1062</v>
      </c>
      <c r="D968" s="105"/>
      <c r="E968" s="105" t="s">
        <v>13</v>
      </c>
      <c r="F968" s="105" t="s">
        <v>19</v>
      </c>
      <c r="G968" s="105">
        <v>2020</v>
      </c>
      <c r="H968" s="105">
        <v>2</v>
      </c>
      <c r="I968" s="106" t="s">
        <v>178</v>
      </c>
      <c r="J968" s="106">
        <v>400105</v>
      </c>
      <c r="K968" s="107" t="s">
        <v>1986</v>
      </c>
      <c r="L968" s="115"/>
      <c r="M968" s="115"/>
    </row>
    <row r="969" spans="1:13" ht="17.25">
      <c r="A969" s="104">
        <v>1029</v>
      </c>
      <c r="B969" s="105" t="s">
        <v>334</v>
      </c>
      <c r="C969" s="105" t="s">
        <v>1062</v>
      </c>
      <c r="D969" s="105"/>
      <c r="E969" s="105" t="s">
        <v>13</v>
      </c>
      <c r="F969" s="105" t="s">
        <v>19</v>
      </c>
      <c r="G969" s="105">
        <v>2020</v>
      </c>
      <c r="H969" s="105">
        <v>2</v>
      </c>
      <c r="I969" s="106" t="s">
        <v>178</v>
      </c>
      <c r="J969" s="106">
        <v>400106</v>
      </c>
      <c r="K969" s="107" t="s">
        <v>1987</v>
      </c>
      <c r="L969" s="115">
        <v>60000</v>
      </c>
      <c r="M969" s="115">
        <v>70630</v>
      </c>
    </row>
    <row r="970" spans="1:13" ht="17.25">
      <c r="A970" s="104">
        <v>1030</v>
      </c>
      <c r="B970" s="105" t="s">
        <v>334</v>
      </c>
      <c r="C970" s="105" t="s">
        <v>1062</v>
      </c>
      <c r="D970" s="105"/>
      <c r="E970" s="105" t="s">
        <v>13</v>
      </c>
      <c r="F970" s="105" t="s">
        <v>19</v>
      </c>
      <c r="G970" s="105">
        <v>2020</v>
      </c>
      <c r="H970" s="105">
        <v>2</v>
      </c>
      <c r="I970" s="106" t="s">
        <v>178</v>
      </c>
      <c r="J970" s="106">
        <v>421325</v>
      </c>
      <c r="K970" s="107" t="s">
        <v>1498</v>
      </c>
      <c r="L970" s="115"/>
      <c r="M970" s="115"/>
    </row>
    <row r="971" spans="1:13" ht="17.25">
      <c r="A971" s="104">
        <v>1031</v>
      </c>
      <c r="B971" s="105" t="s">
        <v>334</v>
      </c>
      <c r="C971" s="105" t="s">
        <v>1062</v>
      </c>
      <c r="D971" s="105"/>
      <c r="E971" s="105" t="s">
        <v>13</v>
      </c>
      <c r="F971" s="105" t="s">
        <v>19</v>
      </c>
      <c r="G971" s="105">
        <v>2020</v>
      </c>
      <c r="H971" s="105">
        <v>2</v>
      </c>
      <c r="I971" s="106" t="s">
        <v>178</v>
      </c>
      <c r="J971" s="106">
        <v>400011</v>
      </c>
      <c r="K971" s="107" t="s">
        <v>1988</v>
      </c>
      <c r="L971" s="115"/>
      <c r="M971" s="115"/>
    </row>
    <row r="972" spans="1:13" ht="17.25">
      <c r="A972" s="104">
        <v>1032</v>
      </c>
      <c r="B972" s="105" t="s">
        <v>334</v>
      </c>
      <c r="C972" s="105" t="s">
        <v>1062</v>
      </c>
      <c r="D972" s="105"/>
      <c r="E972" s="105" t="s">
        <v>13</v>
      </c>
      <c r="F972" s="105" t="s">
        <v>19</v>
      </c>
      <c r="G972" s="105">
        <v>2020</v>
      </c>
      <c r="H972" s="105">
        <v>2</v>
      </c>
      <c r="I972" s="106" t="s">
        <v>178</v>
      </c>
      <c r="J972" s="106">
        <v>400135</v>
      </c>
      <c r="K972" s="107" t="s">
        <v>1989</v>
      </c>
      <c r="L972" s="115"/>
      <c r="M972" s="115"/>
    </row>
    <row r="973" spans="1:13" ht="17.25">
      <c r="A973" s="104">
        <v>1033</v>
      </c>
      <c r="B973" s="105" t="s">
        <v>1048</v>
      </c>
      <c r="C973" s="105" t="s">
        <v>1063</v>
      </c>
      <c r="D973" s="105">
        <v>1</v>
      </c>
      <c r="E973" s="105" t="s">
        <v>13</v>
      </c>
      <c r="F973" s="105" t="s">
        <v>123</v>
      </c>
      <c r="G973" s="105">
        <v>2020</v>
      </c>
      <c r="H973" s="105">
        <v>2</v>
      </c>
      <c r="I973" s="106" t="s">
        <v>178</v>
      </c>
      <c r="J973" s="106">
        <v>400137</v>
      </c>
      <c r="K973" s="107" t="s">
        <v>1487</v>
      </c>
      <c r="L973" s="115">
        <v>14166666.666666666</v>
      </c>
      <c r="M973" s="115"/>
    </row>
    <row r="974" spans="1:13" ht="17.25">
      <c r="A974" s="104">
        <v>1034</v>
      </c>
      <c r="B974" s="105" t="s">
        <v>709</v>
      </c>
      <c r="C974" s="105" t="s">
        <v>1064</v>
      </c>
      <c r="D974" s="105">
        <v>1</v>
      </c>
      <c r="E974" s="105" t="s">
        <v>13</v>
      </c>
      <c r="F974" s="105" t="s">
        <v>19</v>
      </c>
      <c r="G974" s="105">
        <v>2020</v>
      </c>
      <c r="H974" s="105">
        <v>2</v>
      </c>
      <c r="I974" s="106" t="s">
        <v>178</v>
      </c>
      <c r="J974" s="106">
        <v>400120</v>
      </c>
      <c r="K974" s="107" t="s">
        <v>1990</v>
      </c>
      <c r="L974" s="115"/>
      <c r="M974" s="115"/>
    </row>
    <row r="975" spans="1:13" ht="17.25">
      <c r="A975" s="104">
        <v>1036</v>
      </c>
      <c r="B975" s="105" t="s">
        <v>1065</v>
      </c>
      <c r="C975" s="105" t="s">
        <v>1066</v>
      </c>
      <c r="D975" s="105">
        <v>1</v>
      </c>
      <c r="E975" s="105" t="s">
        <v>284</v>
      </c>
      <c r="F975" s="105" t="s">
        <v>17</v>
      </c>
      <c r="G975" s="105">
        <v>2020</v>
      </c>
      <c r="H975" s="105">
        <v>2</v>
      </c>
      <c r="I975" s="106" t="s">
        <v>170</v>
      </c>
      <c r="J975" s="106">
        <v>921874</v>
      </c>
      <c r="K975" s="107" t="s">
        <v>1991</v>
      </c>
      <c r="L975" s="115"/>
      <c r="M975" s="115"/>
    </row>
    <row r="976" spans="1:13" ht="17.25">
      <c r="A976" s="104">
        <v>1037</v>
      </c>
      <c r="B976" s="105" t="s">
        <v>1065</v>
      </c>
      <c r="C976" s="105" t="s">
        <v>1066</v>
      </c>
      <c r="D976" s="105"/>
      <c r="E976" s="105" t="s">
        <v>284</v>
      </c>
      <c r="F976" s="105" t="s">
        <v>17</v>
      </c>
      <c r="G976" s="105">
        <v>2020</v>
      </c>
      <c r="H976" s="105">
        <v>2</v>
      </c>
      <c r="I976" s="106" t="s">
        <v>170</v>
      </c>
      <c r="J976" s="106">
        <v>921875</v>
      </c>
      <c r="K976" s="107" t="s">
        <v>1992</v>
      </c>
      <c r="L976" s="115"/>
      <c r="M976" s="115"/>
    </row>
    <row r="977" spans="1:13" ht="17.25">
      <c r="A977" s="104">
        <v>1038</v>
      </c>
      <c r="B977" s="105" t="s">
        <v>1065</v>
      </c>
      <c r="C977" s="105" t="s">
        <v>1066</v>
      </c>
      <c r="D977" s="105"/>
      <c r="E977" s="105" t="s">
        <v>284</v>
      </c>
      <c r="F977" s="105" t="s">
        <v>17</v>
      </c>
      <c r="G977" s="105">
        <v>2020</v>
      </c>
      <c r="H977" s="105">
        <v>2</v>
      </c>
      <c r="I977" s="106" t="s">
        <v>170</v>
      </c>
      <c r="J977" s="106">
        <v>921856</v>
      </c>
      <c r="K977" s="107" t="s">
        <v>1993</v>
      </c>
      <c r="L977" s="115"/>
      <c r="M977" s="115"/>
    </row>
    <row r="978" spans="1:13" ht="17.25">
      <c r="A978" s="104">
        <v>1039</v>
      </c>
      <c r="B978" s="105" t="s">
        <v>1065</v>
      </c>
      <c r="C978" s="105" t="s">
        <v>1066</v>
      </c>
      <c r="D978" s="105"/>
      <c r="E978" s="105" t="s">
        <v>284</v>
      </c>
      <c r="F978" s="105" t="s">
        <v>17</v>
      </c>
      <c r="G978" s="105">
        <v>2020</v>
      </c>
      <c r="H978" s="105">
        <v>2</v>
      </c>
      <c r="I978" s="106" t="s">
        <v>170</v>
      </c>
      <c r="J978" s="106">
        <v>921857</v>
      </c>
      <c r="K978" s="107" t="s">
        <v>1994</v>
      </c>
      <c r="L978" s="115"/>
      <c r="M978" s="115"/>
    </row>
    <row r="979" spans="1:13" ht="17.25">
      <c r="A979" s="104">
        <v>1040</v>
      </c>
      <c r="B979" s="105" t="s">
        <v>1065</v>
      </c>
      <c r="C979" s="105" t="s">
        <v>1066</v>
      </c>
      <c r="D979" s="105"/>
      <c r="E979" s="105" t="s">
        <v>284</v>
      </c>
      <c r="F979" s="105" t="s">
        <v>17</v>
      </c>
      <c r="G979" s="105">
        <v>2020</v>
      </c>
      <c r="H979" s="105">
        <v>2</v>
      </c>
      <c r="I979" s="106" t="s">
        <v>170</v>
      </c>
      <c r="J979" s="106">
        <v>921811</v>
      </c>
      <c r="K979" s="107" t="s">
        <v>1995</v>
      </c>
      <c r="L979" s="115"/>
      <c r="M979" s="115"/>
    </row>
    <row r="980" spans="1:13" ht="17.25">
      <c r="A980" s="104">
        <v>1043</v>
      </c>
      <c r="B980" s="105" t="s">
        <v>334</v>
      </c>
      <c r="C980" s="105" t="s">
        <v>1069</v>
      </c>
      <c r="D980" s="105">
        <v>1</v>
      </c>
      <c r="E980" s="105" t="s">
        <v>8</v>
      </c>
      <c r="F980" s="105" t="s">
        <v>95</v>
      </c>
      <c r="G980" s="105">
        <v>2020</v>
      </c>
      <c r="H980" s="105">
        <v>2</v>
      </c>
      <c r="I980" s="106" t="s">
        <v>173</v>
      </c>
      <c r="J980" s="106">
        <v>250704</v>
      </c>
      <c r="K980" s="107" t="s">
        <v>1997</v>
      </c>
      <c r="L980" s="115">
        <v>442866.66666666669</v>
      </c>
      <c r="M980" s="115">
        <v>486000</v>
      </c>
    </row>
    <row r="981" spans="1:13" ht="17.25">
      <c r="A981" s="104">
        <v>1044</v>
      </c>
      <c r="B981" s="105" t="s">
        <v>334</v>
      </c>
      <c r="C981" s="105" t="s">
        <v>1069</v>
      </c>
      <c r="D981" s="105"/>
      <c r="E981" s="105" t="s">
        <v>8</v>
      </c>
      <c r="F981" s="105" t="s">
        <v>95</v>
      </c>
      <c r="G981" s="105">
        <v>2020</v>
      </c>
      <c r="H981" s="105">
        <v>2</v>
      </c>
      <c r="I981" s="106" t="s">
        <v>170</v>
      </c>
      <c r="J981" s="106">
        <v>703004</v>
      </c>
      <c r="K981" s="107" t="s">
        <v>1998</v>
      </c>
      <c r="L981" s="115">
        <v>383333.33333333331</v>
      </c>
      <c r="M981" s="115">
        <v>160000</v>
      </c>
    </row>
    <row r="982" spans="1:13" ht="17.25">
      <c r="A982" s="104">
        <v>1045</v>
      </c>
      <c r="B982" s="105" t="s">
        <v>334</v>
      </c>
      <c r="C982" s="105" t="s">
        <v>1069</v>
      </c>
      <c r="D982" s="105"/>
      <c r="E982" s="105" t="s">
        <v>8</v>
      </c>
      <c r="F982" s="105" t="s">
        <v>95</v>
      </c>
      <c r="G982" s="105">
        <v>2020</v>
      </c>
      <c r="H982" s="105">
        <v>2</v>
      </c>
      <c r="I982" s="106" t="s">
        <v>171</v>
      </c>
      <c r="J982" s="106">
        <v>513100</v>
      </c>
      <c r="K982" s="107" t="s">
        <v>1999</v>
      </c>
      <c r="L982" s="115">
        <v>446925</v>
      </c>
      <c r="M982" s="115">
        <v>360000</v>
      </c>
    </row>
    <row r="983" spans="1:13" ht="17.25">
      <c r="A983" s="104">
        <v>1046</v>
      </c>
      <c r="B983" s="105" t="s">
        <v>334</v>
      </c>
      <c r="C983" s="105" t="s">
        <v>1069</v>
      </c>
      <c r="D983" s="105"/>
      <c r="E983" s="105" t="s">
        <v>8</v>
      </c>
      <c r="F983" s="105" t="s">
        <v>95</v>
      </c>
      <c r="G983" s="105">
        <v>2020</v>
      </c>
      <c r="H983" s="105">
        <v>2</v>
      </c>
      <c r="I983" s="106" t="s">
        <v>171</v>
      </c>
      <c r="J983" s="106">
        <v>520239</v>
      </c>
      <c r="K983" s="107" t="s">
        <v>2000</v>
      </c>
      <c r="L983" s="115">
        <v>174300</v>
      </c>
      <c r="M983" s="115">
        <v>240000</v>
      </c>
    </row>
    <row r="984" spans="1:13" ht="17.25">
      <c r="A984" s="104">
        <v>1047</v>
      </c>
      <c r="B984" s="105" t="s">
        <v>334</v>
      </c>
      <c r="C984" s="105" t="s">
        <v>1069</v>
      </c>
      <c r="D984" s="105"/>
      <c r="E984" s="105" t="s">
        <v>8</v>
      </c>
      <c r="F984" s="105" t="s">
        <v>95</v>
      </c>
      <c r="G984" s="105">
        <v>2020</v>
      </c>
      <c r="H984" s="105">
        <v>2</v>
      </c>
      <c r="I984" s="106" t="s">
        <v>171</v>
      </c>
      <c r="J984" s="106">
        <v>521084</v>
      </c>
      <c r="K984" s="107" t="s">
        <v>2001</v>
      </c>
      <c r="L984" s="115">
        <v>299866.66666666669</v>
      </c>
      <c r="M984" s="115">
        <v>36000</v>
      </c>
    </row>
    <row r="985" spans="1:13" ht="17.25">
      <c r="A985" s="104">
        <v>1048</v>
      </c>
      <c r="B985" s="105" t="s">
        <v>334</v>
      </c>
      <c r="C985" s="105" t="s">
        <v>1069</v>
      </c>
      <c r="D985" s="105"/>
      <c r="E985" s="105" t="s">
        <v>8</v>
      </c>
      <c r="F985" s="105" t="s">
        <v>95</v>
      </c>
      <c r="G985" s="105">
        <v>2020</v>
      </c>
      <c r="H985" s="105">
        <v>2</v>
      </c>
      <c r="I985" s="106" t="s">
        <v>171</v>
      </c>
      <c r="J985" s="106">
        <v>521508</v>
      </c>
      <c r="K985" s="107" t="s">
        <v>2002</v>
      </c>
      <c r="L985" s="115">
        <v>700450</v>
      </c>
      <c r="M985" s="115">
        <v>495600</v>
      </c>
    </row>
    <row r="986" spans="1:13" ht="17.25">
      <c r="A986" s="104">
        <v>1049</v>
      </c>
      <c r="B986" s="105" t="s">
        <v>334</v>
      </c>
      <c r="C986" s="105" t="s">
        <v>1069</v>
      </c>
      <c r="D986" s="105"/>
      <c r="E986" s="105" t="s">
        <v>8</v>
      </c>
      <c r="F986" s="105" t="s">
        <v>95</v>
      </c>
      <c r="G986" s="105">
        <v>2020</v>
      </c>
      <c r="H986" s="105">
        <v>2</v>
      </c>
      <c r="I986" s="106" t="s">
        <v>171</v>
      </c>
      <c r="J986" s="106">
        <v>522166</v>
      </c>
      <c r="K986" s="107" t="s">
        <v>2003</v>
      </c>
      <c r="L986" s="115">
        <v>478100</v>
      </c>
      <c r="M986" s="115">
        <v>312000</v>
      </c>
    </row>
    <row r="987" spans="1:13" ht="17.25">
      <c r="A987" s="104">
        <v>1050</v>
      </c>
      <c r="B987" s="105" t="s">
        <v>334</v>
      </c>
      <c r="C987" s="105" t="s">
        <v>1069</v>
      </c>
      <c r="D987" s="105"/>
      <c r="E987" s="105" t="s">
        <v>8</v>
      </c>
      <c r="F987" s="105" t="s">
        <v>95</v>
      </c>
      <c r="G987" s="105">
        <v>2020</v>
      </c>
      <c r="H987" s="105">
        <v>2</v>
      </c>
      <c r="I987" s="106" t="s">
        <v>176</v>
      </c>
      <c r="J987" s="106">
        <v>521641</v>
      </c>
      <c r="K987" s="107" t="s">
        <v>2004</v>
      </c>
      <c r="L987" s="115">
        <v>260100</v>
      </c>
      <c r="M987" s="115">
        <v>300000</v>
      </c>
    </row>
    <row r="988" spans="1:13" ht="17.25">
      <c r="A988" s="104">
        <v>1051</v>
      </c>
      <c r="B988" s="105" t="s">
        <v>334</v>
      </c>
      <c r="C988" s="105" t="s">
        <v>1069</v>
      </c>
      <c r="D988" s="105"/>
      <c r="E988" s="105" t="s">
        <v>8</v>
      </c>
      <c r="F988" s="105" t="s">
        <v>95</v>
      </c>
      <c r="G988" s="105">
        <v>2020</v>
      </c>
      <c r="H988" s="105">
        <v>2</v>
      </c>
      <c r="I988" s="106" t="s">
        <v>176</v>
      </c>
      <c r="J988" s="106">
        <v>521642</v>
      </c>
      <c r="K988" s="107" t="s">
        <v>2005</v>
      </c>
      <c r="L988" s="115">
        <v>276600</v>
      </c>
      <c r="M988" s="115">
        <v>336000</v>
      </c>
    </row>
    <row r="989" spans="1:13" ht="17.25">
      <c r="A989" s="104">
        <v>1052</v>
      </c>
      <c r="B989" s="105" t="s">
        <v>1048</v>
      </c>
      <c r="C989" s="105" t="s">
        <v>1070</v>
      </c>
      <c r="D989" s="105">
        <v>1</v>
      </c>
      <c r="E989" s="105" t="s">
        <v>8</v>
      </c>
      <c r="F989" s="105" t="s">
        <v>29</v>
      </c>
      <c r="G989" s="105">
        <v>2020</v>
      </c>
      <c r="H989" s="105">
        <v>2</v>
      </c>
      <c r="I989" s="106" t="s">
        <v>175</v>
      </c>
      <c r="J989" s="106">
        <v>520638</v>
      </c>
      <c r="K989" s="107" t="s">
        <v>2006</v>
      </c>
      <c r="L989" s="115">
        <v>1646100</v>
      </c>
      <c r="M989" s="115">
        <v>1392400</v>
      </c>
    </row>
    <row r="990" spans="1:13" ht="17.25">
      <c r="A990" s="104">
        <v>1053</v>
      </c>
      <c r="B990" s="105" t="s">
        <v>1048</v>
      </c>
      <c r="C990" s="105" t="s">
        <v>1071</v>
      </c>
      <c r="D990" s="105">
        <v>1</v>
      </c>
      <c r="E990" s="105" t="s">
        <v>8</v>
      </c>
      <c r="F990" s="105" t="s">
        <v>29</v>
      </c>
      <c r="G990" s="105">
        <v>2020</v>
      </c>
      <c r="H990" s="105">
        <v>2</v>
      </c>
      <c r="I990" s="106" t="s">
        <v>170</v>
      </c>
      <c r="J990" s="106">
        <v>711513</v>
      </c>
      <c r="K990" s="107" t="s">
        <v>1883</v>
      </c>
      <c r="L990" s="115">
        <v>0</v>
      </c>
      <c r="M990" s="115"/>
    </row>
    <row r="991" spans="1:13" ht="17.25">
      <c r="A991" s="104">
        <v>1054</v>
      </c>
      <c r="B991" s="105" t="s">
        <v>1048</v>
      </c>
      <c r="C991" s="105" t="s">
        <v>1071</v>
      </c>
      <c r="D991" s="105"/>
      <c r="E991" s="105" t="s">
        <v>8</v>
      </c>
      <c r="F991" s="105" t="s">
        <v>29</v>
      </c>
      <c r="G991" s="105">
        <v>2020</v>
      </c>
      <c r="H991" s="105">
        <v>2</v>
      </c>
      <c r="I991" s="106" t="s">
        <v>170</v>
      </c>
      <c r="J991" s="106">
        <v>711510</v>
      </c>
      <c r="K991" s="107" t="s">
        <v>1884</v>
      </c>
      <c r="L991" s="115">
        <v>0</v>
      </c>
      <c r="M991" s="115"/>
    </row>
    <row r="992" spans="1:13" ht="17.25">
      <c r="A992" s="104">
        <v>1055</v>
      </c>
      <c r="B992" s="105" t="s">
        <v>1048</v>
      </c>
      <c r="C992" s="105" t="s">
        <v>1071</v>
      </c>
      <c r="D992" s="105"/>
      <c r="E992" s="105" t="s">
        <v>8</v>
      </c>
      <c r="F992" s="105" t="s">
        <v>29</v>
      </c>
      <c r="G992" s="105">
        <v>2020</v>
      </c>
      <c r="H992" s="105">
        <v>2</v>
      </c>
      <c r="I992" s="106" t="s">
        <v>170</v>
      </c>
      <c r="J992" s="106">
        <v>709010</v>
      </c>
      <c r="K992" s="107" t="s">
        <v>1885</v>
      </c>
      <c r="L992" s="115">
        <v>0</v>
      </c>
      <c r="M992" s="115"/>
    </row>
    <row r="993" spans="1:13" ht="17.25">
      <c r="A993" s="104">
        <v>1056</v>
      </c>
      <c r="B993" s="105" t="s">
        <v>1048</v>
      </c>
      <c r="C993" s="105" t="s">
        <v>1071</v>
      </c>
      <c r="D993" s="105"/>
      <c r="E993" s="105" t="s">
        <v>8</v>
      </c>
      <c r="F993" s="105" t="s">
        <v>29</v>
      </c>
      <c r="G993" s="105">
        <v>2020</v>
      </c>
      <c r="H993" s="105">
        <v>2</v>
      </c>
      <c r="I993" s="106" t="s">
        <v>170</v>
      </c>
      <c r="J993" s="106">
        <v>708348</v>
      </c>
      <c r="K993" s="107" t="s">
        <v>1886</v>
      </c>
      <c r="L993" s="115">
        <v>0</v>
      </c>
      <c r="M993" s="115"/>
    </row>
    <row r="994" spans="1:13" ht="17.25">
      <c r="A994" s="104">
        <v>1057</v>
      </c>
      <c r="B994" s="105" t="s">
        <v>1048</v>
      </c>
      <c r="C994" s="105" t="s">
        <v>1071</v>
      </c>
      <c r="D994" s="105"/>
      <c r="E994" s="105" t="s">
        <v>8</v>
      </c>
      <c r="F994" s="105" t="s">
        <v>29</v>
      </c>
      <c r="G994" s="105">
        <v>2020</v>
      </c>
      <c r="H994" s="105">
        <v>2</v>
      </c>
      <c r="I994" s="106" t="s">
        <v>170</v>
      </c>
      <c r="J994" s="106">
        <v>709014</v>
      </c>
      <c r="K994" s="107" t="s">
        <v>2007</v>
      </c>
      <c r="L994" s="115">
        <v>334266.66666666622</v>
      </c>
      <c r="M994" s="115">
        <v>414000</v>
      </c>
    </row>
    <row r="995" spans="1:13" ht="17.25">
      <c r="A995" s="104">
        <v>1058</v>
      </c>
      <c r="B995" s="105" t="s">
        <v>1048</v>
      </c>
      <c r="C995" s="105" t="s">
        <v>1071</v>
      </c>
      <c r="D995" s="105"/>
      <c r="E995" s="105" t="s">
        <v>8</v>
      </c>
      <c r="F995" s="105" t="s">
        <v>29</v>
      </c>
      <c r="G995" s="105">
        <v>2020</v>
      </c>
      <c r="H995" s="105">
        <v>2</v>
      </c>
      <c r="I995" s="106" t="s">
        <v>170</v>
      </c>
      <c r="J995" s="106">
        <v>709009</v>
      </c>
      <c r="K995" s="107" t="s">
        <v>2008</v>
      </c>
      <c r="L995" s="115">
        <v>1412600.0000000009</v>
      </c>
      <c r="M995" s="115">
        <v>1205400</v>
      </c>
    </row>
    <row r="996" spans="1:13" ht="17.25">
      <c r="A996" s="104">
        <v>1059</v>
      </c>
      <c r="B996" s="105" t="s">
        <v>1048</v>
      </c>
      <c r="C996" s="105" t="s">
        <v>1071</v>
      </c>
      <c r="D996" s="105"/>
      <c r="E996" s="105" t="s">
        <v>8</v>
      </c>
      <c r="F996" s="105" t="s">
        <v>29</v>
      </c>
      <c r="G996" s="105">
        <v>2020</v>
      </c>
      <c r="H996" s="105">
        <v>2</v>
      </c>
      <c r="I996" s="106" t="s">
        <v>170</v>
      </c>
      <c r="J996" s="106">
        <v>709016</v>
      </c>
      <c r="K996" s="107" t="s">
        <v>2009</v>
      </c>
      <c r="L996" s="115">
        <v>271399.99999999965</v>
      </c>
      <c r="M996" s="115">
        <v>506000</v>
      </c>
    </row>
    <row r="997" spans="1:13" ht="17.25">
      <c r="A997" s="104">
        <v>1060</v>
      </c>
      <c r="B997" s="105" t="s">
        <v>1048</v>
      </c>
      <c r="C997" s="105" t="s">
        <v>1071</v>
      </c>
      <c r="D997" s="105"/>
      <c r="E997" s="105" t="s">
        <v>8</v>
      </c>
      <c r="F997" s="105" t="s">
        <v>29</v>
      </c>
      <c r="G997" s="105">
        <v>2020</v>
      </c>
      <c r="H997" s="105">
        <v>2</v>
      </c>
      <c r="I997" s="106" t="s">
        <v>170</v>
      </c>
      <c r="J997" s="106">
        <v>709630</v>
      </c>
      <c r="K997" s="107" t="s">
        <v>2010</v>
      </c>
      <c r="L997" s="115">
        <v>1187900.0000000007</v>
      </c>
      <c r="M997" s="115">
        <v>1268400</v>
      </c>
    </row>
    <row r="998" spans="1:13" ht="17.25">
      <c r="A998" s="104">
        <v>1061</v>
      </c>
      <c r="B998" s="105" t="s">
        <v>1048</v>
      </c>
      <c r="C998" s="105" t="s">
        <v>1071</v>
      </c>
      <c r="D998" s="105"/>
      <c r="E998" s="105" t="s">
        <v>8</v>
      </c>
      <c r="F998" s="105" t="s">
        <v>29</v>
      </c>
      <c r="G998" s="105">
        <v>2020</v>
      </c>
      <c r="H998" s="105">
        <v>2</v>
      </c>
      <c r="I998" s="106" t="s">
        <v>170</v>
      </c>
      <c r="J998" s="106">
        <v>708976</v>
      </c>
      <c r="K998" s="107" t="s">
        <v>2011</v>
      </c>
      <c r="L998" s="115">
        <v>919500</v>
      </c>
      <c r="M998" s="115">
        <v>1080000</v>
      </c>
    </row>
    <row r="999" spans="1:13" ht="17.25">
      <c r="A999" s="104">
        <v>1062</v>
      </c>
      <c r="B999" s="105" t="s">
        <v>1048</v>
      </c>
      <c r="C999" s="105" t="s">
        <v>1071</v>
      </c>
      <c r="D999" s="105"/>
      <c r="E999" s="105" t="s">
        <v>8</v>
      </c>
      <c r="F999" s="105" t="s">
        <v>29</v>
      </c>
      <c r="G999" s="105">
        <v>2020</v>
      </c>
      <c r="H999" s="105">
        <v>2</v>
      </c>
      <c r="I999" s="106" t="s">
        <v>170</v>
      </c>
      <c r="J999" s="106">
        <v>708955</v>
      </c>
      <c r="K999" s="107" t="s">
        <v>2012</v>
      </c>
      <c r="L999" s="115">
        <v>686350.00000000047</v>
      </c>
      <c r="M999" s="115">
        <v>890400</v>
      </c>
    </row>
    <row r="1000" spans="1:13" ht="17.25">
      <c r="A1000" s="104">
        <v>1063</v>
      </c>
      <c r="B1000" s="105" t="s">
        <v>1048</v>
      </c>
      <c r="C1000" s="105" t="s">
        <v>1071</v>
      </c>
      <c r="D1000" s="105"/>
      <c r="E1000" s="105" t="s">
        <v>8</v>
      </c>
      <c r="F1000" s="105" t="s">
        <v>29</v>
      </c>
      <c r="G1000" s="105">
        <v>2020</v>
      </c>
      <c r="H1000" s="105">
        <v>2</v>
      </c>
      <c r="I1000" s="106" t="s">
        <v>170</v>
      </c>
      <c r="J1000" s="106">
        <v>708613</v>
      </c>
      <c r="K1000" s="107" t="s">
        <v>2013</v>
      </c>
      <c r="L1000" s="115">
        <v>1839400</v>
      </c>
      <c r="M1000" s="115"/>
    </row>
    <row r="1001" spans="1:13" ht="17.25">
      <c r="A1001" s="104">
        <v>1064</v>
      </c>
      <c r="B1001" s="105" t="s">
        <v>1048</v>
      </c>
      <c r="C1001" s="105" t="s">
        <v>1071</v>
      </c>
      <c r="D1001" s="105"/>
      <c r="E1001" s="105" t="s">
        <v>8</v>
      </c>
      <c r="F1001" s="105" t="s">
        <v>29</v>
      </c>
      <c r="G1001" s="105">
        <v>2020</v>
      </c>
      <c r="H1001" s="105">
        <v>2</v>
      </c>
      <c r="I1001" s="106" t="s">
        <v>170</v>
      </c>
      <c r="J1001" s="106">
        <v>709018</v>
      </c>
      <c r="K1001" s="107" t="s">
        <v>2014</v>
      </c>
      <c r="L1001" s="115">
        <v>259133.33333333302</v>
      </c>
      <c r="M1001" s="115"/>
    </row>
    <row r="1002" spans="1:13" ht="17.25">
      <c r="A1002" s="104">
        <v>44</v>
      </c>
      <c r="B1002" s="105" t="s">
        <v>290</v>
      </c>
      <c r="C1002" s="105" t="s">
        <v>631</v>
      </c>
      <c r="D1002" s="105">
        <v>1</v>
      </c>
      <c r="E1002" s="105" t="s">
        <v>224</v>
      </c>
      <c r="F1002" s="105" t="s">
        <v>21</v>
      </c>
      <c r="G1002" s="105">
        <v>2020</v>
      </c>
      <c r="H1002" s="105">
        <v>1</v>
      </c>
      <c r="I1002" s="106" t="s">
        <v>172</v>
      </c>
      <c r="J1002" s="106">
        <v>661454</v>
      </c>
      <c r="K1002" s="107" t="s">
        <v>1276</v>
      </c>
      <c r="L1002" s="115">
        <v>34060000</v>
      </c>
      <c r="M1002" s="115"/>
    </row>
    <row r="1003" spans="1:13" ht="17.25">
      <c r="A1003" s="104">
        <v>1065</v>
      </c>
      <c r="B1003" s="105" t="s">
        <v>1048</v>
      </c>
      <c r="C1003" s="105" t="s">
        <v>1072</v>
      </c>
      <c r="D1003" s="105">
        <v>1</v>
      </c>
      <c r="E1003" s="105" t="s">
        <v>8</v>
      </c>
      <c r="F1003" s="105" t="s">
        <v>165</v>
      </c>
      <c r="G1003" s="105">
        <v>2020</v>
      </c>
      <c r="H1003" s="105">
        <v>2</v>
      </c>
      <c r="I1003" s="106" t="s">
        <v>170</v>
      </c>
      <c r="J1003" s="106">
        <v>702317</v>
      </c>
      <c r="K1003" s="107" t="s">
        <v>2015</v>
      </c>
      <c r="L1003" s="115">
        <v>20000</v>
      </c>
      <c r="M1003" s="115">
        <v>16000</v>
      </c>
    </row>
    <row r="1004" spans="1:13" ht="17.25">
      <c r="A1004" s="104">
        <v>1066</v>
      </c>
      <c r="B1004" s="105" t="s">
        <v>1048</v>
      </c>
      <c r="C1004" s="105" t="s">
        <v>1072</v>
      </c>
      <c r="D1004" s="105"/>
      <c r="E1004" s="105" t="s">
        <v>8</v>
      </c>
      <c r="F1004" s="105" t="s">
        <v>165</v>
      </c>
      <c r="G1004" s="105">
        <v>2020</v>
      </c>
      <c r="H1004" s="105">
        <v>2</v>
      </c>
      <c r="I1004" s="106" t="s">
        <v>170</v>
      </c>
      <c r="J1004" s="106">
        <v>706716</v>
      </c>
      <c r="K1004" s="107" t="s">
        <v>2016</v>
      </c>
      <c r="L1004" s="115">
        <v>4199.9999999999955</v>
      </c>
      <c r="M1004" s="115">
        <v>26160</v>
      </c>
    </row>
    <row r="1005" spans="1:13" ht="17.25">
      <c r="A1005" s="104">
        <v>1067</v>
      </c>
      <c r="B1005" s="105" t="s">
        <v>1048</v>
      </c>
      <c r="C1005" s="105" t="s">
        <v>1072</v>
      </c>
      <c r="D1005" s="105"/>
      <c r="E1005" s="105" t="s">
        <v>8</v>
      </c>
      <c r="F1005" s="105" t="s">
        <v>165</v>
      </c>
      <c r="G1005" s="105">
        <v>2020</v>
      </c>
      <c r="H1005" s="105">
        <v>2</v>
      </c>
      <c r="I1005" s="106" t="s">
        <v>170</v>
      </c>
      <c r="J1005" s="106">
        <v>800024</v>
      </c>
      <c r="K1005" s="107" t="s">
        <v>2017</v>
      </c>
      <c r="L1005" s="115">
        <v>12162.5</v>
      </c>
      <c r="M1005" s="115">
        <v>8200</v>
      </c>
    </row>
    <row r="1006" spans="1:13" ht="17.25">
      <c r="A1006" s="104">
        <v>1068</v>
      </c>
      <c r="B1006" s="105" t="s">
        <v>1048</v>
      </c>
      <c r="C1006" s="105" t="s">
        <v>1072</v>
      </c>
      <c r="D1006" s="105"/>
      <c r="E1006" s="105" t="s">
        <v>8</v>
      </c>
      <c r="F1006" s="105" t="s">
        <v>165</v>
      </c>
      <c r="G1006" s="105">
        <v>2020</v>
      </c>
      <c r="H1006" s="105">
        <v>2</v>
      </c>
      <c r="I1006" s="106" t="s">
        <v>170</v>
      </c>
      <c r="J1006" s="106">
        <v>800201</v>
      </c>
      <c r="K1006" s="107" t="s">
        <v>2018</v>
      </c>
      <c r="L1006" s="115">
        <v>35999.999999999978</v>
      </c>
      <c r="M1006" s="115">
        <v>19500</v>
      </c>
    </row>
    <row r="1007" spans="1:13" ht="17.25">
      <c r="A1007" s="104">
        <v>1069</v>
      </c>
      <c r="B1007" s="105" t="s">
        <v>1048</v>
      </c>
      <c r="C1007" s="105" t="s">
        <v>1072</v>
      </c>
      <c r="D1007" s="105"/>
      <c r="E1007" s="105" t="s">
        <v>8</v>
      </c>
      <c r="F1007" s="105" t="s">
        <v>165</v>
      </c>
      <c r="G1007" s="105">
        <v>2020</v>
      </c>
      <c r="H1007" s="105">
        <v>2</v>
      </c>
      <c r="I1007" s="106" t="s">
        <v>170</v>
      </c>
      <c r="J1007" s="106">
        <v>800257</v>
      </c>
      <c r="K1007" s="107" t="s">
        <v>2019</v>
      </c>
      <c r="L1007" s="115">
        <v>38000.000000000036</v>
      </c>
      <c r="M1007" s="115">
        <v>48000</v>
      </c>
    </row>
    <row r="1008" spans="1:13" ht="17.25">
      <c r="A1008" s="104">
        <v>1070</v>
      </c>
      <c r="B1008" s="105" t="s">
        <v>1048</v>
      </c>
      <c r="C1008" s="105" t="s">
        <v>1072</v>
      </c>
      <c r="D1008" s="105"/>
      <c r="E1008" s="105" t="s">
        <v>8</v>
      </c>
      <c r="F1008" s="105" t="s">
        <v>165</v>
      </c>
      <c r="G1008" s="105">
        <v>2020</v>
      </c>
      <c r="H1008" s="105">
        <v>2</v>
      </c>
      <c r="I1008" s="106" t="s">
        <v>170</v>
      </c>
      <c r="J1008" s="106">
        <v>800258</v>
      </c>
      <c r="K1008" s="107" t="s">
        <v>2020</v>
      </c>
      <c r="L1008" s="115">
        <v>99999.999999999869</v>
      </c>
      <c r="M1008" s="115">
        <v>96000</v>
      </c>
    </row>
    <row r="1009" spans="1:13" ht="17.25">
      <c r="A1009" s="104">
        <v>1071</v>
      </c>
      <c r="B1009" s="105" t="s">
        <v>1048</v>
      </c>
      <c r="C1009" s="105" t="s">
        <v>1072</v>
      </c>
      <c r="D1009" s="105"/>
      <c r="E1009" s="105" t="s">
        <v>8</v>
      </c>
      <c r="F1009" s="105" t="s">
        <v>165</v>
      </c>
      <c r="G1009" s="105">
        <v>2020</v>
      </c>
      <c r="H1009" s="105">
        <v>2</v>
      </c>
      <c r="I1009" s="106" t="s">
        <v>170</v>
      </c>
      <c r="J1009" s="106">
        <v>800261</v>
      </c>
      <c r="K1009" s="107" t="s">
        <v>2021</v>
      </c>
      <c r="L1009" s="115">
        <v>35999.999999999949</v>
      </c>
      <c r="M1009" s="115">
        <v>48000</v>
      </c>
    </row>
    <row r="1010" spans="1:13" ht="17.25">
      <c r="A1010" s="104">
        <v>1072</v>
      </c>
      <c r="B1010" s="105" t="s">
        <v>1048</v>
      </c>
      <c r="C1010" s="105" t="s">
        <v>1072</v>
      </c>
      <c r="D1010" s="105"/>
      <c r="E1010" s="105" t="s">
        <v>8</v>
      </c>
      <c r="F1010" s="105" t="s">
        <v>165</v>
      </c>
      <c r="G1010" s="105">
        <v>2020</v>
      </c>
      <c r="H1010" s="105">
        <v>2</v>
      </c>
      <c r="I1010" s="106" t="s">
        <v>170</v>
      </c>
      <c r="J1010" s="106">
        <v>800331</v>
      </c>
      <c r="K1010" s="107" t="s">
        <v>2022</v>
      </c>
      <c r="L1010" s="115">
        <v>7694.9999999999955</v>
      </c>
      <c r="M1010" s="115">
        <v>330</v>
      </c>
    </row>
    <row r="1011" spans="1:13" ht="17.25">
      <c r="A1011" s="104">
        <v>1073</v>
      </c>
      <c r="B1011" s="105" t="s">
        <v>1048</v>
      </c>
      <c r="C1011" s="105" t="s">
        <v>1072</v>
      </c>
      <c r="D1011" s="105"/>
      <c r="E1011" s="105" t="s">
        <v>8</v>
      </c>
      <c r="F1011" s="105" t="s">
        <v>165</v>
      </c>
      <c r="G1011" s="105">
        <v>2020</v>
      </c>
      <c r="H1011" s="105">
        <v>2</v>
      </c>
      <c r="I1011" s="106" t="s">
        <v>170</v>
      </c>
      <c r="J1011" s="106">
        <v>800333</v>
      </c>
      <c r="K1011" s="107" t="s">
        <v>2023</v>
      </c>
      <c r="L1011" s="115">
        <v>47190.000000000036</v>
      </c>
      <c r="M1011" s="115">
        <v>17000</v>
      </c>
    </row>
    <row r="1012" spans="1:13" ht="17.25">
      <c r="A1012" s="104">
        <v>1074</v>
      </c>
      <c r="B1012" s="105" t="s">
        <v>1048</v>
      </c>
      <c r="C1012" s="105" t="s">
        <v>1072</v>
      </c>
      <c r="D1012" s="105"/>
      <c r="E1012" s="105" t="s">
        <v>8</v>
      </c>
      <c r="F1012" s="105" t="s">
        <v>165</v>
      </c>
      <c r="G1012" s="105">
        <v>2020</v>
      </c>
      <c r="H1012" s="105">
        <v>2</v>
      </c>
      <c r="I1012" s="106" t="s">
        <v>170</v>
      </c>
      <c r="J1012" s="106">
        <v>800343</v>
      </c>
      <c r="K1012" s="107" t="s">
        <v>2024</v>
      </c>
      <c r="L1012" s="115">
        <v>25529.166666666701</v>
      </c>
      <c r="M1012" s="115">
        <v>15730</v>
      </c>
    </row>
    <row r="1013" spans="1:13" ht="17.25">
      <c r="A1013" s="104">
        <v>1075</v>
      </c>
      <c r="B1013" s="105" t="s">
        <v>1048</v>
      </c>
      <c r="C1013" s="105" t="s">
        <v>1072</v>
      </c>
      <c r="D1013" s="105"/>
      <c r="E1013" s="105" t="s">
        <v>8</v>
      </c>
      <c r="F1013" s="105" t="s">
        <v>165</v>
      </c>
      <c r="G1013" s="105">
        <v>2020</v>
      </c>
      <c r="H1013" s="105">
        <v>2</v>
      </c>
      <c r="I1013" s="106" t="s">
        <v>170</v>
      </c>
      <c r="J1013" s="106">
        <v>800355</v>
      </c>
      <c r="K1013" s="107" t="s">
        <v>2025</v>
      </c>
      <c r="L1013" s="115">
        <v>18000.000000000018</v>
      </c>
      <c r="M1013" s="115">
        <v>18000</v>
      </c>
    </row>
    <row r="1014" spans="1:13" ht="17.25">
      <c r="A1014" s="104">
        <v>1076</v>
      </c>
      <c r="B1014" s="105" t="s">
        <v>1048</v>
      </c>
      <c r="C1014" s="105" t="s">
        <v>1072</v>
      </c>
      <c r="D1014" s="105"/>
      <c r="E1014" s="105" t="s">
        <v>8</v>
      </c>
      <c r="F1014" s="105" t="s">
        <v>165</v>
      </c>
      <c r="G1014" s="105">
        <v>2020</v>
      </c>
      <c r="H1014" s="105">
        <v>2</v>
      </c>
      <c r="I1014" s="106" t="s">
        <v>170</v>
      </c>
      <c r="J1014" s="106">
        <v>800434</v>
      </c>
      <c r="K1014" s="107" t="s">
        <v>2026</v>
      </c>
      <c r="L1014" s="115">
        <v>40583.333333333336</v>
      </c>
      <c r="M1014" s="115"/>
    </row>
    <row r="1015" spans="1:13" ht="17.25">
      <c r="A1015" s="104">
        <v>1077</v>
      </c>
      <c r="B1015" s="105" t="s">
        <v>1048</v>
      </c>
      <c r="C1015" s="105" t="s">
        <v>1072</v>
      </c>
      <c r="D1015" s="105"/>
      <c r="E1015" s="105" t="s">
        <v>8</v>
      </c>
      <c r="F1015" s="105" t="s">
        <v>165</v>
      </c>
      <c r="G1015" s="105">
        <v>2020</v>
      </c>
      <c r="H1015" s="105">
        <v>2</v>
      </c>
      <c r="I1015" s="106" t="s">
        <v>170</v>
      </c>
      <c r="J1015" s="106">
        <v>800437</v>
      </c>
      <c r="K1015" s="107" t="s">
        <v>2027</v>
      </c>
      <c r="L1015" s="115">
        <v>238353.33333333352</v>
      </c>
      <c r="M1015" s="115">
        <v>285200</v>
      </c>
    </row>
    <row r="1016" spans="1:13" ht="17.25">
      <c r="A1016" s="104">
        <v>1078</v>
      </c>
      <c r="B1016" s="105" t="s">
        <v>1048</v>
      </c>
      <c r="C1016" s="105" t="s">
        <v>1072</v>
      </c>
      <c r="D1016" s="105"/>
      <c r="E1016" s="105" t="s">
        <v>8</v>
      </c>
      <c r="F1016" s="105" t="s">
        <v>165</v>
      </c>
      <c r="G1016" s="105">
        <v>2020</v>
      </c>
      <c r="H1016" s="105">
        <v>2</v>
      </c>
      <c r="I1016" s="106" t="s">
        <v>170</v>
      </c>
      <c r="J1016" s="106">
        <v>800475</v>
      </c>
      <c r="K1016" s="107" t="s">
        <v>2028</v>
      </c>
      <c r="L1016" s="115">
        <v>119750</v>
      </c>
      <c r="M1016" s="115">
        <v>110000</v>
      </c>
    </row>
    <row r="1017" spans="1:13" ht="17.25">
      <c r="A1017" s="104">
        <v>1079</v>
      </c>
      <c r="B1017" s="105" t="s">
        <v>1048</v>
      </c>
      <c r="C1017" s="105" t="s">
        <v>1072</v>
      </c>
      <c r="D1017" s="105"/>
      <c r="E1017" s="105" t="s">
        <v>8</v>
      </c>
      <c r="F1017" s="105" t="s">
        <v>165</v>
      </c>
      <c r="G1017" s="105">
        <v>2020</v>
      </c>
      <c r="H1017" s="105">
        <v>2</v>
      </c>
      <c r="I1017" s="106" t="s">
        <v>170</v>
      </c>
      <c r="J1017" s="106">
        <v>801037</v>
      </c>
      <c r="K1017" s="107" t="s">
        <v>2029</v>
      </c>
      <c r="L1017" s="115">
        <v>18750.000000000018</v>
      </c>
      <c r="M1017" s="115">
        <v>18000</v>
      </c>
    </row>
    <row r="1018" spans="1:13" ht="17.25">
      <c r="A1018" s="104">
        <v>1080</v>
      </c>
      <c r="B1018" s="105" t="s">
        <v>1048</v>
      </c>
      <c r="C1018" s="105" t="s">
        <v>1072</v>
      </c>
      <c r="D1018" s="105"/>
      <c r="E1018" s="105" t="s">
        <v>8</v>
      </c>
      <c r="F1018" s="105" t="s">
        <v>165</v>
      </c>
      <c r="G1018" s="105">
        <v>2020</v>
      </c>
      <c r="H1018" s="105">
        <v>2</v>
      </c>
      <c r="I1018" s="106" t="s">
        <v>170</v>
      </c>
      <c r="J1018" s="106">
        <v>801048</v>
      </c>
      <c r="K1018" s="107" t="s">
        <v>2030</v>
      </c>
      <c r="L1018" s="115">
        <v>12229.999999999993</v>
      </c>
      <c r="M1018" s="115">
        <v>18000</v>
      </c>
    </row>
    <row r="1019" spans="1:13" ht="17.25">
      <c r="A1019" s="104">
        <v>134</v>
      </c>
      <c r="B1019" s="105" t="s">
        <v>301</v>
      </c>
      <c r="C1019" s="105" t="s">
        <v>661</v>
      </c>
      <c r="D1019" s="105">
        <v>1</v>
      </c>
      <c r="E1019" s="105" t="s">
        <v>224</v>
      </c>
      <c r="F1019" s="105" t="s">
        <v>21</v>
      </c>
      <c r="G1019" s="105">
        <v>2020</v>
      </c>
      <c r="H1019" s="105">
        <v>1</v>
      </c>
      <c r="I1019" s="106" t="s">
        <v>170</v>
      </c>
      <c r="J1019" s="106">
        <v>661454</v>
      </c>
      <c r="K1019" s="107" t="s">
        <v>1276</v>
      </c>
      <c r="L1019" s="115">
        <v>6274800</v>
      </c>
      <c r="M1019" s="115"/>
    </row>
    <row r="1020" spans="1:13" ht="17.25">
      <c r="A1020" s="104">
        <v>1081</v>
      </c>
      <c r="B1020" s="105" t="s">
        <v>1048</v>
      </c>
      <c r="C1020" s="105" t="s">
        <v>1072</v>
      </c>
      <c r="D1020" s="105"/>
      <c r="E1020" s="105" t="s">
        <v>8</v>
      </c>
      <c r="F1020" s="105" t="s">
        <v>165</v>
      </c>
      <c r="G1020" s="105">
        <v>2020</v>
      </c>
      <c r="H1020" s="105">
        <v>2</v>
      </c>
      <c r="I1020" s="106" t="s">
        <v>170</v>
      </c>
      <c r="J1020" s="106">
        <v>801162</v>
      </c>
      <c r="K1020" s="107" t="s">
        <v>2031</v>
      </c>
      <c r="L1020" s="115">
        <v>24649.999999999985</v>
      </c>
      <c r="M1020" s="115">
        <v>12000</v>
      </c>
    </row>
    <row r="1021" spans="1:13" ht="17.25">
      <c r="A1021" s="104">
        <v>1082</v>
      </c>
      <c r="B1021" s="105" t="s">
        <v>1048</v>
      </c>
      <c r="C1021" s="105" t="s">
        <v>1072</v>
      </c>
      <c r="D1021" s="105"/>
      <c r="E1021" s="105" t="s">
        <v>8</v>
      </c>
      <c r="F1021" s="105" t="s">
        <v>165</v>
      </c>
      <c r="G1021" s="105">
        <v>2020</v>
      </c>
      <c r="H1021" s="105">
        <v>2</v>
      </c>
      <c r="I1021" s="106" t="s">
        <v>170</v>
      </c>
      <c r="J1021" s="106">
        <v>801198</v>
      </c>
      <c r="K1021" s="107" t="s">
        <v>2032</v>
      </c>
      <c r="L1021" s="115">
        <v>206666.66666666663</v>
      </c>
      <c r="M1021" s="115">
        <v>260000</v>
      </c>
    </row>
    <row r="1022" spans="1:13" ht="17.25">
      <c r="A1022" s="104">
        <v>1083</v>
      </c>
      <c r="B1022" s="105" t="s">
        <v>1048</v>
      </c>
      <c r="C1022" s="105" t="s">
        <v>1072</v>
      </c>
      <c r="D1022" s="105"/>
      <c r="E1022" s="105" t="s">
        <v>8</v>
      </c>
      <c r="F1022" s="105" t="s">
        <v>165</v>
      </c>
      <c r="G1022" s="105">
        <v>2020</v>
      </c>
      <c r="H1022" s="105">
        <v>2</v>
      </c>
      <c r="I1022" s="106" t="s">
        <v>170</v>
      </c>
      <c r="J1022" s="106">
        <v>801208</v>
      </c>
      <c r="K1022" s="107" t="s">
        <v>2033</v>
      </c>
      <c r="L1022" s="115">
        <v>45000</v>
      </c>
      <c r="M1022" s="115"/>
    </row>
    <row r="1023" spans="1:13" ht="17.25">
      <c r="A1023" s="104">
        <v>1084</v>
      </c>
      <c r="B1023" s="105" t="s">
        <v>1048</v>
      </c>
      <c r="C1023" s="105" t="s">
        <v>1072</v>
      </c>
      <c r="D1023" s="105"/>
      <c r="E1023" s="105" t="s">
        <v>8</v>
      </c>
      <c r="F1023" s="105" t="s">
        <v>165</v>
      </c>
      <c r="G1023" s="105">
        <v>2020</v>
      </c>
      <c r="H1023" s="105">
        <v>2</v>
      </c>
      <c r="I1023" s="106" t="s">
        <v>170</v>
      </c>
      <c r="J1023" s="106">
        <v>801245</v>
      </c>
      <c r="K1023" s="107" t="s">
        <v>2034</v>
      </c>
      <c r="L1023" s="115">
        <v>10199.999999999987</v>
      </c>
      <c r="M1023" s="115"/>
    </row>
    <row r="1024" spans="1:13" ht="17.25">
      <c r="A1024" s="104">
        <v>1085</v>
      </c>
      <c r="B1024" s="105" t="s">
        <v>1048</v>
      </c>
      <c r="C1024" s="105" t="s">
        <v>1072</v>
      </c>
      <c r="D1024" s="105"/>
      <c r="E1024" s="105" t="s">
        <v>8</v>
      </c>
      <c r="F1024" s="105" t="s">
        <v>165</v>
      </c>
      <c r="G1024" s="105">
        <v>2020</v>
      </c>
      <c r="H1024" s="105">
        <v>2</v>
      </c>
      <c r="I1024" s="106" t="s">
        <v>170</v>
      </c>
      <c r="J1024" s="106">
        <v>801253</v>
      </c>
      <c r="K1024" s="107" t="s">
        <v>2035</v>
      </c>
      <c r="L1024" s="115">
        <v>30360.000000000029</v>
      </c>
      <c r="M1024" s="115">
        <v>30000</v>
      </c>
    </row>
    <row r="1025" spans="1:13" ht="17.25">
      <c r="A1025" s="104">
        <v>1086</v>
      </c>
      <c r="B1025" s="105" t="s">
        <v>1048</v>
      </c>
      <c r="C1025" s="105" t="s">
        <v>1072</v>
      </c>
      <c r="D1025" s="105"/>
      <c r="E1025" s="105" t="s">
        <v>8</v>
      </c>
      <c r="F1025" s="105" t="s">
        <v>165</v>
      </c>
      <c r="G1025" s="105">
        <v>2020</v>
      </c>
      <c r="H1025" s="105">
        <v>2</v>
      </c>
      <c r="I1025" s="106" t="s">
        <v>170</v>
      </c>
      <c r="J1025" s="106">
        <v>801266</v>
      </c>
      <c r="K1025" s="107" t="s">
        <v>2036</v>
      </c>
      <c r="L1025" s="115">
        <v>36500</v>
      </c>
      <c r="M1025" s="115">
        <v>66000</v>
      </c>
    </row>
    <row r="1026" spans="1:13" ht="17.25">
      <c r="A1026" s="104">
        <v>1087</v>
      </c>
      <c r="B1026" s="105" t="s">
        <v>1048</v>
      </c>
      <c r="C1026" s="105" t="s">
        <v>1072</v>
      </c>
      <c r="D1026" s="105"/>
      <c r="E1026" s="105" t="s">
        <v>8</v>
      </c>
      <c r="F1026" s="105" t="s">
        <v>165</v>
      </c>
      <c r="G1026" s="105">
        <v>2020</v>
      </c>
      <c r="H1026" s="105">
        <v>2</v>
      </c>
      <c r="I1026" s="106" t="s">
        <v>170</v>
      </c>
      <c r="J1026" s="106">
        <v>801267</v>
      </c>
      <c r="K1026" s="107" t="s">
        <v>2037</v>
      </c>
      <c r="L1026" s="115">
        <v>58933.333333333489</v>
      </c>
      <c r="M1026" s="115"/>
    </row>
    <row r="1027" spans="1:13" ht="17.25">
      <c r="A1027" s="104">
        <v>1088</v>
      </c>
      <c r="B1027" s="105" t="s">
        <v>1048</v>
      </c>
      <c r="C1027" s="105" t="s">
        <v>1072</v>
      </c>
      <c r="D1027" s="105"/>
      <c r="E1027" s="105" t="s">
        <v>8</v>
      </c>
      <c r="F1027" s="105" t="s">
        <v>165</v>
      </c>
      <c r="G1027" s="105">
        <v>2020</v>
      </c>
      <c r="H1027" s="105">
        <v>2</v>
      </c>
      <c r="I1027" s="106" t="s">
        <v>170</v>
      </c>
      <c r="J1027" s="106">
        <v>801415</v>
      </c>
      <c r="K1027" s="107" t="s">
        <v>2038</v>
      </c>
      <c r="L1027" s="115">
        <v>22250</v>
      </c>
      <c r="M1027" s="115">
        <v>25000</v>
      </c>
    </row>
    <row r="1028" spans="1:13" ht="17.25">
      <c r="A1028" s="104">
        <v>1089</v>
      </c>
      <c r="B1028" s="105" t="s">
        <v>1048</v>
      </c>
      <c r="C1028" s="105" t="s">
        <v>1072</v>
      </c>
      <c r="D1028" s="105"/>
      <c r="E1028" s="105" t="s">
        <v>8</v>
      </c>
      <c r="F1028" s="105" t="s">
        <v>165</v>
      </c>
      <c r="G1028" s="105">
        <v>2020</v>
      </c>
      <c r="H1028" s="105">
        <v>2</v>
      </c>
      <c r="I1028" s="106" t="s">
        <v>170</v>
      </c>
      <c r="J1028" s="106">
        <v>801432</v>
      </c>
      <c r="K1028" s="107" t="s">
        <v>2039</v>
      </c>
      <c r="L1028" s="115">
        <v>12476.66666666665</v>
      </c>
      <c r="M1028" s="115">
        <v>14000</v>
      </c>
    </row>
    <row r="1029" spans="1:13" ht="17.25">
      <c r="A1029" s="104">
        <v>1090</v>
      </c>
      <c r="B1029" s="105" t="s">
        <v>1048</v>
      </c>
      <c r="C1029" s="105" t="s">
        <v>1072</v>
      </c>
      <c r="D1029" s="105"/>
      <c r="E1029" s="105" t="s">
        <v>8</v>
      </c>
      <c r="F1029" s="105" t="s">
        <v>165</v>
      </c>
      <c r="G1029" s="105">
        <v>2020</v>
      </c>
      <c r="H1029" s="105">
        <v>2</v>
      </c>
      <c r="I1029" s="106" t="s">
        <v>170</v>
      </c>
      <c r="J1029" s="106">
        <v>801480</v>
      </c>
      <c r="K1029" s="107" t="s">
        <v>2040</v>
      </c>
      <c r="L1029" s="115">
        <v>5075.0000000000045</v>
      </c>
      <c r="M1029" s="115">
        <v>6000</v>
      </c>
    </row>
    <row r="1030" spans="1:13" ht="17.25">
      <c r="A1030" s="104">
        <v>1091</v>
      </c>
      <c r="B1030" s="105" t="s">
        <v>1048</v>
      </c>
      <c r="C1030" s="105" t="s">
        <v>1072</v>
      </c>
      <c r="D1030" s="105"/>
      <c r="E1030" s="105" t="s">
        <v>8</v>
      </c>
      <c r="F1030" s="105" t="s">
        <v>165</v>
      </c>
      <c r="G1030" s="105">
        <v>2020</v>
      </c>
      <c r="H1030" s="105">
        <v>2</v>
      </c>
      <c r="I1030" s="106" t="s">
        <v>172</v>
      </c>
      <c r="J1030" s="106">
        <v>861715</v>
      </c>
      <c r="K1030" s="107" t="s">
        <v>2041</v>
      </c>
      <c r="L1030" s="115">
        <v>9299.9999999999854</v>
      </c>
      <c r="M1030" s="115">
        <v>20700</v>
      </c>
    </row>
    <row r="1031" spans="1:13" ht="17.25">
      <c r="A1031" s="104">
        <v>1092</v>
      </c>
      <c r="B1031" s="105" t="s">
        <v>1048</v>
      </c>
      <c r="C1031" s="105" t="s">
        <v>1072</v>
      </c>
      <c r="D1031" s="105"/>
      <c r="E1031" s="105" t="s">
        <v>8</v>
      </c>
      <c r="F1031" s="105" t="s">
        <v>165</v>
      </c>
      <c r="G1031" s="105">
        <v>2020</v>
      </c>
      <c r="H1031" s="105">
        <v>2</v>
      </c>
      <c r="I1031" s="106" t="s">
        <v>172</v>
      </c>
      <c r="J1031" s="106">
        <v>864823</v>
      </c>
      <c r="K1031" s="107" t="s">
        <v>2042</v>
      </c>
      <c r="L1031" s="115">
        <v>11250.000000000013</v>
      </c>
      <c r="M1031" s="115">
        <v>16200</v>
      </c>
    </row>
    <row r="1032" spans="1:13" ht="17.25">
      <c r="A1032" s="104">
        <v>1093</v>
      </c>
      <c r="B1032" s="105" t="s">
        <v>1048</v>
      </c>
      <c r="C1032" s="105" t="s">
        <v>1072</v>
      </c>
      <c r="D1032" s="105"/>
      <c r="E1032" s="105" t="s">
        <v>8</v>
      </c>
      <c r="F1032" s="105" t="s">
        <v>165</v>
      </c>
      <c r="G1032" s="105">
        <v>2020</v>
      </c>
      <c r="H1032" s="105">
        <v>2</v>
      </c>
      <c r="I1032" s="106" t="s">
        <v>172</v>
      </c>
      <c r="J1032" s="106">
        <v>864824</v>
      </c>
      <c r="K1032" s="107" t="s">
        <v>2043</v>
      </c>
      <c r="L1032" s="115">
        <v>13275.000000000015</v>
      </c>
      <c r="M1032" s="115">
        <v>18900</v>
      </c>
    </row>
    <row r="1033" spans="1:13" ht="17.25">
      <c r="A1033" s="104">
        <v>1094</v>
      </c>
      <c r="B1033" s="105" t="s">
        <v>1048</v>
      </c>
      <c r="C1033" s="105" t="s">
        <v>1072</v>
      </c>
      <c r="D1033" s="105"/>
      <c r="E1033" s="105" t="s">
        <v>8</v>
      </c>
      <c r="F1033" s="105" t="s">
        <v>165</v>
      </c>
      <c r="G1033" s="105">
        <v>2020</v>
      </c>
      <c r="H1033" s="105">
        <v>2</v>
      </c>
      <c r="I1033" s="106" t="s">
        <v>172</v>
      </c>
      <c r="J1033" s="106">
        <v>864825</v>
      </c>
      <c r="K1033" s="107" t="s">
        <v>2044</v>
      </c>
      <c r="L1033" s="115">
        <v>14850.000000000015</v>
      </c>
      <c r="M1033" s="115">
        <v>18900</v>
      </c>
    </row>
    <row r="1034" spans="1:13" ht="17.25">
      <c r="A1034" s="104">
        <v>1097</v>
      </c>
      <c r="B1034" s="105" t="s">
        <v>709</v>
      </c>
      <c r="C1034" s="105" t="s">
        <v>1073</v>
      </c>
      <c r="D1034" s="105"/>
      <c r="E1034" s="105" t="s">
        <v>8</v>
      </c>
      <c r="F1034" s="105" t="s">
        <v>95</v>
      </c>
      <c r="G1034" s="105">
        <v>2020</v>
      </c>
      <c r="H1034" s="105">
        <v>2</v>
      </c>
      <c r="I1034" s="106" t="s">
        <v>173</v>
      </c>
      <c r="J1034" s="106">
        <v>260115</v>
      </c>
      <c r="K1034" s="107" t="s">
        <v>2047</v>
      </c>
      <c r="L1034" s="115">
        <v>99600</v>
      </c>
      <c r="M1034" s="115">
        <v>122400</v>
      </c>
    </row>
    <row r="1035" spans="1:13" ht="17.25">
      <c r="A1035" s="104">
        <v>1098</v>
      </c>
      <c r="B1035" s="105" t="s">
        <v>709</v>
      </c>
      <c r="C1035" s="105" t="s">
        <v>1073</v>
      </c>
      <c r="D1035" s="105"/>
      <c r="E1035" s="105" t="s">
        <v>8</v>
      </c>
      <c r="F1035" s="105" t="s">
        <v>95</v>
      </c>
      <c r="G1035" s="105">
        <v>2020</v>
      </c>
      <c r="H1035" s="105">
        <v>2</v>
      </c>
      <c r="I1035" s="106" t="s">
        <v>173</v>
      </c>
      <c r="J1035" s="106">
        <v>260116</v>
      </c>
      <c r="K1035" s="107" t="s">
        <v>2048</v>
      </c>
      <c r="L1035" s="115">
        <v>99600</v>
      </c>
      <c r="M1035" s="115">
        <v>242400</v>
      </c>
    </row>
    <row r="1036" spans="1:13" ht="17.25">
      <c r="A1036" s="104">
        <v>1099</v>
      </c>
      <c r="B1036" s="105" t="s">
        <v>709</v>
      </c>
      <c r="C1036" s="105" t="s">
        <v>1073</v>
      </c>
      <c r="D1036" s="105"/>
      <c r="E1036" s="105" t="s">
        <v>8</v>
      </c>
      <c r="F1036" s="105" t="s">
        <v>95</v>
      </c>
      <c r="G1036" s="105">
        <v>2020</v>
      </c>
      <c r="H1036" s="105">
        <v>2</v>
      </c>
      <c r="I1036" s="106" t="s">
        <v>173</v>
      </c>
      <c r="J1036" s="106">
        <v>260127</v>
      </c>
      <c r="K1036" s="107" t="s">
        <v>2049</v>
      </c>
      <c r="L1036" s="115">
        <v>153833.33333333334</v>
      </c>
      <c r="M1036" s="115">
        <v>124800</v>
      </c>
    </row>
    <row r="1037" spans="1:13" ht="17.25">
      <c r="A1037" s="104">
        <v>1100</v>
      </c>
      <c r="B1037" s="105" t="s">
        <v>709</v>
      </c>
      <c r="C1037" s="105" t="s">
        <v>1073</v>
      </c>
      <c r="D1037" s="105"/>
      <c r="E1037" s="105" t="s">
        <v>8</v>
      </c>
      <c r="F1037" s="105" t="s">
        <v>95</v>
      </c>
      <c r="G1037" s="105">
        <v>2020</v>
      </c>
      <c r="H1037" s="105">
        <v>2</v>
      </c>
      <c r="I1037" s="106" t="s">
        <v>173</v>
      </c>
      <c r="J1037" s="106">
        <v>260128</v>
      </c>
      <c r="K1037" s="107" t="s">
        <v>2050</v>
      </c>
      <c r="L1037" s="115">
        <v>118400</v>
      </c>
      <c r="M1037" s="115">
        <v>244800</v>
      </c>
    </row>
    <row r="1038" spans="1:13" ht="17.25">
      <c r="A1038" s="104">
        <v>1101</v>
      </c>
      <c r="B1038" s="105" t="s">
        <v>709</v>
      </c>
      <c r="C1038" s="105" t="s">
        <v>1073</v>
      </c>
      <c r="D1038" s="105"/>
      <c r="E1038" s="105" t="s">
        <v>8</v>
      </c>
      <c r="F1038" s="105" t="s">
        <v>95</v>
      </c>
      <c r="G1038" s="105">
        <v>2020</v>
      </c>
      <c r="H1038" s="105">
        <v>2</v>
      </c>
      <c r="I1038" s="106" t="s">
        <v>173</v>
      </c>
      <c r="J1038" s="106">
        <v>260216</v>
      </c>
      <c r="K1038" s="107" t="s">
        <v>2051</v>
      </c>
      <c r="L1038" s="115">
        <v>28266.666666666668</v>
      </c>
      <c r="M1038" s="115"/>
    </row>
    <row r="1039" spans="1:13" ht="17.25">
      <c r="A1039" s="104">
        <v>1102</v>
      </c>
      <c r="B1039" s="105" t="s">
        <v>709</v>
      </c>
      <c r="C1039" s="105" t="s">
        <v>1074</v>
      </c>
      <c r="D1039" s="105">
        <v>1</v>
      </c>
      <c r="E1039" s="105" t="s">
        <v>8</v>
      </c>
      <c r="F1039" s="105" t="s">
        <v>29</v>
      </c>
      <c r="G1039" s="105">
        <v>2020</v>
      </c>
      <c r="H1039" s="105">
        <v>2</v>
      </c>
      <c r="I1039" s="106" t="s">
        <v>170</v>
      </c>
      <c r="J1039" s="106">
        <v>709012</v>
      </c>
      <c r="K1039" s="107" t="s">
        <v>2052</v>
      </c>
      <c r="L1039" s="115">
        <v>313183.33333333296</v>
      </c>
      <c r="M1039" s="115">
        <v>345000</v>
      </c>
    </row>
    <row r="1040" spans="1:13" ht="17.25">
      <c r="A1040" s="104">
        <v>1103</v>
      </c>
      <c r="B1040" s="105" t="s">
        <v>709</v>
      </c>
      <c r="C1040" s="105" t="s">
        <v>1074</v>
      </c>
      <c r="D1040" s="105"/>
      <c r="E1040" s="105" t="s">
        <v>8</v>
      </c>
      <c r="F1040" s="105" t="s">
        <v>29</v>
      </c>
      <c r="G1040" s="105">
        <v>2020</v>
      </c>
      <c r="H1040" s="105">
        <v>2</v>
      </c>
      <c r="I1040" s="106" t="s">
        <v>170</v>
      </c>
      <c r="J1040" s="106">
        <v>709534</v>
      </c>
      <c r="K1040" s="107" t="s">
        <v>2053</v>
      </c>
      <c r="L1040" s="115">
        <v>392533.33333333285</v>
      </c>
      <c r="M1040" s="115">
        <v>391000</v>
      </c>
    </row>
    <row r="1041" spans="1:13" ht="17.25">
      <c r="A1041" s="104">
        <v>1104</v>
      </c>
      <c r="B1041" s="105" t="s">
        <v>709</v>
      </c>
      <c r="C1041" s="105" t="s">
        <v>1074</v>
      </c>
      <c r="D1041" s="105"/>
      <c r="E1041" s="105" t="s">
        <v>8</v>
      </c>
      <c r="F1041" s="105" t="s">
        <v>29</v>
      </c>
      <c r="G1041" s="105">
        <v>2020</v>
      </c>
      <c r="H1041" s="105">
        <v>2</v>
      </c>
      <c r="I1041" s="106" t="s">
        <v>170</v>
      </c>
      <c r="J1041" s="106">
        <v>701922</v>
      </c>
      <c r="K1041" s="107" t="s">
        <v>2054</v>
      </c>
      <c r="L1041" s="115">
        <v>691066.6666666664</v>
      </c>
      <c r="M1041" s="115">
        <v>642400</v>
      </c>
    </row>
    <row r="1042" spans="1:13" ht="17.25">
      <c r="A1042" s="104">
        <v>1105</v>
      </c>
      <c r="B1042" s="105" t="s">
        <v>709</v>
      </c>
      <c r="C1042" s="105" t="s">
        <v>1075</v>
      </c>
      <c r="D1042" s="105">
        <v>1</v>
      </c>
      <c r="E1042" s="105" t="s">
        <v>8</v>
      </c>
      <c r="F1042" s="105" t="s">
        <v>223</v>
      </c>
      <c r="G1042" s="105">
        <v>2020</v>
      </c>
      <c r="H1042" s="105">
        <v>2</v>
      </c>
      <c r="I1042" s="106" t="s">
        <v>170</v>
      </c>
      <c r="J1042" s="106">
        <v>985871</v>
      </c>
      <c r="K1042" s="107" t="s">
        <v>2055</v>
      </c>
      <c r="L1042" s="115">
        <v>112666.66666666667</v>
      </c>
      <c r="M1042" s="115">
        <v>785200</v>
      </c>
    </row>
    <row r="1043" spans="1:13" ht="17.25">
      <c r="A1043" s="104">
        <v>1120</v>
      </c>
      <c r="B1043" s="105" t="s">
        <v>1048</v>
      </c>
      <c r="C1043" s="105" t="s">
        <v>1080</v>
      </c>
      <c r="D1043" s="105">
        <v>1</v>
      </c>
      <c r="E1043" s="105" t="s">
        <v>119</v>
      </c>
      <c r="F1043" s="105" t="s">
        <v>96</v>
      </c>
      <c r="G1043" s="105">
        <v>2020</v>
      </c>
      <c r="H1043" s="105">
        <v>2</v>
      </c>
      <c r="I1043" s="106" t="s">
        <v>171</v>
      </c>
      <c r="J1043" s="106"/>
      <c r="K1043" s="107" t="s">
        <v>2059</v>
      </c>
      <c r="L1043" s="115"/>
      <c r="M1043" s="115"/>
    </row>
    <row r="1044" spans="1:13" ht="17.25">
      <c r="A1044" s="104">
        <v>1121</v>
      </c>
      <c r="B1044" s="105" t="s">
        <v>1048</v>
      </c>
      <c r="C1044" s="105" t="s">
        <v>1081</v>
      </c>
      <c r="D1044" s="105">
        <v>1</v>
      </c>
      <c r="E1044" s="105" t="s">
        <v>119</v>
      </c>
      <c r="F1044" s="105" t="s">
        <v>96</v>
      </c>
      <c r="G1044" s="105">
        <v>2020</v>
      </c>
      <c r="H1044" s="105">
        <v>2</v>
      </c>
      <c r="I1044" s="106" t="s">
        <v>171</v>
      </c>
      <c r="J1044" s="106"/>
      <c r="K1044" s="107" t="s">
        <v>2060</v>
      </c>
      <c r="L1044" s="115"/>
      <c r="M1044" s="115"/>
    </row>
    <row r="1045" spans="1:13" ht="17.25">
      <c r="A1045" s="104">
        <v>1122</v>
      </c>
      <c r="B1045" s="105" t="s">
        <v>1048</v>
      </c>
      <c r="C1045" s="105" t="s">
        <v>1082</v>
      </c>
      <c r="D1045" s="105">
        <v>1</v>
      </c>
      <c r="E1045" s="105" t="s">
        <v>119</v>
      </c>
      <c r="F1045" s="105" t="s">
        <v>96</v>
      </c>
      <c r="G1045" s="105">
        <v>2020</v>
      </c>
      <c r="H1045" s="105">
        <v>2</v>
      </c>
      <c r="I1045" s="106" t="s">
        <v>170</v>
      </c>
      <c r="J1045" s="106"/>
      <c r="K1045" s="107" t="s">
        <v>2061</v>
      </c>
      <c r="L1045" s="115"/>
      <c r="M1045" s="115"/>
    </row>
    <row r="1046" spans="1:13" ht="17.25">
      <c r="A1046" s="104">
        <v>1123</v>
      </c>
      <c r="B1046" s="105" t="s">
        <v>709</v>
      </c>
      <c r="C1046" s="105" t="s">
        <v>1083</v>
      </c>
      <c r="D1046" s="105">
        <v>1</v>
      </c>
      <c r="E1046" s="105" t="s">
        <v>119</v>
      </c>
      <c r="F1046" s="105" t="s">
        <v>96</v>
      </c>
      <c r="G1046" s="105">
        <v>2020</v>
      </c>
      <c r="H1046" s="105">
        <v>2</v>
      </c>
      <c r="I1046" s="106" t="s">
        <v>170</v>
      </c>
      <c r="J1046" s="106"/>
      <c r="K1046" s="107" t="s">
        <v>2062</v>
      </c>
      <c r="L1046" s="115"/>
      <c r="M1046" s="115"/>
    </row>
    <row r="1047" spans="1:13" ht="17.25">
      <c r="A1047" s="104">
        <v>1149</v>
      </c>
      <c r="B1047" s="105" t="s">
        <v>344</v>
      </c>
      <c r="C1047" s="105" t="s">
        <v>1096</v>
      </c>
      <c r="D1047" s="105">
        <v>1</v>
      </c>
      <c r="E1047" s="105" t="s">
        <v>13</v>
      </c>
      <c r="F1047" s="105" t="s">
        <v>19</v>
      </c>
      <c r="G1047" s="105">
        <v>2020</v>
      </c>
      <c r="H1047" s="105">
        <v>2</v>
      </c>
      <c r="I1047" s="106" t="s">
        <v>178</v>
      </c>
      <c r="J1047" s="106">
        <v>400135</v>
      </c>
      <c r="K1047" s="107" t="s">
        <v>1989</v>
      </c>
      <c r="L1047" s="115"/>
      <c r="M1047" s="115"/>
    </row>
    <row r="1048" spans="1:13" ht="17.25">
      <c r="A1048" s="104">
        <v>1335</v>
      </c>
      <c r="B1048" s="105" t="s">
        <v>687</v>
      </c>
      <c r="C1048" s="105" t="s">
        <v>1189</v>
      </c>
      <c r="D1048" s="105">
        <v>1</v>
      </c>
      <c r="E1048" s="105" t="s">
        <v>13</v>
      </c>
      <c r="F1048" s="105" t="s">
        <v>15</v>
      </c>
      <c r="G1048" s="105">
        <v>2020</v>
      </c>
      <c r="H1048" s="105">
        <v>2</v>
      </c>
      <c r="I1048" s="106" t="s">
        <v>170</v>
      </c>
      <c r="J1048" s="106">
        <v>604439</v>
      </c>
      <c r="K1048" s="107" t="s">
        <v>2208</v>
      </c>
      <c r="L1048" s="115"/>
      <c r="M1048" s="115"/>
    </row>
    <row r="1049" spans="1:13" ht="17.25">
      <c r="A1049" s="104">
        <v>1336</v>
      </c>
      <c r="B1049" s="105" t="s">
        <v>687</v>
      </c>
      <c r="C1049" s="105" t="s">
        <v>1190</v>
      </c>
      <c r="D1049" s="105">
        <v>1</v>
      </c>
      <c r="E1049" s="105" t="s">
        <v>13</v>
      </c>
      <c r="F1049" s="105" t="s">
        <v>15</v>
      </c>
      <c r="G1049" s="105">
        <v>2020</v>
      </c>
      <c r="H1049" s="105">
        <v>2</v>
      </c>
      <c r="I1049" s="106" t="s">
        <v>170</v>
      </c>
      <c r="J1049" s="106">
        <v>670931</v>
      </c>
      <c r="K1049" s="107" t="s">
        <v>2209</v>
      </c>
      <c r="L1049" s="115">
        <v>3922808.3333333335</v>
      </c>
      <c r="M1049" s="115">
        <v>7443322.1279999996</v>
      </c>
    </row>
    <row r="1050" spans="1:13" ht="17.25">
      <c r="A1050" s="104">
        <v>1337</v>
      </c>
      <c r="B1050" s="105" t="s">
        <v>709</v>
      </c>
      <c r="C1050" s="105" t="s">
        <v>1191</v>
      </c>
      <c r="D1050" s="105">
        <v>1</v>
      </c>
      <c r="E1050" s="105" t="s">
        <v>13</v>
      </c>
      <c r="F1050" s="105" t="s">
        <v>41</v>
      </c>
      <c r="G1050" s="105">
        <v>2020</v>
      </c>
      <c r="H1050" s="105">
        <v>2</v>
      </c>
      <c r="I1050" s="106" t="s">
        <v>170</v>
      </c>
      <c r="J1050" s="106">
        <v>604895</v>
      </c>
      <c r="K1050" s="107" t="s">
        <v>2210</v>
      </c>
      <c r="L1050" s="115"/>
      <c r="M1050" s="115"/>
    </row>
    <row r="1051" spans="1:13" ht="17.25">
      <c r="A1051" s="104">
        <v>1440</v>
      </c>
      <c r="B1051" s="105" t="s">
        <v>363</v>
      </c>
      <c r="C1051" s="105" t="s">
        <v>1236</v>
      </c>
      <c r="D1051" s="105">
        <v>1</v>
      </c>
      <c r="E1051" s="105" t="s">
        <v>8</v>
      </c>
      <c r="F1051" s="105" t="s">
        <v>83</v>
      </c>
      <c r="G1051" s="105">
        <v>2020</v>
      </c>
      <c r="H1051" s="105">
        <v>2</v>
      </c>
      <c r="I1051" s="106" t="s">
        <v>170</v>
      </c>
      <c r="J1051" s="106">
        <v>956486</v>
      </c>
      <c r="K1051" s="107" t="s">
        <v>2304</v>
      </c>
      <c r="L1051" s="115">
        <v>6450000</v>
      </c>
      <c r="M1051" s="115">
        <v>7500000</v>
      </c>
    </row>
    <row r="1052" spans="1:13" ht="17.25">
      <c r="A1052" s="104">
        <v>1441</v>
      </c>
      <c r="B1052" s="105" t="s">
        <v>363</v>
      </c>
      <c r="C1052" s="105" t="s">
        <v>1236</v>
      </c>
      <c r="D1052" s="105"/>
      <c r="E1052" s="105" t="s">
        <v>8</v>
      </c>
      <c r="F1052" s="105" t="s">
        <v>83</v>
      </c>
      <c r="G1052" s="105">
        <v>2020</v>
      </c>
      <c r="H1052" s="105">
        <v>2</v>
      </c>
      <c r="I1052" s="106" t="s">
        <v>170</v>
      </c>
      <c r="J1052" s="106">
        <v>955385</v>
      </c>
      <c r="K1052" s="107" t="s">
        <v>1757</v>
      </c>
      <c r="L1052" s="115">
        <v>10223000</v>
      </c>
      <c r="M1052" s="115">
        <v>6900000</v>
      </c>
    </row>
    <row r="1053" spans="1:13" ht="17.25">
      <c r="A1053" s="104">
        <v>1442</v>
      </c>
      <c r="B1053" s="105" t="s">
        <v>363</v>
      </c>
      <c r="C1053" s="105" t="s">
        <v>1236</v>
      </c>
      <c r="D1053" s="105"/>
      <c r="E1053" s="105" t="s">
        <v>8</v>
      </c>
      <c r="F1053" s="105" t="s">
        <v>83</v>
      </c>
      <c r="G1053" s="105">
        <v>2020</v>
      </c>
      <c r="H1053" s="105">
        <v>2</v>
      </c>
      <c r="I1053" s="106" t="s">
        <v>170</v>
      </c>
      <c r="J1053" s="106">
        <v>955537</v>
      </c>
      <c r="K1053" s="107" t="s">
        <v>2305</v>
      </c>
      <c r="L1053" s="115">
        <v>1019249.9999999994</v>
      </c>
      <c r="M1053" s="115">
        <v>300000</v>
      </c>
    </row>
    <row r="1054" spans="1:13" ht="17.25">
      <c r="A1054" s="104">
        <v>1443</v>
      </c>
      <c r="B1054" s="105" t="s">
        <v>363</v>
      </c>
      <c r="C1054" s="105" t="s">
        <v>1236</v>
      </c>
      <c r="D1054" s="105"/>
      <c r="E1054" s="105" t="s">
        <v>8</v>
      </c>
      <c r="F1054" s="105" t="s">
        <v>83</v>
      </c>
      <c r="G1054" s="105">
        <v>2020</v>
      </c>
      <c r="H1054" s="105">
        <v>2</v>
      </c>
      <c r="I1054" s="106" t="s">
        <v>170</v>
      </c>
      <c r="J1054" s="106">
        <v>956261</v>
      </c>
      <c r="K1054" s="107" t="s">
        <v>2306</v>
      </c>
      <c r="L1054" s="115">
        <v>1960291.6666666667</v>
      </c>
      <c r="M1054" s="115">
        <v>1150000</v>
      </c>
    </row>
    <row r="1055" spans="1:13" ht="17.25">
      <c r="A1055" s="104">
        <v>1444</v>
      </c>
      <c r="B1055" s="105" t="s">
        <v>363</v>
      </c>
      <c r="C1055" s="105" t="s">
        <v>1236</v>
      </c>
      <c r="D1055" s="105"/>
      <c r="E1055" s="105" t="s">
        <v>8</v>
      </c>
      <c r="F1055" s="105" t="s">
        <v>83</v>
      </c>
      <c r="G1055" s="105">
        <v>2020</v>
      </c>
      <c r="H1055" s="105">
        <v>2</v>
      </c>
      <c r="I1055" s="106" t="s">
        <v>170</v>
      </c>
      <c r="J1055" s="106">
        <v>955414</v>
      </c>
      <c r="K1055" s="107" t="s">
        <v>2307</v>
      </c>
      <c r="L1055" s="115">
        <v>2887999.9999999995</v>
      </c>
      <c r="M1055" s="115">
        <v>3080000</v>
      </c>
    </row>
    <row r="1056" spans="1:13" ht="17.25">
      <c r="A1056" s="104">
        <v>170</v>
      </c>
      <c r="B1056" s="105" t="s">
        <v>305</v>
      </c>
      <c r="C1056" s="105" t="s">
        <v>683</v>
      </c>
      <c r="D1056" s="105"/>
      <c r="E1056" s="105" t="s">
        <v>224</v>
      </c>
      <c r="F1056" s="105" t="s">
        <v>21</v>
      </c>
      <c r="G1056" s="105">
        <v>2020</v>
      </c>
      <c r="H1056" s="105">
        <v>1</v>
      </c>
      <c r="I1056" s="106" t="s">
        <v>172</v>
      </c>
      <c r="J1056" s="106">
        <v>605928</v>
      </c>
      <c r="K1056" s="107" t="s">
        <v>1276</v>
      </c>
      <c r="L1056" s="115"/>
      <c r="M1056" s="115"/>
    </row>
    <row r="1057" spans="1:13" ht="17.25">
      <c r="A1057" s="104">
        <v>13</v>
      </c>
      <c r="B1057" s="105" t="s">
        <v>285</v>
      </c>
      <c r="C1057" s="105" t="s">
        <v>618</v>
      </c>
      <c r="D1057" s="105">
        <v>1</v>
      </c>
      <c r="E1057" s="105" t="s">
        <v>224</v>
      </c>
      <c r="F1057" s="105" t="s">
        <v>20</v>
      </c>
      <c r="G1057" s="105">
        <v>2020</v>
      </c>
      <c r="H1057" s="105">
        <v>1</v>
      </c>
      <c r="I1057" s="106" t="s">
        <v>181</v>
      </c>
      <c r="J1057" s="106">
        <v>100003</v>
      </c>
      <c r="K1057" s="107" t="s">
        <v>1255</v>
      </c>
      <c r="L1057" s="115">
        <v>416646861.14999992</v>
      </c>
      <c r="M1057" s="115"/>
    </row>
    <row r="1058" spans="1:13" ht="17.25">
      <c r="A1058" s="104">
        <v>14</v>
      </c>
      <c r="B1058" s="105" t="s">
        <v>285</v>
      </c>
      <c r="C1058" s="105" t="s">
        <v>618</v>
      </c>
      <c r="D1058" s="105"/>
      <c r="E1058" s="105" t="s">
        <v>224</v>
      </c>
      <c r="F1058" s="105" t="s">
        <v>20</v>
      </c>
      <c r="G1058" s="105">
        <v>2020</v>
      </c>
      <c r="H1058" s="105">
        <v>1</v>
      </c>
      <c r="I1058" s="106" t="s">
        <v>181</v>
      </c>
      <c r="J1058" s="106">
        <v>100009</v>
      </c>
      <c r="K1058" s="107" t="s">
        <v>1256</v>
      </c>
      <c r="L1058" s="115">
        <v>333317511.45000017</v>
      </c>
      <c r="M1058" s="115"/>
    </row>
    <row r="1059" spans="1:13" ht="17.25">
      <c r="A1059" s="104">
        <v>15</v>
      </c>
      <c r="B1059" s="105" t="s">
        <v>285</v>
      </c>
      <c r="C1059" s="105" t="s">
        <v>618</v>
      </c>
      <c r="D1059" s="105"/>
      <c r="E1059" s="105" t="s">
        <v>224</v>
      </c>
      <c r="F1059" s="105" t="s">
        <v>20</v>
      </c>
      <c r="G1059" s="105">
        <v>2020</v>
      </c>
      <c r="H1059" s="105">
        <v>1</v>
      </c>
      <c r="I1059" s="106" t="s">
        <v>181</v>
      </c>
      <c r="J1059" s="106">
        <v>100002</v>
      </c>
      <c r="K1059" s="107" t="s">
        <v>1257</v>
      </c>
      <c r="L1059" s="115">
        <v>33412282.500000048</v>
      </c>
      <c r="M1059" s="115"/>
    </row>
    <row r="1060" spans="1:13" ht="17.25">
      <c r="A1060" s="104">
        <v>16</v>
      </c>
      <c r="B1060" s="105" t="s">
        <v>285</v>
      </c>
      <c r="C1060" s="105" t="s">
        <v>618</v>
      </c>
      <c r="D1060" s="105"/>
      <c r="E1060" s="105" t="s">
        <v>224</v>
      </c>
      <c r="F1060" s="105" t="s">
        <v>20</v>
      </c>
      <c r="G1060" s="105">
        <v>2020</v>
      </c>
      <c r="H1060" s="105">
        <v>1</v>
      </c>
      <c r="I1060" s="106" t="s">
        <v>181</v>
      </c>
      <c r="J1060" s="106">
        <v>100001</v>
      </c>
      <c r="K1060" s="107" t="s">
        <v>1258</v>
      </c>
      <c r="L1060" s="115">
        <v>33269854.500000019</v>
      </c>
      <c r="M1060" s="115"/>
    </row>
    <row r="1061" spans="1:13" ht="17.25">
      <c r="A1061" s="104">
        <v>17</v>
      </c>
      <c r="B1061" s="105" t="s">
        <v>285</v>
      </c>
      <c r="C1061" s="105" t="s">
        <v>618</v>
      </c>
      <c r="D1061" s="105"/>
      <c r="E1061" s="105" t="s">
        <v>224</v>
      </c>
      <c r="F1061" s="105" t="s">
        <v>20</v>
      </c>
      <c r="G1061" s="105">
        <v>2020</v>
      </c>
      <c r="H1061" s="105">
        <v>1</v>
      </c>
      <c r="I1061" s="106" t="s">
        <v>181</v>
      </c>
      <c r="J1061" s="106">
        <v>100034</v>
      </c>
      <c r="K1061" s="107" t="s">
        <v>1259</v>
      </c>
      <c r="L1061" s="115">
        <v>33326969.999999974</v>
      </c>
      <c r="M1061" s="115"/>
    </row>
    <row r="1062" spans="1:13" ht="17.25">
      <c r="A1062" s="104">
        <v>18</v>
      </c>
      <c r="B1062" s="105" t="s">
        <v>285</v>
      </c>
      <c r="C1062" s="105" t="s">
        <v>618</v>
      </c>
      <c r="D1062" s="105"/>
      <c r="E1062" s="105" t="s">
        <v>224</v>
      </c>
      <c r="F1062" s="105" t="s">
        <v>20</v>
      </c>
      <c r="G1062" s="105">
        <v>2020</v>
      </c>
      <c r="H1062" s="105">
        <v>1</v>
      </c>
      <c r="I1062" s="106" t="s">
        <v>181</v>
      </c>
      <c r="J1062" s="106">
        <v>100005</v>
      </c>
      <c r="K1062" s="107" t="s">
        <v>1260</v>
      </c>
      <c r="L1062" s="115">
        <v>58363006.499999963</v>
      </c>
      <c r="M1062" s="115"/>
    </row>
    <row r="1063" spans="1:13" ht="17.25">
      <c r="A1063" s="104">
        <v>19</v>
      </c>
      <c r="B1063" s="105" t="s">
        <v>285</v>
      </c>
      <c r="C1063" s="105" t="s">
        <v>619</v>
      </c>
      <c r="D1063" s="105">
        <v>1</v>
      </c>
      <c r="E1063" s="105" t="s">
        <v>224</v>
      </c>
      <c r="F1063" s="105" t="s">
        <v>20</v>
      </c>
      <c r="G1063" s="105">
        <v>2020</v>
      </c>
      <c r="H1063" s="105">
        <v>1</v>
      </c>
      <c r="I1063" s="106" t="s">
        <v>170</v>
      </c>
      <c r="J1063" s="106">
        <v>600072</v>
      </c>
      <c r="K1063" s="107" t="s">
        <v>1261</v>
      </c>
      <c r="L1063" s="115">
        <v>14040000</v>
      </c>
      <c r="M1063" s="115">
        <v>1392300</v>
      </c>
    </row>
    <row r="1064" spans="1:13" ht="17.25">
      <c r="A1064" s="104">
        <v>20</v>
      </c>
      <c r="B1064" s="105" t="s">
        <v>285</v>
      </c>
      <c r="C1064" s="105" t="s">
        <v>619</v>
      </c>
      <c r="D1064" s="105"/>
      <c r="E1064" s="105" t="s">
        <v>224</v>
      </c>
      <c r="F1064" s="105" t="s">
        <v>20</v>
      </c>
      <c r="G1064" s="105">
        <v>2020</v>
      </c>
      <c r="H1064" s="105">
        <v>1</v>
      </c>
      <c r="I1064" s="106" t="s">
        <v>172</v>
      </c>
      <c r="J1064" s="106">
        <v>600072</v>
      </c>
      <c r="K1064" s="107" t="s">
        <v>1261</v>
      </c>
      <c r="L1064" s="115">
        <v>21060000</v>
      </c>
      <c r="M1064" s="115">
        <v>10483200</v>
      </c>
    </row>
    <row r="1065" spans="1:13" ht="17.25">
      <c r="A1065" s="104">
        <v>21</v>
      </c>
      <c r="B1065" s="105" t="s">
        <v>285</v>
      </c>
      <c r="C1065" s="105" t="s">
        <v>619</v>
      </c>
      <c r="D1065" s="105"/>
      <c r="E1065" s="105" t="s">
        <v>224</v>
      </c>
      <c r="F1065" s="105" t="s">
        <v>20</v>
      </c>
      <c r="G1065" s="105">
        <v>2020</v>
      </c>
      <c r="H1065" s="105">
        <v>1</v>
      </c>
      <c r="I1065" s="106" t="s">
        <v>171</v>
      </c>
      <c r="J1065" s="106">
        <v>409771</v>
      </c>
      <c r="K1065" s="107" t="s">
        <v>1261</v>
      </c>
      <c r="L1065" s="115">
        <v>1404000</v>
      </c>
      <c r="M1065" s="115">
        <v>70200</v>
      </c>
    </row>
    <row r="1066" spans="1:13" ht="17.25">
      <c r="A1066" s="104">
        <v>22</v>
      </c>
      <c r="B1066" s="105" t="s">
        <v>285</v>
      </c>
      <c r="C1066" s="105" t="s">
        <v>619</v>
      </c>
      <c r="D1066" s="105"/>
      <c r="E1066" s="105" t="s">
        <v>224</v>
      </c>
      <c r="F1066" s="105" t="s">
        <v>20</v>
      </c>
      <c r="G1066" s="105">
        <v>2020</v>
      </c>
      <c r="H1066" s="105">
        <v>1</v>
      </c>
      <c r="I1066" s="106" t="s">
        <v>175</v>
      </c>
      <c r="J1066" s="106">
        <v>409771</v>
      </c>
      <c r="K1066" s="107" t="s">
        <v>1261</v>
      </c>
      <c r="L1066" s="115">
        <v>5616000</v>
      </c>
      <c r="M1066" s="115">
        <v>1170000</v>
      </c>
    </row>
    <row r="1067" spans="1:13" ht="17.25">
      <c r="A1067" s="104">
        <v>30</v>
      </c>
      <c r="B1067" s="105" t="s">
        <v>285</v>
      </c>
      <c r="C1067" s="105" t="s">
        <v>286</v>
      </c>
      <c r="D1067" s="105">
        <v>1</v>
      </c>
      <c r="E1067" s="105" t="s">
        <v>224</v>
      </c>
      <c r="F1067" s="105" t="s">
        <v>23</v>
      </c>
      <c r="G1067" s="105">
        <v>2020</v>
      </c>
      <c r="H1067" s="105">
        <v>1</v>
      </c>
      <c r="I1067" s="106" t="s">
        <v>170</v>
      </c>
      <c r="J1067" s="106">
        <v>670886</v>
      </c>
      <c r="K1067" s="107" t="s">
        <v>287</v>
      </c>
      <c r="L1067" s="115"/>
      <c r="M1067" s="115"/>
    </row>
    <row r="1068" spans="1:13" ht="17.25">
      <c r="A1068" s="104">
        <v>33</v>
      </c>
      <c r="B1068" s="105" t="s">
        <v>285</v>
      </c>
      <c r="C1068" s="105" t="s">
        <v>626</v>
      </c>
      <c r="D1068" s="105">
        <v>1</v>
      </c>
      <c r="E1068" s="105" t="s">
        <v>224</v>
      </c>
      <c r="F1068" s="105" t="s">
        <v>24</v>
      </c>
      <c r="G1068" s="105">
        <v>2020</v>
      </c>
      <c r="H1068" s="105">
        <v>1</v>
      </c>
      <c r="I1068" s="106" t="s">
        <v>173</v>
      </c>
      <c r="J1068" s="106" t="s">
        <v>1270</v>
      </c>
      <c r="K1068" s="107" t="s">
        <v>1271</v>
      </c>
      <c r="L1068" s="115">
        <v>135960000</v>
      </c>
      <c r="M1068" s="115">
        <v>217531072</v>
      </c>
    </row>
    <row r="1069" spans="1:13" ht="17.25">
      <c r="A1069" s="104">
        <v>1271</v>
      </c>
      <c r="B1069" s="105" t="s">
        <v>390</v>
      </c>
      <c r="C1069" s="105" t="s">
        <v>1171</v>
      </c>
      <c r="D1069" s="105">
        <v>1</v>
      </c>
      <c r="E1069" s="105" t="s">
        <v>224</v>
      </c>
      <c r="F1069" s="105" t="s">
        <v>21</v>
      </c>
      <c r="G1069" s="105">
        <v>2021</v>
      </c>
      <c r="H1069" s="105">
        <v>8</v>
      </c>
      <c r="I1069" s="106" t="s">
        <v>170</v>
      </c>
      <c r="J1069" s="106">
        <v>661454</v>
      </c>
      <c r="K1069" s="107" t="s">
        <v>2149</v>
      </c>
      <c r="L1069" s="115"/>
      <c r="M1069" s="115"/>
    </row>
    <row r="1070" spans="1:13" ht="17.25">
      <c r="A1070" s="104">
        <v>1272</v>
      </c>
      <c r="B1070" s="105" t="s">
        <v>390</v>
      </c>
      <c r="C1070" s="105" t="s">
        <v>1172</v>
      </c>
      <c r="D1070" s="105">
        <v>1</v>
      </c>
      <c r="E1070" s="105" t="s">
        <v>224</v>
      </c>
      <c r="F1070" s="105" t="s">
        <v>21</v>
      </c>
      <c r="G1070" s="105">
        <v>2022</v>
      </c>
      <c r="H1070" s="105">
        <v>9</v>
      </c>
      <c r="I1070" s="106" t="s">
        <v>170</v>
      </c>
      <c r="J1070" s="106">
        <v>661454</v>
      </c>
      <c r="K1070" s="107" t="s">
        <v>2149</v>
      </c>
      <c r="L1070" s="115"/>
      <c r="M1070" s="115"/>
    </row>
    <row r="1071" spans="1:13" ht="17.25">
      <c r="A1071" s="104">
        <v>143</v>
      </c>
      <c r="B1071" s="105" t="s">
        <v>301</v>
      </c>
      <c r="C1071" s="105" t="s">
        <v>666</v>
      </c>
      <c r="D1071" s="105">
        <v>1</v>
      </c>
      <c r="E1071" s="105" t="s">
        <v>224</v>
      </c>
      <c r="F1071" s="105" t="s">
        <v>21</v>
      </c>
      <c r="G1071" s="105">
        <v>2020</v>
      </c>
      <c r="H1071" s="105">
        <v>5</v>
      </c>
      <c r="I1071" s="106" t="s">
        <v>172</v>
      </c>
      <c r="J1071" s="106">
        <v>660942</v>
      </c>
      <c r="K1071" s="107" t="s">
        <v>1337</v>
      </c>
      <c r="L1071" s="115">
        <v>57960000</v>
      </c>
      <c r="M1071" s="115"/>
    </row>
    <row r="1072" spans="1:13" ht="17.25">
      <c r="A1072" s="104">
        <v>164</v>
      </c>
      <c r="B1072" s="105" t="s">
        <v>305</v>
      </c>
      <c r="C1072" s="105" t="s">
        <v>683</v>
      </c>
      <c r="D1072" s="105">
        <v>1</v>
      </c>
      <c r="E1072" s="105" t="s">
        <v>224</v>
      </c>
      <c r="F1072" s="105" t="s">
        <v>21</v>
      </c>
      <c r="G1072" s="105">
        <v>2020</v>
      </c>
      <c r="H1072" s="105">
        <v>2</v>
      </c>
      <c r="I1072" s="106" t="s">
        <v>172</v>
      </c>
      <c r="J1072" s="106">
        <v>661454</v>
      </c>
      <c r="K1072" s="107" t="s">
        <v>1353</v>
      </c>
      <c r="L1072" s="115"/>
      <c r="M1072" s="115"/>
    </row>
    <row r="1073" spans="1:13" ht="17.25">
      <c r="A1073" s="104">
        <v>48</v>
      </c>
      <c r="B1073" s="105" t="s">
        <v>290</v>
      </c>
      <c r="C1073" s="105" t="s">
        <v>634</v>
      </c>
      <c r="D1073" s="105">
        <v>1</v>
      </c>
      <c r="E1073" s="105" t="s">
        <v>224</v>
      </c>
      <c r="F1073" s="105" t="s">
        <v>20</v>
      </c>
      <c r="G1073" s="105">
        <v>2020</v>
      </c>
      <c r="H1073" s="105">
        <v>1</v>
      </c>
      <c r="I1073" s="106" t="s">
        <v>173</v>
      </c>
      <c r="J1073" s="106">
        <v>100476</v>
      </c>
      <c r="K1073" s="107" t="s">
        <v>1279</v>
      </c>
      <c r="L1073" s="115">
        <v>23028000</v>
      </c>
      <c r="M1073" s="115">
        <v>26880000</v>
      </c>
    </row>
    <row r="1074" spans="1:13" ht="17.25">
      <c r="A1074" s="104">
        <v>50</v>
      </c>
      <c r="B1074" s="105" t="s">
        <v>290</v>
      </c>
      <c r="C1074" s="105" t="s">
        <v>636</v>
      </c>
      <c r="D1074" s="105">
        <v>1</v>
      </c>
      <c r="E1074" s="105" t="s">
        <v>224</v>
      </c>
      <c r="F1074" s="105" t="s">
        <v>24</v>
      </c>
      <c r="G1074" s="105">
        <v>2020</v>
      </c>
      <c r="H1074" s="105">
        <v>1</v>
      </c>
      <c r="I1074" s="106" t="s">
        <v>173</v>
      </c>
      <c r="J1074" s="106" t="s">
        <v>1281</v>
      </c>
      <c r="K1074" s="107" t="s">
        <v>1282</v>
      </c>
      <c r="L1074" s="115">
        <v>51172142.857142858</v>
      </c>
      <c r="M1074" s="115">
        <v>41948816</v>
      </c>
    </row>
    <row r="1075" spans="1:13" ht="17.25">
      <c r="A1075" s="104">
        <v>56</v>
      </c>
      <c r="B1075" s="105" t="s">
        <v>291</v>
      </c>
      <c r="C1075" s="105" t="s">
        <v>292</v>
      </c>
      <c r="D1075" s="105">
        <v>1</v>
      </c>
      <c r="E1075" s="105" t="s">
        <v>224</v>
      </c>
      <c r="F1075" s="105" t="s">
        <v>22</v>
      </c>
      <c r="G1075" s="105">
        <v>2020</v>
      </c>
      <c r="H1075" s="105">
        <v>1</v>
      </c>
      <c r="I1075" s="106" t="s">
        <v>172</v>
      </c>
      <c r="J1075" s="106">
        <v>660677</v>
      </c>
      <c r="K1075" s="107" t="s">
        <v>1288</v>
      </c>
      <c r="L1075" s="115"/>
      <c r="M1075" s="115"/>
    </row>
    <row r="1076" spans="1:13" ht="17.25">
      <c r="A1076" s="104">
        <v>74</v>
      </c>
      <c r="B1076" s="105" t="s">
        <v>291</v>
      </c>
      <c r="C1076" s="105" t="s">
        <v>294</v>
      </c>
      <c r="D1076" s="105">
        <v>1</v>
      </c>
      <c r="E1076" s="105" t="s">
        <v>224</v>
      </c>
      <c r="F1076" s="105" t="s">
        <v>22</v>
      </c>
      <c r="G1076" s="105">
        <v>2020</v>
      </c>
      <c r="H1076" s="105">
        <v>1</v>
      </c>
      <c r="I1076" s="106" t="s">
        <v>172</v>
      </c>
      <c r="J1076" s="106">
        <v>660706</v>
      </c>
      <c r="K1076" s="107" t="s">
        <v>295</v>
      </c>
      <c r="L1076" s="115"/>
      <c r="M1076" s="115"/>
    </row>
    <row r="1077" spans="1:13" ht="17.25">
      <c r="A1077" s="104">
        <v>77</v>
      </c>
      <c r="B1077" s="105" t="s">
        <v>291</v>
      </c>
      <c r="C1077" s="105" t="s">
        <v>640</v>
      </c>
      <c r="D1077" s="105">
        <v>1</v>
      </c>
      <c r="E1077" s="105" t="s">
        <v>224</v>
      </c>
      <c r="F1077" s="105" t="s">
        <v>22</v>
      </c>
      <c r="G1077" s="105">
        <v>2020</v>
      </c>
      <c r="H1077" s="105">
        <v>1</v>
      </c>
      <c r="I1077" s="106" t="s">
        <v>172</v>
      </c>
      <c r="J1077" s="106">
        <v>661116</v>
      </c>
      <c r="K1077" s="107" t="s">
        <v>1303</v>
      </c>
      <c r="L1077" s="115"/>
      <c r="M1077" s="115"/>
    </row>
    <row r="1078" spans="1:13" ht="17.25">
      <c r="A1078" s="104">
        <v>79</v>
      </c>
      <c r="B1078" s="105" t="s">
        <v>291</v>
      </c>
      <c r="C1078" s="105" t="s">
        <v>641</v>
      </c>
      <c r="D1078" s="105">
        <v>1</v>
      </c>
      <c r="E1078" s="105" t="s">
        <v>224</v>
      </c>
      <c r="F1078" s="105" t="s">
        <v>22</v>
      </c>
      <c r="G1078" s="105">
        <v>2020</v>
      </c>
      <c r="H1078" s="105">
        <v>1</v>
      </c>
      <c r="I1078" s="106" t="s">
        <v>172</v>
      </c>
      <c r="J1078" s="106">
        <v>661443</v>
      </c>
      <c r="K1078" s="107" t="s">
        <v>1305</v>
      </c>
      <c r="L1078" s="115"/>
      <c r="M1078" s="115"/>
    </row>
    <row r="1079" spans="1:13" ht="17.25">
      <c r="A1079" s="104">
        <v>94</v>
      </c>
      <c r="B1079" s="105" t="s">
        <v>291</v>
      </c>
      <c r="C1079" s="105" t="s">
        <v>297</v>
      </c>
      <c r="D1079" s="105"/>
      <c r="E1079" s="105" t="s">
        <v>224</v>
      </c>
      <c r="F1079" s="105" t="s">
        <v>22</v>
      </c>
      <c r="G1079" s="105">
        <v>2020</v>
      </c>
      <c r="H1079" s="105">
        <v>1</v>
      </c>
      <c r="I1079" s="106" t="s">
        <v>173</v>
      </c>
      <c r="J1079" s="106">
        <v>620006</v>
      </c>
      <c r="K1079" s="107" t="s">
        <v>1312</v>
      </c>
      <c r="L1079" s="115"/>
      <c r="M1079" s="115"/>
    </row>
    <row r="1080" spans="1:13" ht="17.25">
      <c r="A1080" s="104">
        <v>103</v>
      </c>
      <c r="B1080" s="105" t="s">
        <v>291</v>
      </c>
      <c r="C1080" s="105" t="s">
        <v>646</v>
      </c>
      <c r="D1080" s="105">
        <v>1</v>
      </c>
      <c r="E1080" s="105" t="s">
        <v>224</v>
      </c>
      <c r="F1080" s="105" t="s">
        <v>22</v>
      </c>
      <c r="G1080" s="105">
        <v>2020</v>
      </c>
      <c r="H1080" s="105">
        <v>1</v>
      </c>
      <c r="I1080" s="106" t="s">
        <v>173</v>
      </c>
      <c r="J1080" s="106">
        <v>620023</v>
      </c>
      <c r="K1080" s="107" t="s">
        <v>1316</v>
      </c>
      <c r="L1080" s="115"/>
      <c r="M1080" s="115"/>
    </row>
    <row r="1081" spans="1:13" ht="17.25">
      <c r="A1081" s="104">
        <v>125</v>
      </c>
      <c r="B1081" s="105" t="s">
        <v>291</v>
      </c>
      <c r="C1081" s="105" t="s">
        <v>655</v>
      </c>
      <c r="D1081" s="105">
        <v>1</v>
      </c>
      <c r="E1081" s="105" t="s">
        <v>224</v>
      </c>
      <c r="F1081" s="105" t="s">
        <v>22</v>
      </c>
      <c r="G1081" s="105">
        <v>2020</v>
      </c>
      <c r="H1081" s="105">
        <v>1</v>
      </c>
      <c r="I1081" s="106" t="s">
        <v>173</v>
      </c>
      <c r="J1081" s="106">
        <v>620022</v>
      </c>
      <c r="K1081" s="107" t="s">
        <v>1329</v>
      </c>
      <c r="L1081" s="115"/>
      <c r="M1081" s="115"/>
    </row>
    <row r="1082" spans="1:13" ht="17.25">
      <c r="A1082" s="104">
        <v>165</v>
      </c>
      <c r="B1082" s="105" t="s">
        <v>305</v>
      </c>
      <c r="C1082" s="105" t="s">
        <v>683</v>
      </c>
      <c r="D1082" s="105"/>
      <c r="E1082" s="105" t="s">
        <v>224</v>
      </c>
      <c r="F1082" s="105" t="s">
        <v>21</v>
      </c>
      <c r="G1082" s="105">
        <v>2020</v>
      </c>
      <c r="H1082" s="105">
        <v>1</v>
      </c>
      <c r="I1082" s="106" t="s">
        <v>173</v>
      </c>
      <c r="J1082" s="106">
        <v>637219</v>
      </c>
      <c r="K1082" s="107" t="s">
        <v>1354</v>
      </c>
      <c r="L1082" s="115">
        <v>450000</v>
      </c>
      <c r="M1082" s="115">
        <v>593292</v>
      </c>
    </row>
    <row r="1083" spans="1:13" ht="17.25">
      <c r="A1083" s="104">
        <v>166</v>
      </c>
      <c r="B1083" s="105" t="s">
        <v>305</v>
      </c>
      <c r="C1083" s="105" t="s">
        <v>683</v>
      </c>
      <c r="D1083" s="105"/>
      <c r="E1083" s="105" t="s">
        <v>224</v>
      </c>
      <c r="F1083" s="105" t="s">
        <v>21</v>
      </c>
      <c r="G1083" s="105">
        <v>2020</v>
      </c>
      <c r="H1083" s="105">
        <v>1</v>
      </c>
      <c r="I1083" s="106" t="s">
        <v>176</v>
      </c>
      <c r="J1083" s="106">
        <v>420443</v>
      </c>
      <c r="K1083" s="107" t="s">
        <v>1354</v>
      </c>
      <c r="L1083" s="115">
        <v>900000</v>
      </c>
      <c r="M1083" s="115"/>
    </row>
    <row r="1084" spans="1:13" ht="17.25">
      <c r="A1084" s="104">
        <v>1000</v>
      </c>
      <c r="B1084" s="105" t="s">
        <v>1048</v>
      </c>
      <c r="C1084" s="105" t="s">
        <v>1049</v>
      </c>
      <c r="D1084" s="105">
        <v>1</v>
      </c>
      <c r="E1084" s="105" t="s">
        <v>224</v>
      </c>
      <c r="F1084" s="105" t="s">
        <v>21</v>
      </c>
      <c r="G1084" s="105">
        <v>2020</v>
      </c>
      <c r="H1084" s="105">
        <v>2</v>
      </c>
      <c r="I1084" s="106" t="s">
        <v>170</v>
      </c>
      <c r="J1084" s="106">
        <v>601013</v>
      </c>
      <c r="K1084" s="107" t="s">
        <v>1974</v>
      </c>
      <c r="L1084" s="115">
        <v>120000</v>
      </c>
      <c r="M1084" s="115">
        <v>68031.703200000004</v>
      </c>
    </row>
    <row r="1085" spans="1:13" ht="17.25">
      <c r="A1085" s="104">
        <v>130</v>
      </c>
      <c r="B1085" s="105" t="s">
        <v>301</v>
      </c>
      <c r="C1085" s="105" t="s">
        <v>658</v>
      </c>
      <c r="D1085" s="105">
        <v>1</v>
      </c>
      <c r="E1085" s="105" t="s">
        <v>224</v>
      </c>
      <c r="F1085" s="105" t="s">
        <v>21</v>
      </c>
      <c r="G1085" s="105">
        <v>2019</v>
      </c>
      <c r="H1085" s="105">
        <v>12</v>
      </c>
      <c r="I1085" s="106" t="s">
        <v>170</v>
      </c>
      <c r="J1085" s="106">
        <v>671298</v>
      </c>
      <c r="K1085" s="107" t="s">
        <v>1333</v>
      </c>
      <c r="L1085" s="115"/>
      <c r="M1085" s="115"/>
    </row>
    <row r="1086" spans="1:13" ht="17.25">
      <c r="A1086" s="104">
        <v>1128</v>
      </c>
      <c r="B1086" s="105" t="s">
        <v>343</v>
      </c>
      <c r="C1086" s="105" t="s">
        <v>1056</v>
      </c>
      <c r="D1086" s="105">
        <v>1</v>
      </c>
      <c r="E1086" s="105" t="s">
        <v>224</v>
      </c>
      <c r="F1086" s="105" t="s">
        <v>21</v>
      </c>
      <c r="G1086" s="105">
        <v>2020</v>
      </c>
      <c r="H1086" s="105">
        <v>3</v>
      </c>
      <c r="I1086" s="106" t="s">
        <v>170</v>
      </c>
      <c r="J1086" s="106">
        <v>672946</v>
      </c>
      <c r="K1086" s="107" t="s">
        <v>1277</v>
      </c>
      <c r="L1086" s="115"/>
      <c r="M1086" s="115"/>
    </row>
    <row r="1087" spans="1:13" ht="17.25">
      <c r="A1087" s="104">
        <v>45</v>
      </c>
      <c r="B1087" s="105" t="s">
        <v>290</v>
      </c>
      <c r="C1087" s="105" t="s">
        <v>632</v>
      </c>
      <c r="D1087" s="105">
        <v>1</v>
      </c>
      <c r="E1087" s="105" t="s">
        <v>224</v>
      </c>
      <c r="F1087" s="105" t="s">
        <v>21</v>
      </c>
      <c r="G1087" s="105">
        <v>2020</v>
      </c>
      <c r="H1087" s="105">
        <v>1</v>
      </c>
      <c r="I1087" s="106" t="s">
        <v>170</v>
      </c>
      <c r="J1087" s="106">
        <v>672946</v>
      </c>
      <c r="K1087" s="107" t="s">
        <v>1277</v>
      </c>
      <c r="L1087" s="115">
        <v>22141540.600000001</v>
      </c>
      <c r="M1087" s="115">
        <v>3401.4178999999999</v>
      </c>
    </row>
    <row r="1088" spans="1:13" ht="17.25">
      <c r="A1088" s="104">
        <v>46</v>
      </c>
      <c r="B1088" s="105" t="s">
        <v>290</v>
      </c>
      <c r="C1088" s="105" t="s">
        <v>632</v>
      </c>
      <c r="D1088" s="105"/>
      <c r="E1088" s="105" t="s">
        <v>224</v>
      </c>
      <c r="F1088" s="105" t="s">
        <v>21</v>
      </c>
      <c r="G1088" s="105">
        <v>2020</v>
      </c>
      <c r="H1088" s="105">
        <v>1</v>
      </c>
      <c r="I1088" s="106" t="s">
        <v>170</v>
      </c>
      <c r="J1088" s="106">
        <v>672946</v>
      </c>
      <c r="K1088" s="107" t="s">
        <v>1277</v>
      </c>
      <c r="L1088" s="115">
        <v>1525340.1599999992</v>
      </c>
      <c r="M1088" s="115"/>
    </row>
    <row r="1089" spans="1:13" ht="17.25">
      <c r="A1089" s="104">
        <v>1267</v>
      </c>
      <c r="B1089" s="105" t="s">
        <v>390</v>
      </c>
      <c r="C1089" s="105" t="s">
        <v>1167</v>
      </c>
      <c r="D1089" s="105">
        <v>1</v>
      </c>
      <c r="E1089" s="105" t="s">
        <v>224</v>
      </c>
      <c r="F1089" s="105" t="s">
        <v>21</v>
      </c>
      <c r="G1089" s="105">
        <v>2020</v>
      </c>
      <c r="H1089" s="105">
        <v>9</v>
      </c>
      <c r="I1089" s="106" t="s">
        <v>170</v>
      </c>
      <c r="J1089" s="106">
        <v>672537</v>
      </c>
      <c r="K1089" s="107" t="s">
        <v>1277</v>
      </c>
      <c r="L1089" s="115"/>
      <c r="M1089" s="115"/>
    </row>
    <row r="1090" spans="1:13" ht="17.25">
      <c r="A1090" s="104">
        <v>1398</v>
      </c>
      <c r="B1090" s="105" t="s">
        <v>363</v>
      </c>
      <c r="C1090" s="105" t="s">
        <v>1222</v>
      </c>
      <c r="D1090" s="105">
        <v>1</v>
      </c>
      <c r="E1090" s="105" t="s">
        <v>224</v>
      </c>
      <c r="F1090" s="105" t="s">
        <v>21</v>
      </c>
      <c r="G1090" s="105">
        <v>2020</v>
      </c>
      <c r="H1090" s="105">
        <v>6</v>
      </c>
      <c r="I1090" s="106" t="s">
        <v>171</v>
      </c>
      <c r="J1090" s="106">
        <v>421211</v>
      </c>
      <c r="K1090" s="107" t="s">
        <v>2269</v>
      </c>
      <c r="L1090" s="115">
        <v>449600</v>
      </c>
      <c r="M1090" s="115"/>
    </row>
    <row r="1091" spans="1:13" ht="17.25">
      <c r="A1091" s="104">
        <v>1399</v>
      </c>
      <c r="B1091" s="105" t="s">
        <v>363</v>
      </c>
      <c r="C1091" s="105" t="s">
        <v>1222</v>
      </c>
      <c r="D1091" s="105"/>
      <c r="E1091" s="105" t="s">
        <v>224</v>
      </c>
      <c r="F1091" s="105" t="s">
        <v>21</v>
      </c>
      <c r="G1091" s="105">
        <v>2020</v>
      </c>
      <c r="H1091" s="105">
        <v>6</v>
      </c>
      <c r="I1091" s="106" t="s">
        <v>175</v>
      </c>
      <c r="J1091" s="106">
        <v>421211</v>
      </c>
      <c r="K1091" s="107" t="s">
        <v>2269</v>
      </c>
      <c r="L1091" s="115">
        <v>6463000</v>
      </c>
      <c r="M1091" s="115">
        <v>386167.31599999999</v>
      </c>
    </row>
    <row r="1092" spans="1:13" ht="17.25">
      <c r="A1092" s="104">
        <v>47</v>
      </c>
      <c r="B1092" s="105" t="s">
        <v>290</v>
      </c>
      <c r="C1092" s="105" t="s">
        <v>633</v>
      </c>
      <c r="D1092" s="105">
        <v>1</v>
      </c>
      <c r="E1092" s="105" t="s">
        <v>224</v>
      </c>
      <c r="F1092" s="105" t="s">
        <v>21</v>
      </c>
      <c r="G1092" s="105">
        <v>2020</v>
      </c>
      <c r="H1092" s="105">
        <v>1</v>
      </c>
      <c r="I1092" s="106" t="s">
        <v>175</v>
      </c>
      <c r="J1092" s="106">
        <v>410484</v>
      </c>
      <c r="K1092" s="107" t="s">
        <v>1278</v>
      </c>
      <c r="L1092" s="115"/>
      <c r="M1092" s="115"/>
    </row>
    <row r="1093" spans="1:13" ht="17.25">
      <c r="A1093" s="104">
        <v>148</v>
      </c>
      <c r="B1093" s="105" t="s">
        <v>301</v>
      </c>
      <c r="C1093" s="105" t="s">
        <v>668</v>
      </c>
      <c r="D1093" s="105">
        <v>1</v>
      </c>
      <c r="E1093" s="105" t="s">
        <v>224</v>
      </c>
      <c r="F1093" s="105" t="s">
        <v>20</v>
      </c>
      <c r="G1093" s="105">
        <v>2020</v>
      </c>
      <c r="H1093" s="105">
        <v>1</v>
      </c>
      <c r="I1093" s="106" t="s">
        <v>170</v>
      </c>
      <c r="J1093" s="106">
        <v>601701</v>
      </c>
      <c r="K1093" s="107" t="s">
        <v>1340</v>
      </c>
      <c r="L1093" s="115">
        <v>2500000</v>
      </c>
      <c r="M1093" s="115"/>
    </row>
    <row r="1094" spans="1:13" ht="17.25">
      <c r="A1094" s="104">
        <v>149</v>
      </c>
      <c r="B1094" s="105" t="s">
        <v>301</v>
      </c>
      <c r="C1094" s="105" t="s">
        <v>668</v>
      </c>
      <c r="D1094" s="105"/>
      <c r="E1094" s="105" t="s">
        <v>224</v>
      </c>
      <c r="F1094" s="105" t="s">
        <v>20</v>
      </c>
      <c r="G1094" s="105">
        <v>2020</v>
      </c>
      <c r="H1094" s="105">
        <v>1</v>
      </c>
      <c r="I1094" s="106" t="s">
        <v>171</v>
      </c>
      <c r="J1094" s="106">
        <v>405898</v>
      </c>
      <c r="K1094" s="107" t="s">
        <v>1340</v>
      </c>
      <c r="L1094" s="115">
        <v>8333333.333333333</v>
      </c>
      <c r="M1094" s="115"/>
    </row>
    <row r="1095" spans="1:13" ht="17.25">
      <c r="A1095" s="104">
        <v>155</v>
      </c>
      <c r="B1095" s="105" t="s">
        <v>302</v>
      </c>
      <c r="C1095" s="105" t="s">
        <v>674</v>
      </c>
      <c r="D1095" s="105">
        <v>1</v>
      </c>
      <c r="E1095" s="105" t="s">
        <v>224</v>
      </c>
      <c r="F1095" s="105" t="s">
        <v>23</v>
      </c>
      <c r="G1095" s="105">
        <v>2020</v>
      </c>
      <c r="H1095" s="105">
        <v>1</v>
      </c>
      <c r="I1095" s="106" t="s">
        <v>173</v>
      </c>
      <c r="J1095" s="106">
        <v>600089</v>
      </c>
      <c r="K1095" s="107" t="s">
        <v>1346</v>
      </c>
      <c r="L1095" s="115"/>
      <c r="M1095" s="115"/>
    </row>
    <row r="1096" spans="1:13" ht="17.25">
      <c r="A1096" s="104">
        <v>157</v>
      </c>
      <c r="B1096" s="105" t="s">
        <v>302</v>
      </c>
      <c r="C1096" s="105" t="s">
        <v>676</v>
      </c>
      <c r="D1096" s="105">
        <v>1</v>
      </c>
      <c r="E1096" s="105" t="s">
        <v>224</v>
      </c>
      <c r="F1096" s="105" t="s">
        <v>24</v>
      </c>
      <c r="G1096" s="105">
        <v>2020</v>
      </c>
      <c r="H1096" s="105">
        <v>1</v>
      </c>
      <c r="I1096" s="106" t="s">
        <v>173</v>
      </c>
      <c r="J1096" s="106" t="s">
        <v>183</v>
      </c>
      <c r="K1096" s="107" t="s">
        <v>289</v>
      </c>
      <c r="L1096" s="115">
        <v>24400000</v>
      </c>
      <c r="M1096" s="115">
        <v>390768084</v>
      </c>
    </row>
    <row r="1097" spans="1:13" ht="17.25">
      <c r="A1097" s="104">
        <v>158</v>
      </c>
      <c r="B1097" s="105" t="s">
        <v>302</v>
      </c>
      <c r="C1097" s="105" t="s">
        <v>677</v>
      </c>
      <c r="D1097" s="105">
        <v>1</v>
      </c>
      <c r="E1097" s="105" t="s">
        <v>224</v>
      </c>
      <c r="F1097" s="105" t="s">
        <v>24</v>
      </c>
      <c r="G1097" s="105">
        <v>2020</v>
      </c>
      <c r="H1097" s="105">
        <v>1</v>
      </c>
      <c r="I1097" s="106" t="s">
        <v>173</v>
      </c>
      <c r="J1097" s="106" t="s">
        <v>1281</v>
      </c>
      <c r="K1097" s="107" t="s">
        <v>1282</v>
      </c>
      <c r="L1097" s="115">
        <v>69330000</v>
      </c>
      <c r="M1097" s="115"/>
    </row>
    <row r="1098" spans="1:13" ht="17.25">
      <c r="A1098" s="104">
        <v>159</v>
      </c>
      <c r="B1098" s="105" t="s">
        <v>302</v>
      </c>
      <c r="C1098" s="105" t="s">
        <v>678</v>
      </c>
      <c r="D1098" s="105">
        <v>1</v>
      </c>
      <c r="E1098" s="105" t="s">
        <v>224</v>
      </c>
      <c r="F1098" s="105" t="s">
        <v>24</v>
      </c>
      <c r="G1098" s="105">
        <v>2020</v>
      </c>
      <c r="H1098" s="105">
        <v>1</v>
      </c>
      <c r="I1098" s="106" t="s">
        <v>173</v>
      </c>
      <c r="J1098" s="106" t="s">
        <v>1281</v>
      </c>
      <c r="K1098" s="107" t="s">
        <v>1282</v>
      </c>
      <c r="L1098" s="115">
        <v>38750000</v>
      </c>
      <c r="M1098" s="115"/>
    </row>
    <row r="1099" spans="1:13" ht="17.25">
      <c r="A1099" s="104">
        <v>1268</v>
      </c>
      <c r="B1099" s="105" t="s">
        <v>390</v>
      </c>
      <c r="C1099" s="105" t="s">
        <v>1168</v>
      </c>
      <c r="D1099" s="105">
        <v>1</v>
      </c>
      <c r="E1099" s="105" t="s">
        <v>224</v>
      </c>
      <c r="F1099" s="105" t="s">
        <v>21</v>
      </c>
      <c r="G1099" s="105">
        <v>2020</v>
      </c>
      <c r="H1099" s="105">
        <v>8</v>
      </c>
      <c r="I1099" s="106" t="s">
        <v>171</v>
      </c>
      <c r="J1099" s="106">
        <v>410484</v>
      </c>
      <c r="K1099" s="107" t="s">
        <v>1278</v>
      </c>
      <c r="L1099" s="115"/>
      <c r="M1099" s="115"/>
    </row>
    <row r="1100" spans="1:13" ht="17.25">
      <c r="A1100" s="104">
        <v>1269</v>
      </c>
      <c r="B1100" s="105" t="s">
        <v>390</v>
      </c>
      <c r="C1100" s="105" t="s">
        <v>1169</v>
      </c>
      <c r="D1100" s="105">
        <v>1</v>
      </c>
      <c r="E1100" s="105" t="s">
        <v>224</v>
      </c>
      <c r="F1100" s="105" t="s">
        <v>21</v>
      </c>
      <c r="G1100" s="105">
        <v>2020</v>
      </c>
      <c r="H1100" s="105">
        <v>9</v>
      </c>
      <c r="I1100" s="106" t="s">
        <v>171</v>
      </c>
      <c r="J1100" s="106">
        <v>410484</v>
      </c>
      <c r="K1100" s="107" t="s">
        <v>1278</v>
      </c>
      <c r="L1100" s="115"/>
      <c r="M1100" s="115"/>
    </row>
    <row r="1101" spans="1:13" ht="17.25">
      <c r="A1101" s="104">
        <v>1270</v>
      </c>
      <c r="B1101" s="105" t="s">
        <v>390</v>
      </c>
      <c r="C1101" s="105" t="s">
        <v>1170</v>
      </c>
      <c r="D1101" s="105">
        <v>1</v>
      </c>
      <c r="E1101" s="105" t="s">
        <v>224</v>
      </c>
      <c r="F1101" s="105" t="s">
        <v>21</v>
      </c>
      <c r="G1101" s="105">
        <v>2020</v>
      </c>
      <c r="H1101" s="105">
        <v>10</v>
      </c>
      <c r="I1101" s="106" t="s">
        <v>171</v>
      </c>
      <c r="J1101" s="106">
        <v>410484</v>
      </c>
      <c r="K1101" s="107" t="s">
        <v>1278</v>
      </c>
      <c r="L1101" s="115"/>
      <c r="M1101" s="115"/>
    </row>
    <row r="1102" spans="1:13" ht="17.25">
      <c r="A1102" s="104">
        <v>163</v>
      </c>
      <c r="B1102" s="105" t="s">
        <v>681</v>
      </c>
      <c r="C1102" s="105" t="s">
        <v>682</v>
      </c>
      <c r="D1102" s="105">
        <v>1</v>
      </c>
      <c r="E1102" s="105" t="s">
        <v>224</v>
      </c>
      <c r="F1102" s="105" t="s">
        <v>21</v>
      </c>
      <c r="G1102" s="105">
        <v>2020</v>
      </c>
      <c r="H1102" s="105">
        <v>2</v>
      </c>
      <c r="I1102" s="106" t="s">
        <v>170</v>
      </c>
      <c r="J1102" s="106">
        <v>672521</v>
      </c>
      <c r="K1102" s="107" t="s">
        <v>1352</v>
      </c>
      <c r="L1102" s="115">
        <v>54000000</v>
      </c>
      <c r="M1102" s="115">
        <v>10610</v>
      </c>
    </row>
    <row r="1103" spans="1:13" ht="17.25">
      <c r="A1103" s="104">
        <v>136</v>
      </c>
      <c r="B1103" s="105" t="s">
        <v>301</v>
      </c>
      <c r="C1103" s="105" t="s">
        <v>662</v>
      </c>
      <c r="D1103" s="105"/>
      <c r="E1103" s="105" t="s">
        <v>224</v>
      </c>
      <c r="F1103" s="105" t="s">
        <v>21</v>
      </c>
      <c r="G1103" s="105">
        <v>2020</v>
      </c>
      <c r="H1103" s="105">
        <v>1</v>
      </c>
      <c r="I1103" s="106" t="s">
        <v>174</v>
      </c>
      <c r="J1103" s="106">
        <v>421097</v>
      </c>
      <c r="K1103" s="107" t="s">
        <v>1335</v>
      </c>
      <c r="L1103" s="115">
        <v>18712.5</v>
      </c>
      <c r="M1103" s="115"/>
    </row>
    <row r="1104" spans="1:13" ht="17.25">
      <c r="A1104" s="104">
        <v>137</v>
      </c>
      <c r="B1104" s="105" t="s">
        <v>301</v>
      </c>
      <c r="C1104" s="105" t="s">
        <v>662</v>
      </c>
      <c r="D1104" s="105"/>
      <c r="E1104" s="105" t="s">
        <v>224</v>
      </c>
      <c r="F1104" s="105" t="s">
        <v>21</v>
      </c>
      <c r="G1104" s="105">
        <v>2020</v>
      </c>
      <c r="H1104" s="105">
        <v>1</v>
      </c>
      <c r="I1104" s="106" t="s">
        <v>171</v>
      </c>
      <c r="J1104" s="106">
        <v>421097</v>
      </c>
      <c r="K1104" s="107" t="s">
        <v>1335</v>
      </c>
      <c r="L1104" s="115">
        <v>419301.66666666674</v>
      </c>
      <c r="M1104" s="115">
        <v>1614400</v>
      </c>
    </row>
    <row r="1105" spans="1:13" ht="17.25">
      <c r="A1105" s="104">
        <v>171</v>
      </c>
      <c r="B1105" s="105" t="s">
        <v>305</v>
      </c>
      <c r="C1105" s="105" t="s">
        <v>684</v>
      </c>
      <c r="D1105" s="105">
        <v>1</v>
      </c>
      <c r="E1105" s="105" t="s">
        <v>224</v>
      </c>
      <c r="F1105" s="105" t="s">
        <v>14</v>
      </c>
      <c r="G1105" s="105">
        <v>2020</v>
      </c>
      <c r="H1105" s="105">
        <v>1</v>
      </c>
      <c r="I1105" s="106" t="s">
        <v>172</v>
      </c>
      <c r="J1105" s="106">
        <v>600244</v>
      </c>
      <c r="K1105" s="107" t="s">
        <v>1355</v>
      </c>
      <c r="L1105" s="115">
        <v>2240000</v>
      </c>
      <c r="M1105" s="115">
        <v>5415379.2000000002</v>
      </c>
    </row>
    <row r="1106" spans="1:13" ht="17.25">
      <c r="A1106" s="104">
        <v>191</v>
      </c>
      <c r="B1106" s="105" t="s">
        <v>291</v>
      </c>
      <c r="C1106" s="105" t="s">
        <v>692</v>
      </c>
      <c r="D1106" s="105">
        <v>1</v>
      </c>
      <c r="E1106" s="105" t="s">
        <v>222</v>
      </c>
      <c r="F1106" s="105" t="s">
        <v>25</v>
      </c>
      <c r="G1106" s="105">
        <v>2020</v>
      </c>
      <c r="H1106" s="105">
        <v>1</v>
      </c>
      <c r="I1106" s="106" t="s">
        <v>176</v>
      </c>
      <c r="J1106" s="106">
        <v>411208</v>
      </c>
      <c r="K1106" s="107" t="s">
        <v>1363</v>
      </c>
      <c r="L1106" s="115">
        <v>1180000.0000000012</v>
      </c>
      <c r="M1106" s="115"/>
    </row>
    <row r="1107" spans="1:13" ht="17.25">
      <c r="A1107" s="104">
        <v>192</v>
      </c>
      <c r="B1107" s="105" t="s">
        <v>285</v>
      </c>
      <c r="C1107" s="105" t="s">
        <v>693</v>
      </c>
      <c r="D1107" s="105">
        <v>1</v>
      </c>
      <c r="E1107" s="105" t="s">
        <v>222</v>
      </c>
      <c r="F1107" s="105" t="s">
        <v>26</v>
      </c>
      <c r="G1107" s="105">
        <v>2020</v>
      </c>
      <c r="H1107" s="105">
        <v>1</v>
      </c>
      <c r="I1107" s="106" t="s">
        <v>170</v>
      </c>
      <c r="J1107" s="106">
        <v>672715</v>
      </c>
      <c r="K1107" s="107" t="s">
        <v>1364</v>
      </c>
      <c r="L1107" s="115">
        <v>2700000</v>
      </c>
      <c r="M1107" s="115">
        <v>4.7065000000000001</v>
      </c>
    </row>
    <row r="1108" spans="1:13" ht="17.25">
      <c r="A1108" s="104">
        <v>193</v>
      </c>
      <c r="B1108" s="105" t="s">
        <v>285</v>
      </c>
      <c r="C1108" s="105" t="s">
        <v>694</v>
      </c>
      <c r="D1108" s="105">
        <v>1</v>
      </c>
      <c r="E1108" s="105" t="s">
        <v>222</v>
      </c>
      <c r="F1108" s="105" t="s">
        <v>10</v>
      </c>
      <c r="G1108" s="105">
        <v>2020</v>
      </c>
      <c r="H1108" s="105">
        <v>1</v>
      </c>
      <c r="I1108" s="106" t="s">
        <v>170</v>
      </c>
      <c r="J1108" s="106">
        <v>602391</v>
      </c>
      <c r="K1108" s="107" t="s">
        <v>1365</v>
      </c>
      <c r="L1108" s="115">
        <v>1512900</v>
      </c>
      <c r="M1108" s="115">
        <v>1291200</v>
      </c>
    </row>
    <row r="1109" spans="1:13" ht="17.25">
      <c r="A1109" s="104">
        <v>210</v>
      </c>
      <c r="B1109" s="105" t="s">
        <v>290</v>
      </c>
      <c r="C1109" s="105" t="s">
        <v>703</v>
      </c>
      <c r="D1109" s="105">
        <v>1</v>
      </c>
      <c r="E1109" s="105" t="s">
        <v>222</v>
      </c>
      <c r="F1109" s="105" t="s">
        <v>26</v>
      </c>
      <c r="G1109" s="105">
        <v>2020</v>
      </c>
      <c r="H1109" s="105">
        <v>1</v>
      </c>
      <c r="I1109" s="106" t="s">
        <v>171</v>
      </c>
      <c r="J1109" s="106">
        <v>410912</v>
      </c>
      <c r="K1109" s="107" t="s">
        <v>1379</v>
      </c>
      <c r="L1109" s="115">
        <v>20000</v>
      </c>
      <c r="M1109" s="115"/>
    </row>
    <row r="1110" spans="1:13" ht="17.25">
      <c r="A1110" s="104">
        <v>211</v>
      </c>
      <c r="B1110" s="105" t="s">
        <v>290</v>
      </c>
      <c r="C1110" s="105" t="s">
        <v>703</v>
      </c>
      <c r="D1110" s="105"/>
      <c r="E1110" s="105" t="s">
        <v>222</v>
      </c>
      <c r="F1110" s="105" t="s">
        <v>28</v>
      </c>
      <c r="G1110" s="105">
        <v>2020</v>
      </c>
      <c r="H1110" s="105">
        <v>1</v>
      </c>
      <c r="I1110" s="106" t="s">
        <v>172</v>
      </c>
      <c r="J1110" s="106">
        <v>603347</v>
      </c>
      <c r="K1110" s="107" t="s">
        <v>1379</v>
      </c>
      <c r="L1110" s="115">
        <v>720000</v>
      </c>
      <c r="M1110" s="115">
        <v>363240</v>
      </c>
    </row>
    <row r="1111" spans="1:13" ht="17.25">
      <c r="A1111" s="104">
        <v>212</v>
      </c>
      <c r="B1111" s="105" t="s">
        <v>290</v>
      </c>
      <c r="C1111" s="105" t="s">
        <v>703</v>
      </c>
      <c r="D1111" s="105"/>
      <c r="E1111" s="105" t="s">
        <v>222</v>
      </c>
      <c r="F1111" s="105" t="s">
        <v>26</v>
      </c>
      <c r="G1111" s="105">
        <v>2020</v>
      </c>
      <c r="H1111" s="105">
        <v>1</v>
      </c>
      <c r="I1111" s="106" t="s">
        <v>176</v>
      </c>
      <c r="J1111" s="106">
        <v>410912</v>
      </c>
      <c r="K1111" s="107" t="s">
        <v>1379</v>
      </c>
      <c r="L1111" s="115">
        <v>6000</v>
      </c>
      <c r="M1111" s="115"/>
    </row>
    <row r="1112" spans="1:13" ht="17.25">
      <c r="A1112" s="104">
        <v>213</v>
      </c>
      <c r="B1112" s="105" t="s">
        <v>290</v>
      </c>
      <c r="C1112" s="105" t="s">
        <v>703</v>
      </c>
      <c r="D1112" s="105"/>
      <c r="E1112" s="105" t="s">
        <v>222</v>
      </c>
      <c r="F1112" s="105" t="s">
        <v>28</v>
      </c>
      <c r="G1112" s="105">
        <v>2020</v>
      </c>
      <c r="H1112" s="105">
        <v>1</v>
      </c>
      <c r="I1112" s="106" t="s">
        <v>170</v>
      </c>
      <c r="J1112" s="106">
        <v>603347</v>
      </c>
      <c r="K1112" s="107" t="s">
        <v>1379</v>
      </c>
      <c r="L1112" s="115">
        <v>2379000</v>
      </c>
      <c r="M1112" s="115">
        <v>1925172</v>
      </c>
    </row>
    <row r="1113" spans="1:13" ht="17.25">
      <c r="A1113" s="104">
        <v>214</v>
      </c>
      <c r="B1113" s="105" t="s">
        <v>290</v>
      </c>
      <c r="C1113" s="105" t="s">
        <v>703</v>
      </c>
      <c r="D1113" s="105"/>
      <c r="E1113" s="105" t="s">
        <v>222</v>
      </c>
      <c r="F1113" s="105" t="s">
        <v>28</v>
      </c>
      <c r="G1113" s="105">
        <v>2020</v>
      </c>
      <c r="H1113" s="105">
        <v>1</v>
      </c>
      <c r="I1113" s="106" t="s">
        <v>175</v>
      </c>
      <c r="J1113" s="106">
        <v>410912</v>
      </c>
      <c r="K1113" s="107" t="s">
        <v>1379</v>
      </c>
      <c r="L1113" s="115">
        <v>531000</v>
      </c>
      <c r="M1113" s="115">
        <v>932316</v>
      </c>
    </row>
    <row r="1114" spans="1:13" ht="17.25">
      <c r="A1114" s="104">
        <v>215</v>
      </c>
      <c r="B1114" s="105" t="s">
        <v>290</v>
      </c>
      <c r="C1114" s="105" t="s">
        <v>704</v>
      </c>
      <c r="D1114" s="105">
        <v>1</v>
      </c>
      <c r="E1114" s="105" t="s">
        <v>222</v>
      </c>
      <c r="F1114" s="105" t="s">
        <v>28</v>
      </c>
      <c r="G1114" s="105">
        <v>2020</v>
      </c>
      <c r="H1114" s="105">
        <v>1</v>
      </c>
      <c r="I1114" s="106" t="s">
        <v>171</v>
      </c>
      <c r="J1114" s="106">
        <v>406958</v>
      </c>
      <c r="K1114" s="107" t="s">
        <v>1380</v>
      </c>
      <c r="L1114" s="115">
        <v>93333.333333333328</v>
      </c>
      <c r="M1114" s="115">
        <v>64576</v>
      </c>
    </row>
    <row r="1115" spans="1:13" ht="17.25">
      <c r="A1115" s="104">
        <v>216</v>
      </c>
      <c r="B1115" s="105" t="s">
        <v>290</v>
      </c>
      <c r="C1115" s="105" t="s">
        <v>704</v>
      </c>
      <c r="D1115" s="105"/>
      <c r="E1115" s="105" t="s">
        <v>222</v>
      </c>
      <c r="F1115" s="105" t="s">
        <v>26</v>
      </c>
      <c r="G1115" s="105">
        <v>2020</v>
      </c>
      <c r="H1115" s="105">
        <v>1</v>
      </c>
      <c r="I1115" s="106" t="s">
        <v>172</v>
      </c>
      <c r="J1115" s="106">
        <v>602844</v>
      </c>
      <c r="K1115" s="107" t="s">
        <v>1380</v>
      </c>
      <c r="L1115" s="115">
        <v>1333.3333333333333</v>
      </c>
      <c r="M1115" s="115"/>
    </row>
    <row r="1116" spans="1:13" ht="17.25">
      <c r="A1116" s="104">
        <v>217</v>
      </c>
      <c r="B1116" s="105" t="s">
        <v>290</v>
      </c>
      <c r="C1116" s="105" t="s">
        <v>704</v>
      </c>
      <c r="D1116" s="105"/>
      <c r="E1116" s="105" t="s">
        <v>222</v>
      </c>
      <c r="F1116" s="105" t="s">
        <v>28</v>
      </c>
      <c r="G1116" s="105">
        <v>2020</v>
      </c>
      <c r="H1116" s="105">
        <v>1</v>
      </c>
      <c r="I1116" s="106" t="s">
        <v>170</v>
      </c>
      <c r="J1116" s="106">
        <v>602844</v>
      </c>
      <c r="K1116" s="107" t="s">
        <v>1380</v>
      </c>
      <c r="L1116" s="115">
        <v>2897333.3333333335</v>
      </c>
      <c r="M1116" s="115">
        <v>2050288</v>
      </c>
    </row>
    <row r="1117" spans="1:13" ht="17.25">
      <c r="A1117" s="104">
        <v>218</v>
      </c>
      <c r="B1117" s="105" t="s">
        <v>290</v>
      </c>
      <c r="C1117" s="105" t="s">
        <v>704</v>
      </c>
      <c r="D1117" s="105"/>
      <c r="E1117" s="105" t="s">
        <v>222</v>
      </c>
      <c r="F1117" s="105" t="s">
        <v>26</v>
      </c>
      <c r="G1117" s="105">
        <v>2020</v>
      </c>
      <c r="H1117" s="105">
        <v>1</v>
      </c>
      <c r="I1117" s="106" t="s">
        <v>175</v>
      </c>
      <c r="J1117" s="106">
        <v>406958</v>
      </c>
      <c r="K1117" s="107" t="s">
        <v>1380</v>
      </c>
      <c r="L1117" s="115">
        <v>9333.3333333333339</v>
      </c>
      <c r="M1117" s="115"/>
    </row>
    <row r="1118" spans="1:13" ht="17.25">
      <c r="A1118" s="104">
        <v>221</v>
      </c>
      <c r="B1118" s="105" t="s">
        <v>301</v>
      </c>
      <c r="C1118" s="105" t="s">
        <v>707</v>
      </c>
      <c r="D1118" s="105">
        <v>1</v>
      </c>
      <c r="E1118" s="105" t="s">
        <v>222</v>
      </c>
      <c r="F1118" s="105" t="s">
        <v>25</v>
      </c>
      <c r="G1118" s="105">
        <v>2020</v>
      </c>
      <c r="H1118" s="105">
        <v>1</v>
      </c>
      <c r="I1118" s="106" t="s">
        <v>172</v>
      </c>
      <c r="J1118" s="106">
        <v>661188</v>
      </c>
      <c r="K1118" s="107" t="s">
        <v>1383</v>
      </c>
      <c r="L1118" s="115"/>
      <c r="M1118" s="115"/>
    </row>
    <row r="1119" spans="1:13" ht="17.25">
      <c r="A1119" s="104">
        <v>222</v>
      </c>
      <c r="B1119" s="105" t="s">
        <v>290</v>
      </c>
      <c r="C1119" s="105" t="s">
        <v>708</v>
      </c>
      <c r="D1119" s="105">
        <v>1</v>
      </c>
      <c r="E1119" s="105" t="s">
        <v>222</v>
      </c>
      <c r="F1119" s="105" t="s">
        <v>26</v>
      </c>
      <c r="G1119" s="105">
        <v>2020</v>
      </c>
      <c r="H1119" s="105">
        <v>1</v>
      </c>
      <c r="I1119" s="106" t="s">
        <v>173</v>
      </c>
      <c r="J1119" s="106">
        <v>410273</v>
      </c>
      <c r="K1119" s="107" t="s">
        <v>1384</v>
      </c>
      <c r="L1119" s="115">
        <v>600000</v>
      </c>
      <c r="M1119" s="115"/>
    </row>
    <row r="1120" spans="1:13" ht="17.25">
      <c r="A1120" s="104">
        <v>223</v>
      </c>
      <c r="B1120" s="105" t="s">
        <v>290</v>
      </c>
      <c r="C1120" s="105" t="s">
        <v>708</v>
      </c>
      <c r="D1120" s="105"/>
      <c r="E1120" s="105" t="s">
        <v>222</v>
      </c>
      <c r="F1120" s="105" t="s">
        <v>26</v>
      </c>
      <c r="G1120" s="105">
        <v>2020</v>
      </c>
      <c r="H1120" s="105">
        <v>1</v>
      </c>
      <c r="I1120" s="106" t="s">
        <v>173</v>
      </c>
      <c r="J1120" s="106">
        <v>708889</v>
      </c>
      <c r="K1120" s="107" t="s">
        <v>1384</v>
      </c>
      <c r="L1120" s="115">
        <v>1666666.6666666667</v>
      </c>
      <c r="M1120" s="115"/>
    </row>
    <row r="1121" spans="1:13" ht="17.25">
      <c r="A1121" s="104">
        <v>224</v>
      </c>
      <c r="B1121" s="105" t="s">
        <v>290</v>
      </c>
      <c r="C1121" s="105" t="s">
        <v>708</v>
      </c>
      <c r="D1121" s="105"/>
      <c r="E1121" s="105" t="s">
        <v>222</v>
      </c>
      <c r="F1121" s="105" t="s">
        <v>26</v>
      </c>
      <c r="G1121" s="105">
        <v>2020</v>
      </c>
      <c r="H1121" s="105">
        <v>1</v>
      </c>
      <c r="I1121" s="106" t="s">
        <v>170</v>
      </c>
      <c r="J1121" s="106">
        <v>672641</v>
      </c>
      <c r="K1121" s="107" t="s">
        <v>1384</v>
      </c>
      <c r="L1121" s="115">
        <v>222600.00000000035</v>
      </c>
      <c r="M1121" s="115"/>
    </row>
    <row r="1122" spans="1:13" ht="17.25">
      <c r="A1122" s="104">
        <v>228</v>
      </c>
      <c r="B1122" s="105" t="s">
        <v>290</v>
      </c>
      <c r="C1122" s="105" t="s">
        <v>713</v>
      </c>
      <c r="D1122" s="105">
        <v>1</v>
      </c>
      <c r="E1122" s="105" t="s">
        <v>222</v>
      </c>
      <c r="F1122" s="105" t="s">
        <v>27</v>
      </c>
      <c r="G1122" s="105">
        <v>2020</v>
      </c>
      <c r="H1122" s="105">
        <v>1</v>
      </c>
      <c r="I1122" s="106" t="s">
        <v>170</v>
      </c>
      <c r="J1122" s="106">
        <v>672949</v>
      </c>
      <c r="K1122" s="107" t="s">
        <v>1388</v>
      </c>
      <c r="L1122" s="115">
        <v>1400000</v>
      </c>
      <c r="M1122" s="115"/>
    </row>
    <row r="1123" spans="1:13" ht="17.25">
      <c r="A1123" s="104">
        <v>229</v>
      </c>
      <c r="B1123" s="105" t="s">
        <v>290</v>
      </c>
      <c r="C1123" s="105" t="s">
        <v>713</v>
      </c>
      <c r="D1123" s="105"/>
      <c r="E1123" s="105" t="s">
        <v>222</v>
      </c>
      <c r="F1123" s="105" t="s">
        <v>27</v>
      </c>
      <c r="G1123" s="105">
        <v>2020</v>
      </c>
      <c r="H1123" s="105">
        <v>1</v>
      </c>
      <c r="I1123" s="106" t="s">
        <v>170</v>
      </c>
      <c r="J1123" s="106">
        <v>672948</v>
      </c>
      <c r="K1123" s="107" t="s">
        <v>1389</v>
      </c>
      <c r="L1123" s="115">
        <v>416666.66666666669</v>
      </c>
      <c r="M1123" s="115">
        <v>-1</v>
      </c>
    </row>
    <row r="1124" spans="1:13" ht="17.25">
      <c r="A1124" s="104">
        <v>232</v>
      </c>
      <c r="B1124" s="105" t="s">
        <v>290</v>
      </c>
      <c r="C1124" s="105" t="s">
        <v>716</v>
      </c>
      <c r="D1124" s="105">
        <v>1</v>
      </c>
      <c r="E1124" s="105" t="s">
        <v>222</v>
      </c>
      <c r="F1124" s="105" t="s">
        <v>27</v>
      </c>
      <c r="G1124" s="105">
        <v>2020</v>
      </c>
      <c r="H1124" s="105">
        <v>1</v>
      </c>
      <c r="I1124" s="106" t="s">
        <v>170</v>
      </c>
      <c r="J1124" s="106">
        <v>600905</v>
      </c>
      <c r="K1124" s="107" t="s">
        <v>1391</v>
      </c>
      <c r="L1124" s="115">
        <v>9916666.666666666</v>
      </c>
      <c r="M1124" s="115">
        <v>27922491.800000001</v>
      </c>
    </row>
    <row r="1125" spans="1:13" ht="17.25">
      <c r="A1125" s="104">
        <v>233</v>
      </c>
      <c r="B1125" s="105" t="s">
        <v>290</v>
      </c>
      <c r="C1125" s="105" t="s">
        <v>716</v>
      </c>
      <c r="D1125" s="105"/>
      <c r="E1125" s="105" t="s">
        <v>222</v>
      </c>
      <c r="F1125" s="105" t="s">
        <v>27</v>
      </c>
      <c r="G1125" s="105">
        <v>2020</v>
      </c>
      <c r="H1125" s="105">
        <v>1</v>
      </c>
      <c r="I1125" s="106" t="s">
        <v>170</v>
      </c>
      <c r="J1125" s="106">
        <v>601673</v>
      </c>
      <c r="K1125" s="107" t="s">
        <v>1392</v>
      </c>
      <c r="L1125" s="115">
        <v>11733333.333333334</v>
      </c>
      <c r="M1125" s="115">
        <v>27633272.335499998</v>
      </c>
    </row>
    <row r="1126" spans="1:13" ht="17.25">
      <c r="A1126" s="104">
        <v>237</v>
      </c>
      <c r="B1126" s="105" t="s">
        <v>291</v>
      </c>
      <c r="C1126" s="105" t="s">
        <v>720</v>
      </c>
      <c r="D1126" s="105">
        <v>1</v>
      </c>
      <c r="E1126" s="105" t="s">
        <v>222</v>
      </c>
      <c r="F1126" s="105" t="s">
        <v>26</v>
      </c>
      <c r="G1126" s="105">
        <v>2020</v>
      </c>
      <c r="H1126" s="105">
        <v>1</v>
      </c>
      <c r="I1126" s="106" t="s">
        <v>170</v>
      </c>
      <c r="J1126" s="106">
        <v>672942</v>
      </c>
      <c r="K1126" s="107" t="s">
        <v>1396</v>
      </c>
      <c r="L1126" s="115">
        <v>12500000</v>
      </c>
      <c r="M1126" s="115">
        <v>4540502.8879000004</v>
      </c>
    </row>
    <row r="1127" spans="1:13" ht="17.25">
      <c r="A1127" s="104">
        <v>238</v>
      </c>
      <c r="B1127" s="105" t="s">
        <v>291</v>
      </c>
      <c r="C1127" s="105" t="s">
        <v>721</v>
      </c>
      <c r="D1127" s="105">
        <v>1</v>
      </c>
      <c r="E1127" s="105" t="s">
        <v>222</v>
      </c>
      <c r="F1127" s="105" t="s">
        <v>26</v>
      </c>
      <c r="G1127" s="105">
        <v>2020</v>
      </c>
      <c r="H1127" s="105">
        <v>1</v>
      </c>
      <c r="I1127" s="106" t="s">
        <v>170</v>
      </c>
      <c r="J1127" s="106">
        <v>601788</v>
      </c>
      <c r="K1127" s="107" t="s">
        <v>1397</v>
      </c>
      <c r="L1127" s="115">
        <v>684583.33333333337</v>
      </c>
      <c r="M1127" s="115">
        <v>863299.88890000002</v>
      </c>
    </row>
    <row r="1128" spans="1:13" ht="17.25">
      <c r="A1128" s="104">
        <v>270</v>
      </c>
      <c r="B1128" s="105" t="s">
        <v>291</v>
      </c>
      <c r="C1128" s="105" t="s">
        <v>736</v>
      </c>
      <c r="D1128" s="105">
        <v>1</v>
      </c>
      <c r="E1128" s="105" t="s">
        <v>222</v>
      </c>
      <c r="F1128" s="105" t="s">
        <v>27</v>
      </c>
      <c r="G1128" s="105">
        <v>2020</v>
      </c>
      <c r="H1128" s="105">
        <v>1</v>
      </c>
      <c r="I1128" s="106" t="s">
        <v>173</v>
      </c>
      <c r="J1128" s="106">
        <v>100083</v>
      </c>
      <c r="K1128" s="107" t="s">
        <v>1414</v>
      </c>
      <c r="L1128" s="115">
        <v>541666.66666666663</v>
      </c>
      <c r="M1128" s="115">
        <v>5785510.0538999997</v>
      </c>
    </row>
    <row r="1129" spans="1:13" ht="17.25">
      <c r="A1129" s="104">
        <v>271</v>
      </c>
      <c r="B1129" s="105" t="s">
        <v>301</v>
      </c>
      <c r="C1129" s="105" t="s">
        <v>737</v>
      </c>
      <c r="D1129" s="105">
        <v>1</v>
      </c>
      <c r="E1129" s="105" t="s">
        <v>222</v>
      </c>
      <c r="F1129" s="105" t="s">
        <v>28</v>
      </c>
      <c r="G1129" s="105">
        <v>2020</v>
      </c>
      <c r="H1129" s="105">
        <v>1</v>
      </c>
      <c r="I1129" s="106" t="s">
        <v>175</v>
      </c>
      <c r="J1129" s="106">
        <v>405126</v>
      </c>
      <c r="K1129" s="107" t="s">
        <v>1415</v>
      </c>
      <c r="L1129" s="115">
        <v>13700000</v>
      </c>
      <c r="M1129" s="115"/>
    </row>
    <row r="1130" spans="1:13" ht="17.25">
      <c r="A1130" s="104">
        <v>275</v>
      </c>
      <c r="B1130" s="105" t="s">
        <v>301</v>
      </c>
      <c r="C1130" s="105" t="s">
        <v>739</v>
      </c>
      <c r="D1130" s="105">
        <v>1</v>
      </c>
      <c r="E1130" s="105" t="s">
        <v>222</v>
      </c>
      <c r="F1130" s="105" t="s">
        <v>28</v>
      </c>
      <c r="G1130" s="105">
        <v>2020</v>
      </c>
      <c r="H1130" s="105">
        <v>1</v>
      </c>
      <c r="I1130" s="106" t="s">
        <v>170</v>
      </c>
      <c r="J1130" s="106">
        <v>670132</v>
      </c>
      <c r="K1130" s="107" t="s">
        <v>1417</v>
      </c>
      <c r="L1130" s="115"/>
      <c r="M1130" s="115"/>
    </row>
    <row r="1131" spans="1:13" ht="17.25">
      <c r="A1131" s="104">
        <v>276</v>
      </c>
      <c r="B1131" s="105" t="s">
        <v>301</v>
      </c>
      <c r="C1131" s="105" t="s">
        <v>739</v>
      </c>
      <c r="D1131" s="105"/>
      <c r="E1131" s="105" t="s">
        <v>222</v>
      </c>
      <c r="F1131" s="105" t="s">
        <v>28</v>
      </c>
      <c r="G1131" s="105">
        <v>2020</v>
      </c>
      <c r="H1131" s="105">
        <v>1</v>
      </c>
      <c r="I1131" s="106" t="s">
        <v>172</v>
      </c>
      <c r="J1131" s="106">
        <v>670132</v>
      </c>
      <c r="K1131" s="107" t="s">
        <v>1418</v>
      </c>
      <c r="L1131" s="115"/>
      <c r="M1131" s="115"/>
    </row>
    <row r="1132" spans="1:13" ht="17.25">
      <c r="A1132" s="104">
        <v>277</v>
      </c>
      <c r="B1132" s="105" t="s">
        <v>301</v>
      </c>
      <c r="C1132" s="105" t="s">
        <v>739</v>
      </c>
      <c r="D1132" s="105"/>
      <c r="E1132" s="105" t="s">
        <v>222</v>
      </c>
      <c r="F1132" s="105" t="s">
        <v>28</v>
      </c>
      <c r="G1132" s="105">
        <v>2020</v>
      </c>
      <c r="H1132" s="105">
        <v>1</v>
      </c>
      <c r="I1132" s="106" t="s">
        <v>181</v>
      </c>
      <c r="J1132" s="106">
        <v>110142</v>
      </c>
      <c r="K1132" s="107" t="s">
        <v>1419</v>
      </c>
      <c r="L1132" s="115"/>
      <c r="M1132" s="115"/>
    </row>
    <row r="1133" spans="1:13" ht="17.25">
      <c r="A1133" s="104">
        <v>278</v>
      </c>
      <c r="B1133" s="105" t="s">
        <v>301</v>
      </c>
      <c r="C1133" s="105" t="s">
        <v>737</v>
      </c>
      <c r="D1133" s="105"/>
      <c r="E1133" s="105" t="s">
        <v>222</v>
      </c>
      <c r="F1133" s="105" t="s">
        <v>28</v>
      </c>
      <c r="G1133" s="105">
        <v>2020</v>
      </c>
      <c r="H1133" s="105">
        <v>1</v>
      </c>
      <c r="I1133" s="106" t="s">
        <v>172</v>
      </c>
      <c r="J1133" s="106">
        <v>661184</v>
      </c>
      <c r="K1133" s="107" t="s">
        <v>1420</v>
      </c>
      <c r="L1133" s="115">
        <v>3750000</v>
      </c>
      <c r="M1133" s="115"/>
    </row>
    <row r="1134" spans="1:13" ht="17.25">
      <c r="A1134" s="104">
        <v>138</v>
      </c>
      <c r="B1134" s="105" t="s">
        <v>301</v>
      </c>
      <c r="C1134" s="105" t="s">
        <v>662</v>
      </c>
      <c r="D1134" s="105"/>
      <c r="E1134" s="105" t="s">
        <v>224</v>
      </c>
      <c r="F1134" s="105" t="s">
        <v>21</v>
      </c>
      <c r="G1134" s="105">
        <v>2020</v>
      </c>
      <c r="H1134" s="105">
        <v>1</v>
      </c>
      <c r="I1134" s="106" t="s">
        <v>172</v>
      </c>
      <c r="J1134" s="106">
        <v>661018</v>
      </c>
      <c r="K1134" s="107" t="s">
        <v>1335</v>
      </c>
      <c r="L1134" s="115">
        <v>846287.8333333336</v>
      </c>
      <c r="M1134" s="115">
        <v>227025</v>
      </c>
    </row>
    <row r="1135" spans="1:13" ht="17.25">
      <c r="A1135" s="104">
        <v>139</v>
      </c>
      <c r="B1135" s="105" t="s">
        <v>301</v>
      </c>
      <c r="C1135" s="105" t="s">
        <v>662</v>
      </c>
      <c r="D1135" s="105"/>
      <c r="E1135" s="105" t="s">
        <v>224</v>
      </c>
      <c r="F1135" s="105" t="s">
        <v>21</v>
      </c>
      <c r="G1135" s="105">
        <v>2020</v>
      </c>
      <c r="H1135" s="105">
        <v>1</v>
      </c>
      <c r="I1135" s="106" t="s">
        <v>175</v>
      </c>
      <c r="J1135" s="106">
        <v>421097</v>
      </c>
      <c r="K1135" s="107" t="s">
        <v>1335</v>
      </c>
      <c r="L1135" s="115">
        <v>843062.5</v>
      </c>
      <c r="M1135" s="115">
        <v>12915200</v>
      </c>
    </row>
    <row r="1136" spans="1:13" ht="17.25">
      <c r="A1136" s="104">
        <v>135</v>
      </c>
      <c r="B1136" s="105" t="s">
        <v>301</v>
      </c>
      <c r="C1136" s="105" t="s">
        <v>662</v>
      </c>
      <c r="D1136" s="105">
        <v>1</v>
      </c>
      <c r="E1136" s="105" t="s">
        <v>224</v>
      </c>
      <c r="F1136" s="105" t="s">
        <v>21</v>
      </c>
      <c r="G1136" s="105">
        <v>2020</v>
      </c>
      <c r="H1136" s="105">
        <v>1</v>
      </c>
      <c r="I1136" s="106" t="s">
        <v>170</v>
      </c>
      <c r="J1136" s="106">
        <v>670184</v>
      </c>
      <c r="K1136" s="107" t="s">
        <v>1334</v>
      </c>
      <c r="L1136" s="115">
        <v>21067800</v>
      </c>
      <c r="M1136" s="115">
        <v>20306.16</v>
      </c>
    </row>
    <row r="1137" spans="1:13" ht="17.25">
      <c r="A1137" s="104">
        <v>146</v>
      </c>
      <c r="B1137" s="105" t="s">
        <v>301</v>
      </c>
      <c r="C1137" s="105" t="s">
        <v>667</v>
      </c>
      <c r="D1137" s="105"/>
      <c r="E1137" s="105" t="s">
        <v>224</v>
      </c>
      <c r="F1137" s="105" t="s">
        <v>21</v>
      </c>
      <c r="G1137" s="105">
        <v>2020</v>
      </c>
      <c r="H1137" s="105">
        <v>1</v>
      </c>
      <c r="I1137" s="106" t="s">
        <v>175</v>
      </c>
      <c r="J1137" s="106">
        <v>410285</v>
      </c>
      <c r="K1137" s="107" t="s">
        <v>1339</v>
      </c>
      <c r="L1137" s="115">
        <v>3645455.9999999981</v>
      </c>
      <c r="M1137" s="115">
        <v>5314708.1502</v>
      </c>
    </row>
    <row r="1138" spans="1:13" ht="17.25">
      <c r="A1138" s="104">
        <v>279</v>
      </c>
      <c r="B1138" s="105" t="s">
        <v>301</v>
      </c>
      <c r="C1138" s="105" t="s">
        <v>737</v>
      </c>
      <c r="D1138" s="105"/>
      <c r="E1138" s="105" t="s">
        <v>222</v>
      </c>
      <c r="F1138" s="105" t="s">
        <v>28</v>
      </c>
      <c r="G1138" s="105">
        <v>2020</v>
      </c>
      <c r="H1138" s="105">
        <v>1</v>
      </c>
      <c r="I1138" s="106" t="s">
        <v>175</v>
      </c>
      <c r="J1138" s="106">
        <v>421304</v>
      </c>
      <c r="K1138" s="107" t="s">
        <v>1420</v>
      </c>
      <c r="L1138" s="115">
        <v>3750000</v>
      </c>
      <c r="M1138" s="115"/>
    </row>
    <row r="1139" spans="1:13" ht="17.25">
      <c r="A1139" s="104">
        <v>280</v>
      </c>
      <c r="B1139" s="105" t="s">
        <v>301</v>
      </c>
      <c r="C1139" s="105" t="s">
        <v>740</v>
      </c>
      <c r="D1139" s="105">
        <v>1</v>
      </c>
      <c r="E1139" s="105" t="s">
        <v>222</v>
      </c>
      <c r="F1139" s="105" t="s">
        <v>28</v>
      </c>
      <c r="G1139" s="105">
        <v>2020</v>
      </c>
      <c r="H1139" s="105">
        <v>1</v>
      </c>
      <c r="I1139" s="106" t="s">
        <v>171</v>
      </c>
      <c r="J1139" s="106">
        <v>420204</v>
      </c>
      <c r="K1139" s="107" t="s">
        <v>1415</v>
      </c>
      <c r="L1139" s="115">
        <v>12833333.333333334</v>
      </c>
      <c r="M1139" s="115">
        <v>355973.6777</v>
      </c>
    </row>
    <row r="1140" spans="1:13" ht="17.25">
      <c r="A1140" s="104">
        <v>281</v>
      </c>
      <c r="B1140" s="105" t="s">
        <v>301</v>
      </c>
      <c r="C1140" s="105" t="s">
        <v>740</v>
      </c>
      <c r="D1140" s="105"/>
      <c r="E1140" s="105" t="s">
        <v>222</v>
      </c>
      <c r="F1140" s="105" t="s">
        <v>28</v>
      </c>
      <c r="G1140" s="105">
        <v>2020</v>
      </c>
      <c r="H1140" s="105">
        <v>1</v>
      </c>
      <c r="I1140" s="106" t="s">
        <v>171</v>
      </c>
      <c r="J1140" s="106">
        <v>410981</v>
      </c>
      <c r="K1140" s="107" t="s">
        <v>1420</v>
      </c>
      <c r="L1140" s="115">
        <v>9583333.333333334</v>
      </c>
      <c r="M1140" s="115">
        <v>2161278</v>
      </c>
    </row>
    <row r="1141" spans="1:13" ht="17.25">
      <c r="A1141" s="104">
        <v>282</v>
      </c>
      <c r="B1141" s="105" t="s">
        <v>301</v>
      </c>
      <c r="C1141" s="105" t="s">
        <v>740</v>
      </c>
      <c r="D1141" s="105"/>
      <c r="E1141" s="105" t="s">
        <v>222</v>
      </c>
      <c r="F1141" s="105" t="s">
        <v>28</v>
      </c>
      <c r="G1141" s="105">
        <v>2020</v>
      </c>
      <c r="H1141" s="105">
        <v>1</v>
      </c>
      <c r="I1141" s="106" t="s">
        <v>176</v>
      </c>
      <c r="J1141" s="106">
        <v>410981</v>
      </c>
      <c r="K1141" s="107" t="s">
        <v>1420</v>
      </c>
      <c r="L1141" s="115">
        <v>3400000</v>
      </c>
      <c r="M1141" s="115">
        <v>980748</v>
      </c>
    </row>
    <row r="1142" spans="1:13" ht="17.25">
      <c r="A1142" s="104">
        <v>284</v>
      </c>
      <c r="B1142" s="105" t="s">
        <v>301</v>
      </c>
      <c r="C1142" s="105" t="s">
        <v>741</v>
      </c>
      <c r="D1142" s="105">
        <v>1</v>
      </c>
      <c r="E1142" s="105" t="s">
        <v>222</v>
      </c>
      <c r="F1142" s="105" t="s">
        <v>28</v>
      </c>
      <c r="G1142" s="105">
        <v>2020</v>
      </c>
      <c r="H1142" s="105">
        <v>1</v>
      </c>
      <c r="I1142" s="106" t="s">
        <v>170</v>
      </c>
      <c r="J1142" s="106">
        <v>602270</v>
      </c>
      <c r="K1142" s="107" t="s">
        <v>1415</v>
      </c>
      <c r="L1142" s="115">
        <v>2000000</v>
      </c>
      <c r="M1142" s="115"/>
    </row>
    <row r="1143" spans="1:13" ht="17.25">
      <c r="A1143" s="104">
        <v>308</v>
      </c>
      <c r="B1143" s="105" t="s">
        <v>302</v>
      </c>
      <c r="C1143" s="105" t="s">
        <v>759</v>
      </c>
      <c r="D1143" s="105">
        <v>1</v>
      </c>
      <c r="E1143" s="105" t="s">
        <v>222</v>
      </c>
      <c r="F1143" s="105" t="s">
        <v>26</v>
      </c>
      <c r="G1143" s="105">
        <v>2020</v>
      </c>
      <c r="H1143" s="105">
        <v>1</v>
      </c>
      <c r="I1143" s="106" t="s">
        <v>173</v>
      </c>
      <c r="J1143" s="106" t="s">
        <v>1435</v>
      </c>
      <c r="K1143" s="107" t="s">
        <v>1436</v>
      </c>
      <c r="L1143" s="115">
        <v>50000000</v>
      </c>
      <c r="M1143" s="115"/>
    </row>
    <row r="1144" spans="1:13" ht="17.25">
      <c r="A1144" s="104">
        <v>317</v>
      </c>
      <c r="B1144" s="105" t="s">
        <v>302</v>
      </c>
      <c r="C1144" s="105" t="s">
        <v>766</v>
      </c>
      <c r="D1144" s="105">
        <v>1</v>
      </c>
      <c r="E1144" s="105" t="s">
        <v>222</v>
      </c>
      <c r="F1144" s="105" t="s">
        <v>91</v>
      </c>
      <c r="G1144" s="105">
        <v>2020</v>
      </c>
      <c r="H1144" s="105">
        <v>1</v>
      </c>
      <c r="I1144" s="106" t="s">
        <v>172</v>
      </c>
      <c r="J1144" s="106">
        <v>600155</v>
      </c>
      <c r="K1144" s="107" t="s">
        <v>313</v>
      </c>
      <c r="L1144" s="115">
        <v>2306195.6250000009</v>
      </c>
      <c r="M1144" s="115"/>
    </row>
    <row r="1145" spans="1:13" ht="17.25">
      <c r="A1145" s="104">
        <v>340</v>
      </c>
      <c r="B1145" s="105" t="s">
        <v>301</v>
      </c>
      <c r="C1145" s="105" t="s">
        <v>776</v>
      </c>
      <c r="D1145" s="105">
        <v>1</v>
      </c>
      <c r="E1145" s="105" t="s">
        <v>222</v>
      </c>
      <c r="F1145" s="105" t="s">
        <v>27</v>
      </c>
      <c r="G1145" s="105">
        <v>2020</v>
      </c>
      <c r="H1145" s="105">
        <v>1</v>
      </c>
      <c r="I1145" s="106" t="s">
        <v>173</v>
      </c>
      <c r="J1145" s="106" t="s">
        <v>1453</v>
      </c>
      <c r="K1145" s="107" t="s">
        <v>1454</v>
      </c>
      <c r="L1145" s="115">
        <v>1304100</v>
      </c>
      <c r="M1145" s="115"/>
    </row>
    <row r="1146" spans="1:13" ht="17.25">
      <c r="A1146" s="104">
        <v>348</v>
      </c>
      <c r="B1146" s="105" t="s">
        <v>303</v>
      </c>
      <c r="C1146" s="105" t="s">
        <v>782</v>
      </c>
      <c r="D1146" s="105">
        <v>1</v>
      </c>
      <c r="E1146" s="105" t="s">
        <v>222</v>
      </c>
      <c r="F1146" s="105" t="s">
        <v>10</v>
      </c>
      <c r="G1146" s="105">
        <v>2020</v>
      </c>
      <c r="H1146" s="105">
        <v>1</v>
      </c>
      <c r="I1146" s="106" t="s">
        <v>170</v>
      </c>
      <c r="J1146" s="106"/>
      <c r="K1146" s="107" t="s">
        <v>1458</v>
      </c>
      <c r="L1146" s="115">
        <v>6000000</v>
      </c>
      <c r="M1146" s="115"/>
    </row>
    <row r="1147" spans="1:13" ht="17.25">
      <c r="A1147" s="104">
        <v>349</v>
      </c>
      <c r="B1147" s="105" t="s">
        <v>303</v>
      </c>
      <c r="C1147" s="105" t="s">
        <v>783</v>
      </c>
      <c r="D1147" s="105">
        <v>1</v>
      </c>
      <c r="E1147" s="105" t="s">
        <v>222</v>
      </c>
      <c r="F1147" s="105" t="s">
        <v>10</v>
      </c>
      <c r="G1147" s="105">
        <v>2020</v>
      </c>
      <c r="H1147" s="105">
        <v>1</v>
      </c>
      <c r="I1147" s="106" t="s">
        <v>170</v>
      </c>
      <c r="J1147" s="106"/>
      <c r="K1147" s="107" t="s">
        <v>1459</v>
      </c>
      <c r="L1147" s="115">
        <v>1250000</v>
      </c>
      <c r="M1147" s="115"/>
    </row>
    <row r="1148" spans="1:13" ht="17.25">
      <c r="A1148" s="104">
        <v>354</v>
      </c>
      <c r="B1148" s="105" t="s">
        <v>301</v>
      </c>
      <c r="C1148" s="105" t="s">
        <v>785</v>
      </c>
      <c r="D1148" s="105">
        <v>1</v>
      </c>
      <c r="E1148" s="105" t="s">
        <v>222</v>
      </c>
      <c r="F1148" s="105" t="s">
        <v>27</v>
      </c>
      <c r="G1148" s="105">
        <v>2020</v>
      </c>
      <c r="H1148" s="105">
        <v>1</v>
      </c>
      <c r="I1148" s="106" t="s">
        <v>173</v>
      </c>
      <c r="J1148" s="106" t="s">
        <v>1460</v>
      </c>
      <c r="K1148" s="107" t="s">
        <v>1461</v>
      </c>
      <c r="L1148" s="115">
        <v>91324.666666666672</v>
      </c>
      <c r="M1148" s="115"/>
    </row>
    <row r="1149" spans="1:13" ht="17.25">
      <c r="A1149" s="104">
        <v>356</v>
      </c>
      <c r="B1149" s="105" t="s">
        <v>305</v>
      </c>
      <c r="C1149" s="105" t="s">
        <v>786</v>
      </c>
      <c r="D1149" s="105">
        <v>1</v>
      </c>
      <c r="E1149" s="105" t="s">
        <v>222</v>
      </c>
      <c r="F1149" s="105" t="s">
        <v>27</v>
      </c>
      <c r="G1149" s="105">
        <v>2020</v>
      </c>
      <c r="H1149" s="105">
        <v>1</v>
      </c>
      <c r="I1149" s="106" t="s">
        <v>176</v>
      </c>
      <c r="J1149" s="106">
        <v>408605</v>
      </c>
      <c r="K1149" s="107" t="s">
        <v>1462</v>
      </c>
      <c r="L1149" s="115">
        <v>1250000</v>
      </c>
      <c r="M1149" s="115">
        <v>1210800</v>
      </c>
    </row>
    <row r="1150" spans="1:13" ht="17.25">
      <c r="A1150" s="104">
        <v>357</v>
      </c>
      <c r="B1150" s="105" t="s">
        <v>787</v>
      </c>
      <c r="C1150" s="105" t="s">
        <v>788</v>
      </c>
      <c r="D1150" s="105">
        <v>1</v>
      </c>
      <c r="E1150" s="105" t="s">
        <v>222</v>
      </c>
      <c r="F1150" s="105" t="s">
        <v>10</v>
      </c>
      <c r="G1150" s="105">
        <v>2020</v>
      </c>
      <c r="H1150" s="105">
        <v>1</v>
      </c>
      <c r="I1150" s="106" t="s">
        <v>172</v>
      </c>
      <c r="J1150" s="106">
        <v>660927</v>
      </c>
      <c r="K1150" s="107" t="s">
        <v>1463</v>
      </c>
      <c r="L1150" s="115">
        <v>407250</v>
      </c>
      <c r="M1150" s="115">
        <v>438311.68599999999</v>
      </c>
    </row>
    <row r="1151" spans="1:13" ht="17.25">
      <c r="A1151" s="104">
        <v>358</v>
      </c>
      <c r="B1151" s="105" t="s">
        <v>787</v>
      </c>
      <c r="C1151" s="105" t="s">
        <v>788</v>
      </c>
      <c r="D1151" s="105"/>
      <c r="E1151" s="105" t="s">
        <v>222</v>
      </c>
      <c r="F1151" s="105" t="s">
        <v>10</v>
      </c>
      <c r="G1151" s="105">
        <v>2020</v>
      </c>
      <c r="H1151" s="105">
        <v>1</v>
      </c>
      <c r="I1151" s="106" t="s">
        <v>173</v>
      </c>
      <c r="J1151" s="106">
        <v>100363</v>
      </c>
      <c r="K1151" s="107" t="s">
        <v>1463</v>
      </c>
      <c r="L1151" s="115">
        <v>303625</v>
      </c>
      <c r="M1151" s="115">
        <v>4930982.4172999999</v>
      </c>
    </row>
    <row r="1152" spans="1:13" ht="17.25">
      <c r="A1152" s="104">
        <v>363</v>
      </c>
      <c r="B1152" s="105" t="s">
        <v>285</v>
      </c>
      <c r="C1152" s="105" t="s">
        <v>791</v>
      </c>
      <c r="D1152" s="105">
        <v>1</v>
      </c>
      <c r="E1152" s="105" t="s">
        <v>13</v>
      </c>
      <c r="F1152" s="105" t="s">
        <v>123</v>
      </c>
      <c r="G1152" s="105">
        <v>2020</v>
      </c>
      <c r="H1152" s="105">
        <v>1</v>
      </c>
      <c r="I1152" s="106" t="s">
        <v>174</v>
      </c>
      <c r="J1152" s="106">
        <v>470001</v>
      </c>
      <c r="K1152" s="107" t="s">
        <v>1467</v>
      </c>
      <c r="L1152" s="115">
        <v>33488640</v>
      </c>
      <c r="M1152" s="115">
        <v>54030194</v>
      </c>
    </row>
    <row r="1153" spans="1:13" ht="17.25">
      <c r="A1153" s="104">
        <v>364</v>
      </c>
      <c r="B1153" s="105" t="s">
        <v>285</v>
      </c>
      <c r="C1153" s="105" t="s">
        <v>791</v>
      </c>
      <c r="D1153" s="105"/>
      <c r="E1153" s="105" t="s">
        <v>13</v>
      </c>
      <c r="F1153" s="105" t="s">
        <v>123</v>
      </c>
      <c r="G1153" s="105">
        <v>2020</v>
      </c>
      <c r="H1153" s="105">
        <v>1</v>
      </c>
      <c r="I1153" s="106" t="s">
        <v>174</v>
      </c>
      <c r="J1153" s="106">
        <v>470002</v>
      </c>
      <c r="K1153" s="107" t="s">
        <v>1468</v>
      </c>
      <c r="L1153" s="115">
        <v>99973500</v>
      </c>
      <c r="M1153" s="115">
        <v>530364608</v>
      </c>
    </row>
    <row r="1154" spans="1:13" ht="17.25">
      <c r="A1154" s="104">
        <v>365</v>
      </c>
      <c r="B1154" s="105" t="s">
        <v>285</v>
      </c>
      <c r="C1154" s="105" t="s">
        <v>791</v>
      </c>
      <c r="D1154" s="105"/>
      <c r="E1154" s="105" t="s">
        <v>13</v>
      </c>
      <c r="F1154" s="105" t="s">
        <v>123</v>
      </c>
      <c r="G1154" s="105">
        <v>2020</v>
      </c>
      <c r="H1154" s="105">
        <v>1</v>
      </c>
      <c r="I1154" s="106" t="s">
        <v>174</v>
      </c>
      <c r="J1154" s="106">
        <v>470003</v>
      </c>
      <c r="K1154" s="107" t="s">
        <v>1469</v>
      </c>
      <c r="L1154" s="115">
        <v>35458560</v>
      </c>
      <c r="M1154" s="115">
        <v>210770419</v>
      </c>
    </row>
    <row r="1155" spans="1:13" ht="17.25">
      <c r="A1155" s="104">
        <v>366</v>
      </c>
      <c r="B1155" s="105" t="s">
        <v>290</v>
      </c>
      <c r="C1155" s="105" t="s">
        <v>792</v>
      </c>
      <c r="D1155" s="105">
        <v>1</v>
      </c>
      <c r="E1155" s="105" t="s">
        <v>13</v>
      </c>
      <c r="F1155" s="105" t="s">
        <v>19</v>
      </c>
      <c r="G1155" s="105">
        <v>2020</v>
      </c>
      <c r="H1155" s="105">
        <v>1</v>
      </c>
      <c r="I1155" s="106" t="s">
        <v>171</v>
      </c>
      <c r="J1155" s="106">
        <v>405872</v>
      </c>
      <c r="K1155" s="107" t="s">
        <v>1470</v>
      </c>
      <c r="L1155" s="115"/>
      <c r="M1155" s="115"/>
    </row>
    <row r="1156" spans="1:13" ht="17.25">
      <c r="A1156" s="104">
        <v>367</v>
      </c>
      <c r="B1156" s="105" t="s">
        <v>290</v>
      </c>
      <c r="C1156" s="105" t="s">
        <v>792</v>
      </c>
      <c r="D1156" s="105"/>
      <c r="E1156" s="105" t="s">
        <v>13</v>
      </c>
      <c r="F1156" s="105" t="s">
        <v>19</v>
      </c>
      <c r="G1156" s="105">
        <v>2020</v>
      </c>
      <c r="H1156" s="105">
        <v>1</v>
      </c>
      <c r="I1156" s="106" t="s">
        <v>171</v>
      </c>
      <c r="J1156" s="106">
        <v>410890</v>
      </c>
      <c r="K1156" s="107" t="s">
        <v>1471</v>
      </c>
      <c r="L1156" s="115"/>
      <c r="M1156" s="115"/>
    </row>
    <row r="1157" spans="1:13" ht="17.25">
      <c r="A1157" s="104">
        <v>368</v>
      </c>
      <c r="B1157" s="105" t="s">
        <v>290</v>
      </c>
      <c r="C1157" s="105" t="s">
        <v>793</v>
      </c>
      <c r="D1157" s="105">
        <v>1</v>
      </c>
      <c r="E1157" s="105" t="s">
        <v>13</v>
      </c>
      <c r="F1157" s="105" t="s">
        <v>19</v>
      </c>
      <c r="G1157" s="105">
        <v>2020</v>
      </c>
      <c r="H1157" s="105">
        <v>1</v>
      </c>
      <c r="I1157" s="106" t="s">
        <v>178</v>
      </c>
      <c r="J1157" s="106">
        <v>400080</v>
      </c>
      <c r="K1157" s="107" t="s">
        <v>1472</v>
      </c>
      <c r="L1157" s="115"/>
      <c r="M1157" s="115"/>
    </row>
    <row r="1158" spans="1:13" ht="17.25">
      <c r="A1158" s="104">
        <v>369</v>
      </c>
      <c r="B1158" s="105" t="s">
        <v>290</v>
      </c>
      <c r="C1158" s="105" t="s">
        <v>794</v>
      </c>
      <c r="D1158" s="105">
        <v>1</v>
      </c>
      <c r="E1158" s="105" t="s">
        <v>13</v>
      </c>
      <c r="F1158" s="105" t="s">
        <v>19</v>
      </c>
      <c r="G1158" s="105">
        <v>2020</v>
      </c>
      <c r="H1158" s="105">
        <v>1</v>
      </c>
      <c r="I1158" s="106" t="s">
        <v>178</v>
      </c>
      <c r="J1158" s="106">
        <v>400090</v>
      </c>
      <c r="K1158" s="107" t="s">
        <v>1473</v>
      </c>
      <c r="L1158" s="115">
        <v>1458333.3333333333</v>
      </c>
      <c r="M1158" s="115">
        <v>-34243252.707000002</v>
      </c>
    </row>
    <row r="1159" spans="1:13" ht="17.25">
      <c r="A1159" s="104">
        <v>370</v>
      </c>
      <c r="B1159" s="105" t="s">
        <v>290</v>
      </c>
      <c r="C1159" s="105" t="s">
        <v>794</v>
      </c>
      <c r="D1159" s="105"/>
      <c r="E1159" s="105" t="s">
        <v>13</v>
      </c>
      <c r="F1159" s="105" t="s">
        <v>19</v>
      </c>
      <c r="G1159" s="105">
        <v>2020</v>
      </c>
      <c r="H1159" s="105">
        <v>1</v>
      </c>
      <c r="I1159" s="106" t="s">
        <v>178</v>
      </c>
      <c r="J1159" s="106">
        <v>400091</v>
      </c>
      <c r="K1159" s="107" t="s">
        <v>1474</v>
      </c>
      <c r="L1159" s="115">
        <v>2700000</v>
      </c>
      <c r="M1159" s="115">
        <v>-22370827.299800001</v>
      </c>
    </row>
    <row r="1160" spans="1:13" ht="17.25">
      <c r="A1160" s="104">
        <v>371</v>
      </c>
      <c r="B1160" s="105" t="s">
        <v>291</v>
      </c>
      <c r="C1160" s="105" t="s">
        <v>795</v>
      </c>
      <c r="D1160" s="105">
        <v>1</v>
      </c>
      <c r="E1160" s="105" t="s">
        <v>13</v>
      </c>
      <c r="F1160" s="105" t="s">
        <v>41</v>
      </c>
      <c r="G1160" s="105">
        <v>2020</v>
      </c>
      <c r="H1160" s="105">
        <v>1</v>
      </c>
      <c r="I1160" s="106" t="s">
        <v>170</v>
      </c>
      <c r="J1160" s="106">
        <v>671234</v>
      </c>
      <c r="K1160" s="107" t="s">
        <v>1475</v>
      </c>
      <c r="L1160" s="115">
        <v>18381250</v>
      </c>
      <c r="M1160" s="115">
        <v>-994426.91709999996</v>
      </c>
    </row>
    <row r="1161" spans="1:13" ht="17.25">
      <c r="A1161" s="104">
        <v>373</v>
      </c>
      <c r="B1161" s="105" t="s">
        <v>291</v>
      </c>
      <c r="C1161" s="105" t="s">
        <v>797</v>
      </c>
      <c r="D1161" s="105"/>
      <c r="E1161" s="105" t="s">
        <v>13</v>
      </c>
      <c r="F1161" s="105" t="s">
        <v>15</v>
      </c>
      <c r="G1161" s="105">
        <v>2020</v>
      </c>
      <c r="H1161" s="105">
        <v>1</v>
      </c>
      <c r="I1161" s="106" t="s">
        <v>170</v>
      </c>
      <c r="J1161" s="106">
        <v>602162</v>
      </c>
      <c r="K1161" s="107" t="s">
        <v>1477</v>
      </c>
      <c r="L1161" s="115">
        <v>15410000</v>
      </c>
      <c r="M1161" s="115">
        <v>1008201.4093000002</v>
      </c>
    </row>
    <row r="1162" spans="1:13" ht="17.25">
      <c r="A1162" s="104">
        <v>376</v>
      </c>
      <c r="B1162" s="105" t="s">
        <v>290</v>
      </c>
      <c r="C1162" s="105" t="s">
        <v>800</v>
      </c>
      <c r="D1162" s="105">
        <v>1</v>
      </c>
      <c r="E1162" s="105" t="s">
        <v>13</v>
      </c>
      <c r="F1162" s="105" t="s">
        <v>15</v>
      </c>
      <c r="G1162" s="105">
        <v>2020</v>
      </c>
      <c r="H1162" s="105">
        <v>1</v>
      </c>
      <c r="I1162" s="106" t="s">
        <v>170</v>
      </c>
      <c r="J1162" s="106">
        <v>600503</v>
      </c>
      <c r="K1162" s="107" t="s">
        <v>1477</v>
      </c>
      <c r="L1162" s="115"/>
      <c r="M1162" s="115"/>
    </row>
    <row r="1163" spans="1:13" ht="17.25">
      <c r="A1163" s="104">
        <v>377</v>
      </c>
      <c r="B1163" s="105" t="s">
        <v>290</v>
      </c>
      <c r="C1163" s="105" t="s">
        <v>800</v>
      </c>
      <c r="D1163" s="105"/>
      <c r="E1163" s="105" t="s">
        <v>13</v>
      </c>
      <c r="F1163" s="105" t="s">
        <v>15</v>
      </c>
      <c r="G1163" s="105">
        <v>2020</v>
      </c>
      <c r="H1163" s="105">
        <v>1</v>
      </c>
      <c r="I1163" s="106" t="s">
        <v>170</v>
      </c>
      <c r="J1163" s="106">
        <v>605118</v>
      </c>
      <c r="K1163" s="107" t="s">
        <v>1477</v>
      </c>
      <c r="L1163" s="115"/>
      <c r="M1163" s="115"/>
    </row>
    <row r="1164" spans="1:13" ht="17.25">
      <c r="A1164" s="104">
        <v>383</v>
      </c>
      <c r="B1164" s="105" t="s">
        <v>291</v>
      </c>
      <c r="C1164" s="105" t="s">
        <v>797</v>
      </c>
      <c r="D1164" s="105">
        <v>1</v>
      </c>
      <c r="E1164" s="105" t="s">
        <v>13</v>
      </c>
      <c r="F1164" s="105" t="s">
        <v>15</v>
      </c>
      <c r="G1164" s="105">
        <v>2020</v>
      </c>
      <c r="H1164" s="105">
        <v>1</v>
      </c>
      <c r="I1164" s="106" t="s">
        <v>170</v>
      </c>
      <c r="J1164" s="106">
        <v>601226</v>
      </c>
      <c r="K1164" s="107" t="s">
        <v>1477</v>
      </c>
      <c r="L1164" s="115">
        <v>23094890</v>
      </c>
      <c r="M1164" s="115">
        <v>3442886.4215000002</v>
      </c>
    </row>
    <row r="1165" spans="1:13" ht="17.25">
      <c r="A1165" s="104">
        <v>391</v>
      </c>
      <c r="B1165" s="105" t="s">
        <v>290</v>
      </c>
      <c r="C1165" s="105" t="s">
        <v>800</v>
      </c>
      <c r="D1165" s="105"/>
      <c r="E1165" s="105" t="s">
        <v>13</v>
      </c>
      <c r="F1165" s="105" t="s">
        <v>15</v>
      </c>
      <c r="G1165" s="105">
        <v>2020</v>
      </c>
      <c r="H1165" s="105">
        <v>1</v>
      </c>
      <c r="I1165" s="106" t="s">
        <v>170</v>
      </c>
      <c r="J1165" s="106">
        <v>606176</v>
      </c>
      <c r="K1165" s="107" t="s">
        <v>1477</v>
      </c>
      <c r="L1165" s="115"/>
      <c r="M1165" s="115"/>
    </row>
    <row r="1166" spans="1:13" ht="17.25">
      <c r="A1166" s="104">
        <v>395</v>
      </c>
      <c r="B1166" s="105" t="s">
        <v>290</v>
      </c>
      <c r="C1166" s="105" t="s">
        <v>808</v>
      </c>
      <c r="D1166" s="105">
        <v>1</v>
      </c>
      <c r="E1166" s="105" t="s">
        <v>13</v>
      </c>
      <c r="F1166" s="105" t="s">
        <v>122</v>
      </c>
      <c r="G1166" s="105">
        <v>2020</v>
      </c>
      <c r="H1166" s="105">
        <v>1</v>
      </c>
      <c r="I1166" s="106" t="s">
        <v>174</v>
      </c>
      <c r="J1166" s="106">
        <v>420565</v>
      </c>
      <c r="K1166" s="107" t="s">
        <v>1488</v>
      </c>
      <c r="L1166" s="115">
        <v>6750000</v>
      </c>
      <c r="M1166" s="115">
        <v>-37257114.184500001</v>
      </c>
    </row>
    <row r="1167" spans="1:13" ht="17.25">
      <c r="A1167" s="104">
        <v>396</v>
      </c>
      <c r="B1167" s="105" t="s">
        <v>291</v>
      </c>
      <c r="C1167" s="105" t="s">
        <v>809</v>
      </c>
      <c r="D1167" s="105">
        <v>1</v>
      </c>
      <c r="E1167" s="105" t="s">
        <v>13</v>
      </c>
      <c r="F1167" s="105" t="s">
        <v>122</v>
      </c>
      <c r="G1167" s="105">
        <v>2020</v>
      </c>
      <c r="H1167" s="105">
        <v>1</v>
      </c>
      <c r="I1167" s="106" t="s">
        <v>174</v>
      </c>
      <c r="J1167" s="106">
        <v>420577</v>
      </c>
      <c r="K1167" s="107" t="s">
        <v>1489</v>
      </c>
      <c r="L1167" s="115">
        <v>9000000</v>
      </c>
      <c r="M1167" s="115">
        <v>1985712.1491</v>
      </c>
    </row>
    <row r="1168" spans="1:13" ht="17.25">
      <c r="A1168" s="104">
        <v>1167</v>
      </c>
      <c r="B1168" s="105" t="s">
        <v>343</v>
      </c>
      <c r="C1168" s="105" t="s">
        <v>1112</v>
      </c>
      <c r="D1168" s="105">
        <v>1</v>
      </c>
      <c r="E1168" s="105" t="s">
        <v>32</v>
      </c>
      <c r="F1168" s="105" t="s">
        <v>94</v>
      </c>
      <c r="G1168" s="105">
        <v>2020</v>
      </c>
      <c r="H1168" s="105">
        <v>9</v>
      </c>
      <c r="I1168" s="106" t="s">
        <v>170</v>
      </c>
      <c r="J1168" s="106"/>
      <c r="K1168" s="107" t="s">
        <v>1908</v>
      </c>
      <c r="L1168" s="115"/>
      <c r="M1168" s="115"/>
    </row>
    <row r="1169" spans="1:13" ht="17.25">
      <c r="A1169" s="104">
        <v>1168</v>
      </c>
      <c r="B1169" s="105" t="s">
        <v>343</v>
      </c>
      <c r="C1169" s="105" t="s">
        <v>1112</v>
      </c>
      <c r="D1169" s="105"/>
      <c r="E1169" s="105" t="s">
        <v>32</v>
      </c>
      <c r="F1169" s="105" t="s">
        <v>94</v>
      </c>
      <c r="G1169" s="105">
        <v>2020</v>
      </c>
      <c r="H1169" s="105">
        <v>9</v>
      </c>
      <c r="I1169" s="106" t="s">
        <v>173</v>
      </c>
      <c r="J1169" s="106"/>
      <c r="K1169" s="107" t="s">
        <v>1908</v>
      </c>
      <c r="L1169" s="115"/>
      <c r="M1169" s="115"/>
    </row>
    <row r="1170" spans="1:13" ht="17.25">
      <c r="A1170" s="104">
        <v>1169</v>
      </c>
      <c r="B1170" s="105" t="s">
        <v>343</v>
      </c>
      <c r="C1170" s="105" t="s">
        <v>1112</v>
      </c>
      <c r="D1170" s="105"/>
      <c r="E1170" s="105" t="s">
        <v>32</v>
      </c>
      <c r="F1170" s="105" t="s">
        <v>94</v>
      </c>
      <c r="G1170" s="105">
        <v>2020</v>
      </c>
      <c r="H1170" s="105">
        <v>9</v>
      </c>
      <c r="I1170" s="106" t="s">
        <v>171</v>
      </c>
      <c r="J1170" s="106"/>
      <c r="K1170" s="107" t="s">
        <v>1908</v>
      </c>
      <c r="L1170" s="115"/>
      <c r="M1170" s="115"/>
    </row>
    <row r="1171" spans="1:13" ht="17.25">
      <c r="A1171" s="104">
        <v>1170</v>
      </c>
      <c r="B1171" s="105" t="s">
        <v>343</v>
      </c>
      <c r="C1171" s="105" t="s">
        <v>1112</v>
      </c>
      <c r="D1171" s="105"/>
      <c r="E1171" s="105" t="s">
        <v>32</v>
      </c>
      <c r="F1171" s="105" t="s">
        <v>94</v>
      </c>
      <c r="G1171" s="105">
        <v>2020</v>
      </c>
      <c r="H1171" s="105">
        <v>9</v>
      </c>
      <c r="I1171" s="106" t="s">
        <v>175</v>
      </c>
      <c r="J1171" s="106"/>
      <c r="K1171" s="107" t="s">
        <v>1908</v>
      </c>
      <c r="L1171" s="115"/>
      <c r="M1171" s="115"/>
    </row>
    <row r="1172" spans="1:13" ht="17.25">
      <c r="A1172" s="104">
        <v>1171</v>
      </c>
      <c r="B1172" s="105" t="s">
        <v>343</v>
      </c>
      <c r="C1172" s="105" t="s">
        <v>1112</v>
      </c>
      <c r="D1172" s="105"/>
      <c r="E1172" s="105" t="s">
        <v>32</v>
      </c>
      <c r="F1172" s="105" t="s">
        <v>94</v>
      </c>
      <c r="G1172" s="105">
        <v>2020</v>
      </c>
      <c r="H1172" s="105">
        <v>9</v>
      </c>
      <c r="I1172" s="106" t="s">
        <v>176</v>
      </c>
      <c r="J1172" s="106"/>
      <c r="K1172" s="107" t="s">
        <v>1908</v>
      </c>
      <c r="L1172" s="115"/>
      <c r="M1172" s="115"/>
    </row>
    <row r="1173" spans="1:13" ht="17.25">
      <c r="A1173" s="104">
        <v>1172</v>
      </c>
      <c r="B1173" s="105" t="s">
        <v>343</v>
      </c>
      <c r="C1173" s="105" t="s">
        <v>1112</v>
      </c>
      <c r="D1173" s="105"/>
      <c r="E1173" s="105" t="s">
        <v>32</v>
      </c>
      <c r="F1173" s="105" t="s">
        <v>94</v>
      </c>
      <c r="G1173" s="105">
        <v>2020</v>
      </c>
      <c r="H1173" s="105">
        <v>9</v>
      </c>
      <c r="I1173" s="106" t="s">
        <v>172</v>
      </c>
      <c r="J1173" s="106"/>
      <c r="K1173" s="107" t="s">
        <v>1908</v>
      </c>
      <c r="L1173" s="115"/>
      <c r="M1173" s="115"/>
    </row>
    <row r="1174" spans="1:13" ht="17.25">
      <c r="A1174" s="104">
        <v>1173</v>
      </c>
      <c r="B1174" s="105" t="s">
        <v>343</v>
      </c>
      <c r="C1174" s="105" t="s">
        <v>1112</v>
      </c>
      <c r="D1174" s="105"/>
      <c r="E1174" s="105" t="s">
        <v>32</v>
      </c>
      <c r="F1174" s="105" t="s">
        <v>94</v>
      </c>
      <c r="G1174" s="105">
        <v>2020</v>
      </c>
      <c r="H1174" s="105">
        <v>9</v>
      </c>
      <c r="I1174" s="106" t="s">
        <v>174</v>
      </c>
      <c r="J1174" s="106"/>
      <c r="K1174" s="107" t="s">
        <v>1908</v>
      </c>
      <c r="L1174" s="115"/>
      <c r="M1174" s="115"/>
    </row>
    <row r="1175" spans="1:13" ht="17.25">
      <c r="A1175" s="104">
        <v>1174</v>
      </c>
      <c r="B1175" s="105" t="s">
        <v>343</v>
      </c>
      <c r="C1175" s="105" t="s">
        <v>1112</v>
      </c>
      <c r="D1175" s="105"/>
      <c r="E1175" s="105" t="s">
        <v>32</v>
      </c>
      <c r="F1175" s="105" t="s">
        <v>94</v>
      </c>
      <c r="G1175" s="105">
        <v>2020</v>
      </c>
      <c r="H1175" s="105">
        <v>9</v>
      </c>
      <c r="I1175" s="106" t="s">
        <v>178</v>
      </c>
      <c r="J1175" s="106"/>
      <c r="K1175" s="107" t="s">
        <v>1908</v>
      </c>
      <c r="L1175" s="115"/>
      <c r="M1175" s="115"/>
    </row>
    <row r="1176" spans="1:13" ht="17.25">
      <c r="A1176" s="104">
        <v>1175</v>
      </c>
      <c r="B1176" s="105" t="s">
        <v>343</v>
      </c>
      <c r="C1176" s="105" t="s">
        <v>1112</v>
      </c>
      <c r="D1176" s="105"/>
      <c r="E1176" s="105" t="s">
        <v>32</v>
      </c>
      <c r="F1176" s="105" t="s">
        <v>94</v>
      </c>
      <c r="G1176" s="105">
        <v>2020</v>
      </c>
      <c r="H1176" s="105">
        <v>9</v>
      </c>
      <c r="I1176" s="106" t="s">
        <v>1909</v>
      </c>
      <c r="J1176" s="106"/>
      <c r="K1176" s="107" t="s">
        <v>1908</v>
      </c>
      <c r="L1176" s="115"/>
      <c r="M1176" s="115"/>
    </row>
    <row r="1177" spans="1:13" ht="17.25">
      <c r="A1177" s="104">
        <v>399</v>
      </c>
      <c r="B1177" s="105" t="s">
        <v>302</v>
      </c>
      <c r="C1177" s="105" t="s">
        <v>812</v>
      </c>
      <c r="D1177" s="105">
        <v>1</v>
      </c>
      <c r="E1177" s="105" t="s">
        <v>13</v>
      </c>
      <c r="F1177" s="105" t="s">
        <v>123</v>
      </c>
      <c r="G1177" s="105">
        <v>2020</v>
      </c>
      <c r="H1177" s="105">
        <v>1</v>
      </c>
      <c r="I1177" s="106" t="s">
        <v>178</v>
      </c>
      <c r="J1177" s="106">
        <v>400137</v>
      </c>
      <c r="K1177" s="107" t="s">
        <v>1487</v>
      </c>
      <c r="L1177" s="115">
        <v>14166666.666666666</v>
      </c>
      <c r="M1177" s="115"/>
    </row>
    <row r="1178" spans="1:13" ht="17.25">
      <c r="A1178" s="104">
        <v>402</v>
      </c>
      <c r="B1178" s="105" t="s">
        <v>291</v>
      </c>
      <c r="C1178" s="105" t="s">
        <v>814</v>
      </c>
      <c r="D1178" s="105">
        <v>1</v>
      </c>
      <c r="E1178" s="105" t="s">
        <v>13</v>
      </c>
      <c r="F1178" s="105" t="s">
        <v>122</v>
      </c>
      <c r="G1178" s="105">
        <v>2020</v>
      </c>
      <c r="H1178" s="105">
        <v>1</v>
      </c>
      <c r="I1178" s="106" t="s">
        <v>174</v>
      </c>
      <c r="J1178" s="106">
        <v>420567</v>
      </c>
      <c r="K1178" s="107" t="s">
        <v>1493</v>
      </c>
      <c r="L1178" s="115">
        <v>10500000</v>
      </c>
      <c r="M1178" s="115">
        <v>4957538.2792999996</v>
      </c>
    </row>
    <row r="1179" spans="1:13" ht="17.25">
      <c r="A1179" s="104">
        <v>404</v>
      </c>
      <c r="B1179" s="105" t="s">
        <v>304</v>
      </c>
      <c r="C1179" s="105" t="s">
        <v>816</v>
      </c>
      <c r="D1179" s="105">
        <v>1</v>
      </c>
      <c r="E1179" s="105" t="s">
        <v>13</v>
      </c>
      <c r="F1179" s="105" t="s">
        <v>19</v>
      </c>
      <c r="G1179" s="105">
        <v>2020</v>
      </c>
      <c r="H1179" s="105">
        <v>1</v>
      </c>
      <c r="I1179" s="106" t="s">
        <v>178</v>
      </c>
      <c r="J1179" s="106">
        <v>400009</v>
      </c>
      <c r="K1179" s="107" t="s">
        <v>1490</v>
      </c>
      <c r="L1179" s="115"/>
      <c r="M1179" s="115"/>
    </row>
    <row r="1180" spans="1:13" ht="17.25">
      <c r="A1180" s="104">
        <v>409</v>
      </c>
      <c r="B1180" s="105" t="s">
        <v>787</v>
      </c>
      <c r="C1180" s="105" t="s">
        <v>818</v>
      </c>
      <c r="D1180" s="105">
        <v>1</v>
      </c>
      <c r="E1180" s="105" t="s">
        <v>13</v>
      </c>
      <c r="F1180" s="105" t="s">
        <v>19</v>
      </c>
      <c r="G1180" s="105">
        <v>2020</v>
      </c>
      <c r="H1180" s="105">
        <v>1</v>
      </c>
      <c r="I1180" s="106" t="s">
        <v>178</v>
      </c>
      <c r="J1180" s="106">
        <v>421325</v>
      </c>
      <c r="K1180" s="107" t="s">
        <v>1498</v>
      </c>
      <c r="L1180" s="115"/>
      <c r="M1180" s="115"/>
    </row>
    <row r="1181" spans="1:13" ht="17.25">
      <c r="A1181" s="104">
        <v>1180</v>
      </c>
      <c r="B1181" s="105" t="s">
        <v>344</v>
      </c>
      <c r="C1181" s="105" t="s">
        <v>1116</v>
      </c>
      <c r="D1181" s="105"/>
      <c r="E1181" s="105" t="s">
        <v>119</v>
      </c>
      <c r="F1181" s="105" t="s">
        <v>37</v>
      </c>
      <c r="G1181" s="105">
        <v>2020</v>
      </c>
      <c r="H1181" s="105">
        <v>12</v>
      </c>
      <c r="I1181" s="106" t="s">
        <v>173</v>
      </c>
      <c r="J1181" s="106" t="s">
        <v>1433</v>
      </c>
      <c r="K1181" s="107" t="s">
        <v>1938</v>
      </c>
      <c r="L1181" s="115"/>
      <c r="M1181" s="115"/>
    </row>
    <row r="1182" spans="1:13" ht="17.25">
      <c r="A1182" s="104">
        <v>410</v>
      </c>
      <c r="B1182" s="105" t="s">
        <v>290</v>
      </c>
      <c r="C1182" s="105" t="s">
        <v>819</v>
      </c>
      <c r="D1182" s="105">
        <v>1</v>
      </c>
      <c r="E1182" s="105" t="s">
        <v>13</v>
      </c>
      <c r="F1182" s="105" t="s">
        <v>41</v>
      </c>
      <c r="G1182" s="105">
        <v>2020</v>
      </c>
      <c r="H1182" s="105">
        <v>1</v>
      </c>
      <c r="I1182" s="106" t="s">
        <v>170</v>
      </c>
      <c r="J1182" s="106">
        <v>661058</v>
      </c>
      <c r="K1182" s="107" t="s">
        <v>1499</v>
      </c>
      <c r="L1182" s="115">
        <v>33165000</v>
      </c>
      <c r="M1182" s="115"/>
    </row>
    <row r="1183" spans="1:13" ht="17.25">
      <c r="A1183" s="104">
        <v>411</v>
      </c>
      <c r="B1183" s="105" t="s">
        <v>290</v>
      </c>
      <c r="C1183" s="105" t="s">
        <v>185</v>
      </c>
      <c r="D1183" s="105">
        <v>1</v>
      </c>
      <c r="E1183" s="105" t="s">
        <v>13</v>
      </c>
      <c r="F1183" s="105" t="s">
        <v>122</v>
      </c>
      <c r="G1183" s="105">
        <v>2020</v>
      </c>
      <c r="H1183" s="105">
        <v>1</v>
      </c>
      <c r="I1183" s="106" t="s">
        <v>174</v>
      </c>
      <c r="J1183" s="106">
        <v>420568</v>
      </c>
      <c r="K1183" s="107" t="s">
        <v>260</v>
      </c>
      <c r="L1183" s="115">
        <v>21000000</v>
      </c>
      <c r="M1183" s="115">
        <v>55358241.458800003</v>
      </c>
    </row>
    <row r="1184" spans="1:13" ht="17.25">
      <c r="A1184" s="104">
        <v>415</v>
      </c>
      <c r="B1184" s="105" t="s">
        <v>290</v>
      </c>
      <c r="C1184" s="105" t="s">
        <v>821</v>
      </c>
      <c r="D1184" s="105">
        <v>1</v>
      </c>
      <c r="E1184" s="105" t="s">
        <v>284</v>
      </c>
      <c r="F1184" s="105" t="s">
        <v>17</v>
      </c>
      <c r="G1184" s="105">
        <v>2020</v>
      </c>
      <c r="H1184" s="105">
        <v>1</v>
      </c>
      <c r="I1184" s="106" t="s">
        <v>170</v>
      </c>
      <c r="J1184" s="106">
        <v>910687</v>
      </c>
      <c r="K1184" s="107" t="s">
        <v>1503</v>
      </c>
      <c r="L1184" s="115">
        <v>2583333.3333333335</v>
      </c>
      <c r="M1184" s="115">
        <v>6510000</v>
      </c>
    </row>
    <row r="1185" spans="1:13" ht="17.25">
      <c r="A1185" s="104">
        <v>419</v>
      </c>
      <c r="B1185" s="105" t="s">
        <v>302</v>
      </c>
      <c r="C1185" s="105" t="s">
        <v>824</v>
      </c>
      <c r="D1185" s="105">
        <v>1</v>
      </c>
      <c r="E1185" s="105" t="s">
        <v>284</v>
      </c>
      <c r="F1185" s="105" t="s">
        <v>17</v>
      </c>
      <c r="G1185" s="105">
        <v>2020</v>
      </c>
      <c r="H1185" s="105">
        <v>1</v>
      </c>
      <c r="I1185" s="106" t="s">
        <v>171</v>
      </c>
      <c r="J1185" s="106">
        <v>605661</v>
      </c>
      <c r="K1185" s="107" t="s">
        <v>1507</v>
      </c>
      <c r="L1185" s="115">
        <v>1875000</v>
      </c>
      <c r="M1185" s="115">
        <v>2098708.895</v>
      </c>
    </row>
    <row r="1186" spans="1:13" ht="17.25">
      <c r="A1186" s="104">
        <v>420</v>
      </c>
      <c r="B1186" s="105" t="s">
        <v>302</v>
      </c>
      <c r="C1186" s="105" t="s">
        <v>824</v>
      </c>
      <c r="D1186" s="105"/>
      <c r="E1186" s="105" t="s">
        <v>284</v>
      </c>
      <c r="F1186" s="105" t="s">
        <v>17</v>
      </c>
      <c r="G1186" s="105">
        <v>2020</v>
      </c>
      <c r="H1186" s="105">
        <v>1</v>
      </c>
      <c r="I1186" s="106" t="s">
        <v>171</v>
      </c>
      <c r="J1186" s="106">
        <v>605662</v>
      </c>
      <c r="K1186" s="107" t="s">
        <v>1508</v>
      </c>
      <c r="L1186" s="115">
        <v>2083333.3333333333</v>
      </c>
      <c r="M1186" s="115">
        <v>7637300</v>
      </c>
    </row>
    <row r="1187" spans="1:13" ht="17.25">
      <c r="A1187" s="104">
        <v>422</v>
      </c>
      <c r="B1187" s="105" t="s">
        <v>304</v>
      </c>
      <c r="C1187" s="105" t="s">
        <v>825</v>
      </c>
      <c r="D1187" s="105"/>
      <c r="E1187" s="105" t="s">
        <v>284</v>
      </c>
      <c r="F1187" s="105" t="s">
        <v>18</v>
      </c>
      <c r="G1187" s="105">
        <v>2020</v>
      </c>
      <c r="H1187" s="105">
        <v>1</v>
      </c>
      <c r="I1187" s="106" t="s">
        <v>170</v>
      </c>
      <c r="J1187" s="106">
        <v>910650</v>
      </c>
      <c r="K1187" s="107" t="s">
        <v>1510</v>
      </c>
      <c r="L1187" s="115">
        <v>416666.66666666669</v>
      </c>
      <c r="M1187" s="115">
        <v>466100</v>
      </c>
    </row>
    <row r="1188" spans="1:13" ht="17.25">
      <c r="A1188" s="104">
        <v>424</v>
      </c>
      <c r="B1188" s="105" t="s">
        <v>305</v>
      </c>
      <c r="C1188" s="105" t="s">
        <v>826</v>
      </c>
      <c r="D1188" s="105">
        <v>1</v>
      </c>
      <c r="E1188" s="105" t="s">
        <v>284</v>
      </c>
      <c r="F1188" s="105" t="s">
        <v>17</v>
      </c>
      <c r="G1188" s="105">
        <v>2020</v>
      </c>
      <c r="H1188" s="105">
        <v>1</v>
      </c>
      <c r="I1188" s="106" t="s">
        <v>171</v>
      </c>
      <c r="J1188" s="106">
        <v>790527</v>
      </c>
      <c r="K1188" s="107" t="s">
        <v>1512</v>
      </c>
      <c r="L1188" s="115"/>
      <c r="M1188" s="115"/>
    </row>
    <row r="1189" spans="1:13" ht="17.25">
      <c r="A1189" s="104">
        <v>427</v>
      </c>
      <c r="B1189" s="105" t="s">
        <v>827</v>
      </c>
      <c r="C1189" s="105" t="s">
        <v>829</v>
      </c>
      <c r="D1189" s="105">
        <v>1</v>
      </c>
      <c r="E1189" s="105" t="s">
        <v>284</v>
      </c>
      <c r="F1189" s="105" t="s">
        <v>17</v>
      </c>
      <c r="G1189" s="105">
        <v>2020</v>
      </c>
      <c r="H1189" s="105">
        <v>1</v>
      </c>
      <c r="I1189" s="106" t="s">
        <v>170</v>
      </c>
      <c r="J1189" s="106">
        <v>921853</v>
      </c>
      <c r="K1189" s="107" t="s">
        <v>1515</v>
      </c>
      <c r="L1189" s="115"/>
      <c r="M1189" s="115"/>
    </row>
    <row r="1190" spans="1:13" ht="17.25">
      <c r="A1190" s="104">
        <v>428</v>
      </c>
      <c r="B1190" s="105" t="s">
        <v>827</v>
      </c>
      <c r="C1190" s="105" t="s">
        <v>829</v>
      </c>
      <c r="D1190" s="105"/>
      <c r="E1190" s="105" t="s">
        <v>284</v>
      </c>
      <c r="F1190" s="105" t="s">
        <v>17</v>
      </c>
      <c r="G1190" s="105">
        <v>2020</v>
      </c>
      <c r="H1190" s="105">
        <v>1</v>
      </c>
      <c r="I1190" s="106" t="s">
        <v>170</v>
      </c>
      <c r="J1190" s="106">
        <v>921854</v>
      </c>
      <c r="K1190" s="107" t="s">
        <v>1516</v>
      </c>
      <c r="L1190" s="115"/>
      <c r="M1190" s="115"/>
    </row>
    <row r="1191" spans="1:13" ht="17.25">
      <c r="A1191" s="104">
        <v>433</v>
      </c>
      <c r="B1191" s="105" t="s">
        <v>285</v>
      </c>
      <c r="C1191" s="105" t="s">
        <v>832</v>
      </c>
      <c r="D1191" s="105">
        <v>1</v>
      </c>
      <c r="E1191" s="105" t="s">
        <v>1520</v>
      </c>
      <c r="F1191" s="105" t="s">
        <v>95</v>
      </c>
      <c r="G1191" s="105">
        <v>2020</v>
      </c>
      <c r="H1191" s="105">
        <v>1</v>
      </c>
      <c r="I1191" s="106" t="s">
        <v>170</v>
      </c>
      <c r="J1191" s="106"/>
      <c r="K1191" s="107" t="s">
        <v>1522</v>
      </c>
      <c r="L1191" s="115">
        <v>22166666.666666668</v>
      </c>
      <c r="M1191" s="115">
        <v>22166666.666666668</v>
      </c>
    </row>
    <row r="1192" spans="1:13" ht="17.25">
      <c r="A1192" s="104">
        <v>434</v>
      </c>
      <c r="B1192" s="105" t="s">
        <v>285</v>
      </c>
      <c r="C1192" s="105" t="s">
        <v>833</v>
      </c>
      <c r="D1192" s="105">
        <v>1</v>
      </c>
      <c r="E1192" s="105" t="s">
        <v>1520</v>
      </c>
      <c r="F1192" s="105" t="s">
        <v>95</v>
      </c>
      <c r="G1192" s="105">
        <v>2020</v>
      </c>
      <c r="H1192" s="105">
        <v>1</v>
      </c>
      <c r="I1192" s="106" t="s">
        <v>181</v>
      </c>
      <c r="J1192" s="106"/>
      <c r="K1192" s="107" t="s">
        <v>1523</v>
      </c>
      <c r="L1192" s="115">
        <v>4583333.333333333</v>
      </c>
      <c r="M1192" s="115">
        <v>4583333.333333333</v>
      </c>
    </row>
    <row r="1193" spans="1:13" ht="17.25">
      <c r="A1193" s="104">
        <v>436</v>
      </c>
      <c r="B1193" s="105" t="s">
        <v>285</v>
      </c>
      <c r="C1193" s="105" t="s">
        <v>835</v>
      </c>
      <c r="D1193" s="105">
        <v>1</v>
      </c>
      <c r="E1193" s="105" t="s">
        <v>1520</v>
      </c>
      <c r="F1193" s="105" t="s">
        <v>95</v>
      </c>
      <c r="G1193" s="105">
        <v>2020</v>
      </c>
      <c r="H1193" s="105">
        <v>1</v>
      </c>
      <c r="I1193" s="106" t="s">
        <v>170</v>
      </c>
      <c r="J1193" s="106"/>
      <c r="K1193" s="107" t="s">
        <v>1525</v>
      </c>
      <c r="L1193" s="115">
        <v>8583333.333333334</v>
      </c>
      <c r="M1193" s="115">
        <v>8583333.333333334</v>
      </c>
    </row>
    <row r="1194" spans="1:13" ht="17.25">
      <c r="A1194" s="104">
        <v>437</v>
      </c>
      <c r="B1194" s="105" t="s">
        <v>285</v>
      </c>
      <c r="C1194" s="105" t="s">
        <v>836</v>
      </c>
      <c r="D1194" s="105">
        <v>1</v>
      </c>
      <c r="E1194" s="105" t="s">
        <v>1520</v>
      </c>
      <c r="F1194" s="105" t="s">
        <v>165</v>
      </c>
      <c r="G1194" s="105">
        <v>2020</v>
      </c>
      <c r="H1194" s="105">
        <v>1</v>
      </c>
      <c r="I1194" s="106" t="s">
        <v>174</v>
      </c>
      <c r="J1194" s="106"/>
      <c r="K1194" s="107" t="s">
        <v>1526</v>
      </c>
      <c r="L1194" s="115">
        <v>6083333.333333333</v>
      </c>
      <c r="M1194" s="115">
        <v>10826000</v>
      </c>
    </row>
    <row r="1195" spans="1:13" ht="17.25">
      <c r="A1195" s="104">
        <v>438</v>
      </c>
      <c r="B1195" s="105" t="s">
        <v>285</v>
      </c>
      <c r="C1195" s="105" t="s">
        <v>836</v>
      </c>
      <c r="D1195" s="105"/>
      <c r="E1195" s="105" t="s">
        <v>1520</v>
      </c>
      <c r="F1195" s="105" t="s">
        <v>165</v>
      </c>
      <c r="G1195" s="105">
        <v>2020</v>
      </c>
      <c r="H1195" s="105">
        <v>1</v>
      </c>
      <c r="I1195" s="106" t="s">
        <v>171</v>
      </c>
      <c r="J1195" s="106"/>
      <c r="K1195" s="107" t="s">
        <v>1527</v>
      </c>
      <c r="L1195" s="115">
        <v>3500000</v>
      </c>
      <c r="M1195" s="115">
        <v>7704742</v>
      </c>
    </row>
    <row r="1196" spans="1:13" ht="17.25">
      <c r="A1196" s="104">
        <v>439</v>
      </c>
      <c r="B1196" s="105" t="s">
        <v>285</v>
      </c>
      <c r="C1196" s="105" t="s">
        <v>837</v>
      </c>
      <c r="D1196" s="105">
        <v>1</v>
      </c>
      <c r="E1196" s="105" t="s">
        <v>1520</v>
      </c>
      <c r="F1196" s="105" t="s">
        <v>165</v>
      </c>
      <c r="G1196" s="105">
        <v>2020</v>
      </c>
      <c r="H1196" s="105">
        <v>1</v>
      </c>
      <c r="I1196" s="106" t="s">
        <v>171</v>
      </c>
      <c r="J1196" s="106"/>
      <c r="K1196" s="107" t="s">
        <v>1528</v>
      </c>
      <c r="L1196" s="115">
        <v>1111111.111111111</v>
      </c>
      <c r="M1196" s="115"/>
    </row>
    <row r="1197" spans="1:13" ht="17.25">
      <c r="A1197" s="104">
        <v>440</v>
      </c>
      <c r="B1197" s="105" t="s">
        <v>285</v>
      </c>
      <c r="C1197" s="105" t="s">
        <v>838</v>
      </c>
      <c r="D1197" s="105">
        <v>1</v>
      </c>
      <c r="E1197" s="105" t="s">
        <v>1520</v>
      </c>
      <c r="F1197" s="105" t="s">
        <v>165</v>
      </c>
      <c r="G1197" s="105">
        <v>2020</v>
      </c>
      <c r="H1197" s="105">
        <v>1</v>
      </c>
      <c r="I1197" s="106" t="s">
        <v>170</v>
      </c>
      <c r="J1197" s="106"/>
      <c r="K1197" s="107" t="s">
        <v>1529</v>
      </c>
      <c r="L1197" s="115">
        <v>2222222.222222222</v>
      </c>
      <c r="M1197" s="115"/>
    </row>
    <row r="1198" spans="1:13" ht="17.25">
      <c r="A1198" s="104">
        <v>441</v>
      </c>
      <c r="B1198" s="105" t="s">
        <v>285</v>
      </c>
      <c r="C1198" s="105" t="s">
        <v>839</v>
      </c>
      <c r="D1198" s="105">
        <v>1</v>
      </c>
      <c r="E1198" s="105" t="s">
        <v>1520</v>
      </c>
      <c r="F1198" s="105" t="s">
        <v>165</v>
      </c>
      <c r="G1198" s="105">
        <v>2020</v>
      </c>
      <c r="H1198" s="105">
        <v>1</v>
      </c>
      <c r="I1198" s="106" t="s">
        <v>173</v>
      </c>
      <c r="J1198" s="106"/>
      <c r="K1198" s="107" t="s">
        <v>1530</v>
      </c>
      <c r="L1198" s="115">
        <v>2000000</v>
      </c>
      <c r="M1198" s="115"/>
    </row>
    <row r="1199" spans="1:13" ht="17.25">
      <c r="A1199" s="104">
        <v>442</v>
      </c>
      <c r="B1199" s="105" t="s">
        <v>285</v>
      </c>
      <c r="C1199" s="105" t="s">
        <v>840</v>
      </c>
      <c r="D1199" s="105">
        <v>1</v>
      </c>
      <c r="E1199" s="105" t="s">
        <v>8</v>
      </c>
      <c r="F1199" s="105" t="s">
        <v>95</v>
      </c>
      <c r="G1199" s="105">
        <v>2020</v>
      </c>
      <c r="H1199" s="105">
        <v>1</v>
      </c>
      <c r="I1199" s="106" t="s">
        <v>170</v>
      </c>
      <c r="J1199" s="106"/>
      <c r="K1199" s="107" t="s">
        <v>1531</v>
      </c>
      <c r="L1199" s="115">
        <v>6083333.333333333</v>
      </c>
      <c r="M1199" s="115">
        <v>37743830</v>
      </c>
    </row>
    <row r="1200" spans="1:13" ht="17.25">
      <c r="A1200" s="104">
        <v>453</v>
      </c>
      <c r="B1200" s="105" t="s">
        <v>285</v>
      </c>
      <c r="C1200" s="105" t="s">
        <v>849</v>
      </c>
      <c r="D1200" s="105">
        <v>1</v>
      </c>
      <c r="E1200" s="105" t="s">
        <v>8</v>
      </c>
      <c r="F1200" s="105" t="s">
        <v>95</v>
      </c>
      <c r="G1200" s="105">
        <v>2020</v>
      </c>
      <c r="H1200" s="105">
        <v>1</v>
      </c>
      <c r="I1200" s="106" t="s">
        <v>170</v>
      </c>
      <c r="J1200" s="106"/>
      <c r="K1200" s="107" t="s">
        <v>1542</v>
      </c>
      <c r="L1200" s="115">
        <v>5083333.333333333</v>
      </c>
      <c r="M1200" s="115">
        <v>4070000</v>
      </c>
    </row>
    <row r="1201" spans="1:13" ht="17.25">
      <c r="A1201" s="104">
        <v>454</v>
      </c>
      <c r="B1201" s="105" t="s">
        <v>285</v>
      </c>
      <c r="C1201" s="105" t="s">
        <v>850</v>
      </c>
      <c r="D1201" s="105">
        <v>1</v>
      </c>
      <c r="E1201" s="105" t="s">
        <v>8</v>
      </c>
      <c r="F1201" s="105" t="s">
        <v>95</v>
      </c>
      <c r="G1201" s="105">
        <v>2020</v>
      </c>
      <c r="H1201" s="105">
        <v>1</v>
      </c>
      <c r="I1201" s="106" t="s">
        <v>170</v>
      </c>
      <c r="J1201" s="106">
        <v>710145</v>
      </c>
      <c r="K1201" s="107" t="s">
        <v>1543</v>
      </c>
      <c r="L1201" s="115">
        <v>2086081.6666666667</v>
      </c>
      <c r="M1201" s="115"/>
    </row>
    <row r="1202" spans="1:13" ht="17.25">
      <c r="A1202" s="104">
        <v>455</v>
      </c>
      <c r="B1202" s="105" t="s">
        <v>285</v>
      </c>
      <c r="C1202" s="105" t="s">
        <v>850</v>
      </c>
      <c r="D1202" s="105"/>
      <c r="E1202" s="105" t="s">
        <v>8</v>
      </c>
      <c r="F1202" s="105" t="s">
        <v>95</v>
      </c>
      <c r="G1202" s="105">
        <v>2020</v>
      </c>
      <c r="H1202" s="105">
        <v>1</v>
      </c>
      <c r="I1202" s="106" t="s">
        <v>170</v>
      </c>
      <c r="J1202" s="106">
        <v>710147</v>
      </c>
      <c r="K1202" s="107" t="s">
        <v>1544</v>
      </c>
      <c r="L1202" s="115">
        <v>1541984.1666666667</v>
      </c>
      <c r="M1202" s="115"/>
    </row>
    <row r="1203" spans="1:13" ht="17.25">
      <c r="A1203" s="104">
        <v>456</v>
      </c>
      <c r="B1203" s="105" t="s">
        <v>285</v>
      </c>
      <c r="C1203" s="105" t="s">
        <v>850</v>
      </c>
      <c r="D1203" s="105"/>
      <c r="E1203" s="105" t="s">
        <v>8</v>
      </c>
      <c r="F1203" s="105" t="s">
        <v>95</v>
      </c>
      <c r="G1203" s="105">
        <v>2020</v>
      </c>
      <c r="H1203" s="105">
        <v>1</v>
      </c>
      <c r="I1203" s="106" t="s">
        <v>170</v>
      </c>
      <c r="J1203" s="106">
        <v>861723</v>
      </c>
      <c r="K1203" s="107" t="s">
        <v>1545</v>
      </c>
      <c r="L1203" s="115">
        <v>2365550</v>
      </c>
      <c r="M1203" s="115"/>
    </row>
    <row r="1204" spans="1:13" ht="17.25">
      <c r="A1204" s="104">
        <v>475</v>
      </c>
      <c r="B1204" s="105" t="s">
        <v>285</v>
      </c>
      <c r="C1204" s="105" t="s">
        <v>858</v>
      </c>
      <c r="D1204" s="105">
        <v>1</v>
      </c>
      <c r="E1204" s="105" t="s">
        <v>8</v>
      </c>
      <c r="F1204" s="105" t="s">
        <v>12</v>
      </c>
      <c r="G1204" s="105">
        <v>2020</v>
      </c>
      <c r="H1204" s="105">
        <v>1</v>
      </c>
      <c r="I1204" s="106" t="s">
        <v>184</v>
      </c>
      <c r="J1204" s="106"/>
      <c r="K1204" s="107" t="s">
        <v>1567</v>
      </c>
      <c r="L1204" s="115">
        <v>8416666.666666666</v>
      </c>
      <c r="M1204" s="115">
        <v>11464579</v>
      </c>
    </row>
    <row r="1205" spans="1:13" ht="17.25">
      <c r="A1205" s="104">
        <v>476</v>
      </c>
      <c r="B1205" s="105" t="s">
        <v>285</v>
      </c>
      <c r="C1205" s="105" t="s">
        <v>859</v>
      </c>
      <c r="D1205" s="105">
        <v>1</v>
      </c>
      <c r="E1205" s="105" t="s">
        <v>8</v>
      </c>
      <c r="F1205" s="105" t="s">
        <v>12</v>
      </c>
      <c r="G1205" s="105">
        <v>2020</v>
      </c>
      <c r="H1205" s="105">
        <v>1</v>
      </c>
      <c r="I1205" s="106" t="s">
        <v>184</v>
      </c>
      <c r="J1205" s="106"/>
      <c r="K1205" s="107" t="s">
        <v>1568</v>
      </c>
      <c r="L1205" s="115">
        <v>4583333.333333333</v>
      </c>
      <c r="M1205" s="115">
        <v>25534899</v>
      </c>
    </row>
    <row r="1206" spans="1:13" ht="17.25">
      <c r="A1206" s="104">
        <v>477</v>
      </c>
      <c r="B1206" s="105" t="s">
        <v>285</v>
      </c>
      <c r="C1206" s="105" t="s">
        <v>860</v>
      </c>
      <c r="D1206" s="105">
        <v>1</v>
      </c>
      <c r="E1206" s="105" t="s">
        <v>8</v>
      </c>
      <c r="F1206" s="105" t="s">
        <v>12</v>
      </c>
      <c r="G1206" s="105">
        <v>2020</v>
      </c>
      <c r="H1206" s="105">
        <v>1</v>
      </c>
      <c r="I1206" s="106" t="s">
        <v>184</v>
      </c>
      <c r="J1206" s="106"/>
      <c r="K1206" s="107" t="s">
        <v>1569</v>
      </c>
      <c r="L1206" s="115">
        <v>4166666.6666666665</v>
      </c>
      <c r="M1206" s="115">
        <v>9010870</v>
      </c>
    </row>
    <row r="1207" spans="1:13" ht="17.25">
      <c r="A1207" s="104">
        <v>478</v>
      </c>
      <c r="B1207" s="105" t="s">
        <v>285</v>
      </c>
      <c r="C1207" s="105" t="s">
        <v>861</v>
      </c>
      <c r="D1207" s="105"/>
      <c r="E1207" s="105" t="s">
        <v>8</v>
      </c>
      <c r="F1207" s="105" t="s">
        <v>12</v>
      </c>
      <c r="G1207" s="105">
        <v>2020</v>
      </c>
      <c r="H1207" s="105">
        <v>1</v>
      </c>
      <c r="I1207" s="106" t="s">
        <v>184</v>
      </c>
      <c r="J1207" s="106"/>
      <c r="K1207" s="107" t="s">
        <v>1570</v>
      </c>
      <c r="L1207" s="115">
        <v>1666666.6666666667</v>
      </c>
      <c r="M1207" s="115"/>
    </row>
    <row r="1208" spans="1:13" ht="17.25">
      <c r="A1208" s="104">
        <v>479</v>
      </c>
      <c r="B1208" s="105" t="s">
        <v>285</v>
      </c>
      <c r="C1208" s="105" t="s">
        <v>861</v>
      </c>
      <c r="D1208" s="105">
        <v>1</v>
      </c>
      <c r="E1208" s="105" t="s">
        <v>8</v>
      </c>
      <c r="F1208" s="105" t="s">
        <v>12</v>
      </c>
      <c r="G1208" s="105">
        <v>2020</v>
      </c>
      <c r="H1208" s="105">
        <v>1</v>
      </c>
      <c r="I1208" s="106" t="s">
        <v>184</v>
      </c>
      <c r="J1208" s="106">
        <v>700316</v>
      </c>
      <c r="K1208" s="107" t="s">
        <v>1571</v>
      </c>
      <c r="L1208" s="115">
        <v>1091.6666666666667</v>
      </c>
      <c r="M1208" s="115">
        <v>6550</v>
      </c>
    </row>
    <row r="1209" spans="1:13" ht="17.25">
      <c r="A1209" s="104">
        <v>480</v>
      </c>
      <c r="B1209" s="105" t="s">
        <v>285</v>
      </c>
      <c r="C1209" s="105" t="s">
        <v>861</v>
      </c>
      <c r="D1209" s="105"/>
      <c r="E1209" s="105" t="s">
        <v>8</v>
      </c>
      <c r="F1209" s="105" t="s">
        <v>12</v>
      </c>
      <c r="G1209" s="105">
        <v>2020</v>
      </c>
      <c r="H1209" s="105">
        <v>1</v>
      </c>
      <c r="I1209" s="106" t="s">
        <v>184</v>
      </c>
      <c r="J1209" s="106">
        <v>700318</v>
      </c>
      <c r="K1209" s="107" t="s">
        <v>1572</v>
      </c>
      <c r="L1209" s="115">
        <v>110</v>
      </c>
      <c r="M1209" s="115">
        <v>2640</v>
      </c>
    </row>
    <row r="1210" spans="1:13" ht="17.25">
      <c r="A1210" s="104">
        <v>481</v>
      </c>
      <c r="B1210" s="105" t="s">
        <v>285</v>
      </c>
      <c r="C1210" s="105" t="s">
        <v>861</v>
      </c>
      <c r="D1210" s="105"/>
      <c r="E1210" s="105" t="s">
        <v>8</v>
      </c>
      <c r="F1210" s="105" t="s">
        <v>12</v>
      </c>
      <c r="G1210" s="105">
        <v>2020</v>
      </c>
      <c r="H1210" s="105">
        <v>1</v>
      </c>
      <c r="I1210" s="106" t="s">
        <v>184</v>
      </c>
      <c r="J1210" s="106">
        <v>700319</v>
      </c>
      <c r="K1210" s="107" t="s">
        <v>1573</v>
      </c>
      <c r="L1210" s="115">
        <v>5918.333333333333</v>
      </c>
      <c r="M1210" s="115">
        <v>22780</v>
      </c>
    </row>
    <row r="1211" spans="1:13" ht="17.25">
      <c r="A1211" s="104">
        <v>482</v>
      </c>
      <c r="B1211" s="105" t="s">
        <v>285</v>
      </c>
      <c r="C1211" s="105" t="s">
        <v>861</v>
      </c>
      <c r="D1211" s="105"/>
      <c r="E1211" s="105" t="s">
        <v>8</v>
      </c>
      <c r="F1211" s="105" t="s">
        <v>12</v>
      </c>
      <c r="G1211" s="105">
        <v>2020</v>
      </c>
      <c r="H1211" s="105">
        <v>1</v>
      </c>
      <c r="I1211" s="106" t="s">
        <v>184</v>
      </c>
      <c r="J1211" s="106">
        <v>700320</v>
      </c>
      <c r="K1211" s="107" t="s">
        <v>1574</v>
      </c>
      <c r="L1211" s="115">
        <v>337.5</v>
      </c>
      <c r="M1211" s="115">
        <v>4050</v>
      </c>
    </row>
    <row r="1212" spans="1:13" ht="17.25">
      <c r="A1212" s="104">
        <v>483</v>
      </c>
      <c r="B1212" s="105" t="s">
        <v>285</v>
      </c>
      <c r="C1212" s="105" t="s">
        <v>861</v>
      </c>
      <c r="D1212" s="105"/>
      <c r="E1212" s="105" t="s">
        <v>8</v>
      </c>
      <c r="F1212" s="105" t="s">
        <v>12</v>
      </c>
      <c r="G1212" s="105">
        <v>2020</v>
      </c>
      <c r="H1212" s="105">
        <v>1</v>
      </c>
      <c r="I1212" s="106" t="s">
        <v>184</v>
      </c>
      <c r="J1212" s="106">
        <v>700321</v>
      </c>
      <c r="K1212" s="107" t="s">
        <v>1575</v>
      </c>
      <c r="L1212" s="115">
        <v>8046.666666666667</v>
      </c>
      <c r="M1212" s="115">
        <v>25840</v>
      </c>
    </row>
    <row r="1213" spans="1:13" ht="17.25">
      <c r="A1213" s="104">
        <v>484</v>
      </c>
      <c r="B1213" s="105" t="s">
        <v>285</v>
      </c>
      <c r="C1213" s="105" t="s">
        <v>861</v>
      </c>
      <c r="D1213" s="105"/>
      <c r="E1213" s="105" t="s">
        <v>8</v>
      </c>
      <c r="F1213" s="105" t="s">
        <v>12</v>
      </c>
      <c r="G1213" s="105">
        <v>2020</v>
      </c>
      <c r="H1213" s="105">
        <v>1</v>
      </c>
      <c r="I1213" s="106" t="s">
        <v>184</v>
      </c>
      <c r="J1213" s="106">
        <v>700324</v>
      </c>
      <c r="K1213" s="107" t="s">
        <v>1576</v>
      </c>
      <c r="L1213" s="115">
        <v>118.33333333333333</v>
      </c>
      <c r="M1213" s="115">
        <v>21300</v>
      </c>
    </row>
    <row r="1214" spans="1:13" ht="17.25">
      <c r="A1214" s="104">
        <v>485</v>
      </c>
      <c r="B1214" s="105" t="s">
        <v>285</v>
      </c>
      <c r="C1214" s="105" t="s">
        <v>861</v>
      </c>
      <c r="D1214" s="105"/>
      <c r="E1214" s="105" t="s">
        <v>8</v>
      </c>
      <c r="F1214" s="105" t="s">
        <v>12</v>
      </c>
      <c r="G1214" s="105">
        <v>2020</v>
      </c>
      <c r="H1214" s="105">
        <v>1</v>
      </c>
      <c r="I1214" s="106" t="s">
        <v>184</v>
      </c>
      <c r="J1214" s="106">
        <v>700325</v>
      </c>
      <c r="K1214" s="107" t="s">
        <v>1577</v>
      </c>
      <c r="L1214" s="115">
        <v>595.83333333333337</v>
      </c>
      <c r="M1214" s="115">
        <v>18590</v>
      </c>
    </row>
    <row r="1215" spans="1:13" ht="17.25">
      <c r="A1215" s="104">
        <v>486</v>
      </c>
      <c r="B1215" s="105" t="s">
        <v>285</v>
      </c>
      <c r="C1215" s="105" t="s">
        <v>861</v>
      </c>
      <c r="D1215" s="105"/>
      <c r="E1215" s="105" t="s">
        <v>8</v>
      </c>
      <c r="F1215" s="105" t="s">
        <v>12</v>
      </c>
      <c r="G1215" s="105">
        <v>2020</v>
      </c>
      <c r="H1215" s="105">
        <v>1</v>
      </c>
      <c r="I1215" s="106" t="s">
        <v>184</v>
      </c>
      <c r="J1215" s="106">
        <v>700329</v>
      </c>
      <c r="K1215" s="107" t="s">
        <v>1578</v>
      </c>
      <c r="L1215" s="115">
        <v>245</v>
      </c>
      <c r="M1215" s="115">
        <v>5880</v>
      </c>
    </row>
    <row r="1216" spans="1:13" ht="17.25">
      <c r="A1216" s="104">
        <v>487</v>
      </c>
      <c r="B1216" s="105" t="s">
        <v>285</v>
      </c>
      <c r="C1216" s="105" t="s">
        <v>861</v>
      </c>
      <c r="D1216" s="105"/>
      <c r="E1216" s="105" t="s">
        <v>8</v>
      </c>
      <c r="F1216" s="105" t="s">
        <v>12</v>
      </c>
      <c r="G1216" s="105">
        <v>2020</v>
      </c>
      <c r="H1216" s="105">
        <v>1</v>
      </c>
      <c r="I1216" s="106" t="s">
        <v>184</v>
      </c>
      <c r="J1216" s="106">
        <v>700330</v>
      </c>
      <c r="K1216" s="107" t="s">
        <v>1579</v>
      </c>
      <c r="L1216" s="115">
        <v>986.66666666666663</v>
      </c>
      <c r="M1216" s="115">
        <v>5920</v>
      </c>
    </row>
    <row r="1217" spans="1:13" ht="17.25">
      <c r="A1217" s="104">
        <v>488</v>
      </c>
      <c r="B1217" s="105" t="s">
        <v>285</v>
      </c>
      <c r="C1217" s="105" t="s">
        <v>861</v>
      </c>
      <c r="D1217" s="105"/>
      <c r="E1217" s="105" t="s">
        <v>8</v>
      </c>
      <c r="F1217" s="105" t="s">
        <v>12</v>
      </c>
      <c r="G1217" s="105">
        <v>2020</v>
      </c>
      <c r="H1217" s="105">
        <v>1</v>
      </c>
      <c r="I1217" s="106" t="s">
        <v>184</v>
      </c>
      <c r="J1217" s="106">
        <v>700332</v>
      </c>
      <c r="K1217" s="107" t="s">
        <v>1580</v>
      </c>
      <c r="L1217" s="115">
        <v>14403.333333333334</v>
      </c>
      <c r="M1217" s="115">
        <v>34270</v>
      </c>
    </row>
    <row r="1218" spans="1:13" ht="17.25">
      <c r="A1218" s="104">
        <v>489</v>
      </c>
      <c r="B1218" s="105" t="s">
        <v>285</v>
      </c>
      <c r="C1218" s="105" t="s">
        <v>861</v>
      </c>
      <c r="D1218" s="105"/>
      <c r="E1218" s="105" t="s">
        <v>8</v>
      </c>
      <c r="F1218" s="105" t="s">
        <v>12</v>
      </c>
      <c r="G1218" s="105">
        <v>2020</v>
      </c>
      <c r="H1218" s="105">
        <v>1</v>
      </c>
      <c r="I1218" s="106" t="s">
        <v>184</v>
      </c>
      <c r="J1218" s="106">
        <v>700339</v>
      </c>
      <c r="K1218" s="107" t="s">
        <v>1581</v>
      </c>
      <c r="L1218" s="115">
        <v>36764.166666666664</v>
      </c>
      <c r="M1218" s="115">
        <v>25120</v>
      </c>
    </row>
    <row r="1219" spans="1:13" ht="17.25">
      <c r="A1219" s="104">
        <v>490</v>
      </c>
      <c r="B1219" s="105" t="s">
        <v>285</v>
      </c>
      <c r="C1219" s="105" t="s">
        <v>861</v>
      </c>
      <c r="D1219" s="105"/>
      <c r="E1219" s="105" t="s">
        <v>8</v>
      </c>
      <c r="F1219" s="105" t="s">
        <v>12</v>
      </c>
      <c r="G1219" s="105">
        <v>2020</v>
      </c>
      <c r="H1219" s="105">
        <v>1</v>
      </c>
      <c r="I1219" s="106" t="s">
        <v>184</v>
      </c>
      <c r="J1219" s="106">
        <v>700340</v>
      </c>
      <c r="K1219" s="107" t="s">
        <v>1582</v>
      </c>
      <c r="L1219" s="115">
        <v>1053.3333333333333</v>
      </c>
      <c r="M1219" s="115"/>
    </row>
    <row r="1220" spans="1:13" ht="17.25">
      <c r="A1220" s="104">
        <v>491</v>
      </c>
      <c r="B1220" s="105" t="s">
        <v>285</v>
      </c>
      <c r="C1220" s="105" t="s">
        <v>861</v>
      </c>
      <c r="D1220" s="105"/>
      <c r="E1220" s="105" t="s">
        <v>8</v>
      </c>
      <c r="F1220" s="105" t="s">
        <v>12</v>
      </c>
      <c r="G1220" s="105">
        <v>2020</v>
      </c>
      <c r="H1220" s="105">
        <v>1</v>
      </c>
      <c r="I1220" s="106" t="s">
        <v>184</v>
      </c>
      <c r="J1220" s="106">
        <v>700970</v>
      </c>
      <c r="K1220" s="107" t="s">
        <v>1583</v>
      </c>
      <c r="L1220" s="115">
        <v>2400</v>
      </c>
      <c r="M1220" s="115">
        <v>27200</v>
      </c>
    </row>
    <row r="1221" spans="1:13" ht="17.25">
      <c r="A1221" s="104">
        <v>492</v>
      </c>
      <c r="B1221" s="105" t="s">
        <v>285</v>
      </c>
      <c r="C1221" s="105" t="s">
        <v>861</v>
      </c>
      <c r="D1221" s="105"/>
      <c r="E1221" s="105" t="s">
        <v>8</v>
      </c>
      <c r="F1221" s="105" t="s">
        <v>12</v>
      </c>
      <c r="G1221" s="105">
        <v>2020</v>
      </c>
      <c r="H1221" s="105">
        <v>1</v>
      </c>
      <c r="I1221" s="106" t="s">
        <v>184</v>
      </c>
      <c r="J1221" s="106">
        <v>700773</v>
      </c>
      <c r="K1221" s="107" t="s">
        <v>1584</v>
      </c>
      <c r="L1221" s="115">
        <v>3770</v>
      </c>
      <c r="M1221" s="115">
        <v>23142</v>
      </c>
    </row>
    <row r="1222" spans="1:13" ht="17.25">
      <c r="A1222" s="104">
        <v>493</v>
      </c>
      <c r="B1222" s="105" t="s">
        <v>285</v>
      </c>
      <c r="C1222" s="105" t="s">
        <v>861</v>
      </c>
      <c r="D1222" s="105"/>
      <c r="E1222" s="105" t="s">
        <v>8</v>
      </c>
      <c r="F1222" s="105" t="s">
        <v>12</v>
      </c>
      <c r="G1222" s="105">
        <v>2020</v>
      </c>
      <c r="H1222" s="105">
        <v>1</v>
      </c>
      <c r="I1222" s="106" t="s">
        <v>184</v>
      </c>
      <c r="J1222" s="106">
        <v>700353</v>
      </c>
      <c r="K1222" s="107" t="s">
        <v>1585</v>
      </c>
      <c r="L1222" s="115">
        <v>9196.6666666666661</v>
      </c>
      <c r="M1222" s="115">
        <v>14240</v>
      </c>
    </row>
    <row r="1223" spans="1:13" ht="17.25">
      <c r="A1223" s="104">
        <v>494</v>
      </c>
      <c r="B1223" s="105" t="s">
        <v>285</v>
      </c>
      <c r="C1223" s="105" t="s">
        <v>861</v>
      </c>
      <c r="D1223" s="105"/>
      <c r="E1223" s="105" t="s">
        <v>8</v>
      </c>
      <c r="F1223" s="105" t="s">
        <v>12</v>
      </c>
      <c r="G1223" s="105">
        <v>2020</v>
      </c>
      <c r="H1223" s="105">
        <v>1</v>
      </c>
      <c r="I1223" s="106" t="s">
        <v>184</v>
      </c>
      <c r="J1223" s="106">
        <v>700357</v>
      </c>
      <c r="K1223" s="107" t="s">
        <v>1586</v>
      </c>
      <c r="L1223" s="115">
        <v>1677.5</v>
      </c>
      <c r="M1223" s="115">
        <v>24156</v>
      </c>
    </row>
    <row r="1224" spans="1:13" ht="17.25">
      <c r="A1224" s="104">
        <v>495</v>
      </c>
      <c r="B1224" s="105" t="s">
        <v>285</v>
      </c>
      <c r="C1224" s="105" t="s">
        <v>861</v>
      </c>
      <c r="D1224" s="105"/>
      <c r="E1224" s="105" t="s">
        <v>8</v>
      </c>
      <c r="F1224" s="105" t="s">
        <v>12</v>
      </c>
      <c r="G1224" s="105">
        <v>2020</v>
      </c>
      <c r="H1224" s="105">
        <v>1</v>
      </c>
      <c r="I1224" s="106" t="s">
        <v>184</v>
      </c>
      <c r="J1224" s="106">
        <v>700362</v>
      </c>
      <c r="K1224" s="107" t="s">
        <v>1587</v>
      </c>
      <c r="L1224" s="115">
        <v>163.33333333333334</v>
      </c>
      <c r="M1224" s="115"/>
    </row>
    <row r="1225" spans="1:13" ht="17.25">
      <c r="A1225" s="104">
        <v>496</v>
      </c>
      <c r="B1225" s="105" t="s">
        <v>285</v>
      </c>
      <c r="C1225" s="105" t="s">
        <v>861</v>
      </c>
      <c r="D1225" s="105"/>
      <c r="E1225" s="105" t="s">
        <v>8</v>
      </c>
      <c r="F1225" s="105" t="s">
        <v>12</v>
      </c>
      <c r="G1225" s="105">
        <v>2020</v>
      </c>
      <c r="H1225" s="105">
        <v>1</v>
      </c>
      <c r="I1225" s="106" t="s">
        <v>184</v>
      </c>
      <c r="J1225" s="106">
        <v>700231</v>
      </c>
      <c r="K1225" s="107" t="s">
        <v>1588</v>
      </c>
      <c r="L1225" s="115">
        <v>433.33333333333331</v>
      </c>
      <c r="M1225" s="115">
        <v>3640</v>
      </c>
    </row>
    <row r="1226" spans="1:13" ht="17.25">
      <c r="A1226" s="104">
        <v>497</v>
      </c>
      <c r="B1226" s="105" t="s">
        <v>285</v>
      </c>
      <c r="C1226" s="105" t="s">
        <v>861</v>
      </c>
      <c r="D1226" s="105"/>
      <c r="E1226" s="105" t="s">
        <v>8</v>
      </c>
      <c r="F1226" s="105" t="s">
        <v>12</v>
      </c>
      <c r="G1226" s="105">
        <v>2020</v>
      </c>
      <c r="H1226" s="105">
        <v>1</v>
      </c>
      <c r="I1226" s="106" t="s">
        <v>184</v>
      </c>
      <c r="J1226" s="106">
        <v>700232</v>
      </c>
      <c r="K1226" s="107" t="s">
        <v>1589</v>
      </c>
      <c r="L1226" s="115">
        <v>1943.3333333333333</v>
      </c>
      <c r="M1226" s="115">
        <v>1060</v>
      </c>
    </row>
    <row r="1227" spans="1:13" ht="17.25">
      <c r="A1227" s="104">
        <v>498</v>
      </c>
      <c r="B1227" s="105" t="s">
        <v>285</v>
      </c>
      <c r="C1227" s="105" t="s">
        <v>861</v>
      </c>
      <c r="D1227" s="105"/>
      <c r="E1227" s="105" t="s">
        <v>8</v>
      </c>
      <c r="F1227" s="105" t="s">
        <v>12</v>
      </c>
      <c r="G1227" s="105">
        <v>2020</v>
      </c>
      <c r="H1227" s="105">
        <v>1</v>
      </c>
      <c r="I1227" s="106" t="s">
        <v>184</v>
      </c>
      <c r="J1227" s="106">
        <v>700234</v>
      </c>
      <c r="K1227" s="107" t="s">
        <v>1590</v>
      </c>
      <c r="L1227" s="115">
        <v>180</v>
      </c>
      <c r="M1227" s="115"/>
    </row>
    <row r="1228" spans="1:13" ht="17.25">
      <c r="A1228" s="104">
        <v>499</v>
      </c>
      <c r="B1228" s="105" t="s">
        <v>285</v>
      </c>
      <c r="C1228" s="105" t="s">
        <v>861</v>
      </c>
      <c r="D1228" s="105"/>
      <c r="E1228" s="105" t="s">
        <v>8</v>
      </c>
      <c r="F1228" s="105" t="s">
        <v>12</v>
      </c>
      <c r="G1228" s="105">
        <v>2020</v>
      </c>
      <c r="H1228" s="105">
        <v>1</v>
      </c>
      <c r="I1228" s="106" t="s">
        <v>184</v>
      </c>
      <c r="J1228" s="106">
        <v>700236</v>
      </c>
      <c r="K1228" s="107" t="s">
        <v>1591</v>
      </c>
      <c r="L1228" s="115">
        <v>280</v>
      </c>
      <c r="M1228" s="115">
        <v>1120</v>
      </c>
    </row>
    <row r="1229" spans="1:13" ht="17.25">
      <c r="A1229" s="104">
        <v>500</v>
      </c>
      <c r="B1229" s="105" t="s">
        <v>285</v>
      </c>
      <c r="C1229" s="105" t="s">
        <v>861</v>
      </c>
      <c r="D1229" s="105"/>
      <c r="E1229" s="105" t="s">
        <v>8</v>
      </c>
      <c r="F1229" s="105" t="s">
        <v>12</v>
      </c>
      <c r="G1229" s="105">
        <v>2020</v>
      </c>
      <c r="H1229" s="105">
        <v>1</v>
      </c>
      <c r="I1229" s="106" t="s">
        <v>184</v>
      </c>
      <c r="J1229" s="106">
        <v>700237</v>
      </c>
      <c r="K1229" s="107" t="s">
        <v>1592</v>
      </c>
      <c r="L1229" s="115">
        <v>5842.5</v>
      </c>
      <c r="M1229" s="115">
        <v>15960</v>
      </c>
    </row>
    <row r="1230" spans="1:13" ht="17.25">
      <c r="A1230" s="104">
        <v>501</v>
      </c>
      <c r="B1230" s="105" t="s">
        <v>285</v>
      </c>
      <c r="C1230" s="105" t="s">
        <v>861</v>
      </c>
      <c r="D1230" s="105"/>
      <c r="E1230" s="105" t="s">
        <v>8</v>
      </c>
      <c r="F1230" s="105" t="s">
        <v>12</v>
      </c>
      <c r="G1230" s="105">
        <v>2020</v>
      </c>
      <c r="H1230" s="105">
        <v>1</v>
      </c>
      <c r="I1230" s="106" t="s">
        <v>184</v>
      </c>
      <c r="J1230" s="106">
        <v>700239</v>
      </c>
      <c r="K1230" s="107" t="s">
        <v>1593</v>
      </c>
      <c r="L1230" s="115">
        <v>18801.666666666668</v>
      </c>
      <c r="M1230" s="115">
        <v>8700</v>
      </c>
    </row>
    <row r="1231" spans="1:13" ht="17.25">
      <c r="A1231" s="104">
        <v>502</v>
      </c>
      <c r="B1231" s="105" t="s">
        <v>285</v>
      </c>
      <c r="C1231" s="105" t="s">
        <v>861</v>
      </c>
      <c r="D1231" s="105"/>
      <c r="E1231" s="105" t="s">
        <v>8</v>
      </c>
      <c r="F1231" s="105" t="s">
        <v>12</v>
      </c>
      <c r="G1231" s="105">
        <v>2020</v>
      </c>
      <c r="H1231" s="105">
        <v>1</v>
      </c>
      <c r="I1231" s="106" t="s">
        <v>184</v>
      </c>
      <c r="J1231" s="106">
        <v>700240</v>
      </c>
      <c r="K1231" s="107" t="s">
        <v>1594</v>
      </c>
      <c r="L1231" s="115">
        <v>4450</v>
      </c>
      <c r="M1231" s="115">
        <v>10200</v>
      </c>
    </row>
    <row r="1232" spans="1:13" ht="17.25">
      <c r="A1232" s="104">
        <v>503</v>
      </c>
      <c r="B1232" s="105" t="s">
        <v>285</v>
      </c>
      <c r="C1232" s="105" t="s">
        <v>861</v>
      </c>
      <c r="D1232" s="105"/>
      <c r="E1232" s="105" t="s">
        <v>8</v>
      </c>
      <c r="F1232" s="105" t="s">
        <v>12</v>
      </c>
      <c r="G1232" s="105">
        <v>2020</v>
      </c>
      <c r="H1232" s="105">
        <v>1</v>
      </c>
      <c r="I1232" s="106" t="s">
        <v>184</v>
      </c>
      <c r="J1232" s="106">
        <v>700242</v>
      </c>
      <c r="K1232" s="107" t="s">
        <v>1595</v>
      </c>
      <c r="L1232" s="115">
        <v>813.33333333333337</v>
      </c>
      <c r="M1232" s="115"/>
    </row>
    <row r="1233" spans="1:13" ht="17.25">
      <c r="A1233" s="104">
        <v>504</v>
      </c>
      <c r="B1233" s="105" t="s">
        <v>285</v>
      </c>
      <c r="C1233" s="105" t="s">
        <v>861</v>
      </c>
      <c r="D1233" s="105"/>
      <c r="E1233" s="105" t="s">
        <v>8</v>
      </c>
      <c r="F1233" s="105" t="s">
        <v>12</v>
      </c>
      <c r="G1233" s="105">
        <v>2020</v>
      </c>
      <c r="H1233" s="105">
        <v>1</v>
      </c>
      <c r="I1233" s="106" t="s">
        <v>184</v>
      </c>
      <c r="J1233" s="106">
        <v>700244</v>
      </c>
      <c r="K1233" s="107" t="s">
        <v>1596</v>
      </c>
      <c r="L1233" s="115">
        <v>4753.333333333333</v>
      </c>
      <c r="M1233" s="115">
        <v>19220</v>
      </c>
    </row>
    <row r="1234" spans="1:13" ht="17.25">
      <c r="A1234" s="104">
        <v>505</v>
      </c>
      <c r="B1234" s="105" t="s">
        <v>285</v>
      </c>
      <c r="C1234" s="105" t="s">
        <v>861</v>
      </c>
      <c r="D1234" s="105"/>
      <c r="E1234" s="105" t="s">
        <v>8</v>
      </c>
      <c r="F1234" s="105" t="s">
        <v>12</v>
      </c>
      <c r="G1234" s="105">
        <v>2020</v>
      </c>
      <c r="H1234" s="105">
        <v>1</v>
      </c>
      <c r="I1234" s="106" t="s">
        <v>184</v>
      </c>
      <c r="J1234" s="106">
        <v>700246</v>
      </c>
      <c r="K1234" s="107" t="s">
        <v>1597</v>
      </c>
      <c r="L1234" s="115">
        <v>8586.6666666666661</v>
      </c>
      <c r="M1234" s="115">
        <v>14080</v>
      </c>
    </row>
    <row r="1235" spans="1:13" ht="17.25">
      <c r="A1235" s="104">
        <v>506</v>
      </c>
      <c r="B1235" s="105" t="s">
        <v>285</v>
      </c>
      <c r="C1235" s="105" t="s">
        <v>861</v>
      </c>
      <c r="D1235" s="105"/>
      <c r="E1235" s="105" t="s">
        <v>8</v>
      </c>
      <c r="F1235" s="105" t="s">
        <v>12</v>
      </c>
      <c r="G1235" s="105">
        <v>2020</v>
      </c>
      <c r="H1235" s="105">
        <v>1</v>
      </c>
      <c r="I1235" s="106" t="s">
        <v>184</v>
      </c>
      <c r="J1235" s="106">
        <v>700248</v>
      </c>
      <c r="K1235" s="107" t="s">
        <v>1598</v>
      </c>
      <c r="L1235" s="115">
        <v>7150</v>
      </c>
      <c r="M1235" s="115">
        <v>14950</v>
      </c>
    </row>
    <row r="1236" spans="1:13" ht="17.25">
      <c r="A1236" s="104">
        <v>507</v>
      </c>
      <c r="B1236" s="105" t="s">
        <v>285</v>
      </c>
      <c r="C1236" s="105" t="s">
        <v>861</v>
      </c>
      <c r="D1236" s="105"/>
      <c r="E1236" s="105" t="s">
        <v>8</v>
      </c>
      <c r="F1236" s="105" t="s">
        <v>12</v>
      </c>
      <c r="G1236" s="105">
        <v>2020</v>
      </c>
      <c r="H1236" s="105">
        <v>1</v>
      </c>
      <c r="I1236" s="106" t="s">
        <v>184</v>
      </c>
      <c r="J1236" s="106">
        <v>700250</v>
      </c>
      <c r="K1236" s="107" t="s">
        <v>1599</v>
      </c>
      <c r="L1236" s="115">
        <v>10725</v>
      </c>
      <c r="M1236" s="115">
        <v>20460</v>
      </c>
    </row>
    <row r="1237" spans="1:13" ht="17.25">
      <c r="A1237" s="104">
        <v>508</v>
      </c>
      <c r="B1237" s="105" t="s">
        <v>285</v>
      </c>
      <c r="C1237" s="105" t="s">
        <v>861</v>
      </c>
      <c r="D1237" s="105"/>
      <c r="E1237" s="105" t="s">
        <v>8</v>
      </c>
      <c r="F1237" s="105" t="s">
        <v>12</v>
      </c>
      <c r="G1237" s="105">
        <v>2020</v>
      </c>
      <c r="H1237" s="105">
        <v>1</v>
      </c>
      <c r="I1237" s="106" t="s">
        <v>184</v>
      </c>
      <c r="J1237" s="106">
        <v>700251</v>
      </c>
      <c r="K1237" s="107" t="s">
        <v>1600</v>
      </c>
      <c r="L1237" s="115">
        <v>4801.666666666667</v>
      </c>
      <c r="M1237" s="115">
        <v>15410</v>
      </c>
    </row>
    <row r="1238" spans="1:13" ht="17.25">
      <c r="A1238" s="104">
        <v>509</v>
      </c>
      <c r="B1238" s="105" t="s">
        <v>285</v>
      </c>
      <c r="C1238" s="105" t="s">
        <v>861</v>
      </c>
      <c r="D1238" s="105"/>
      <c r="E1238" s="105" t="s">
        <v>8</v>
      </c>
      <c r="F1238" s="105" t="s">
        <v>12</v>
      </c>
      <c r="G1238" s="105">
        <v>2020</v>
      </c>
      <c r="H1238" s="105">
        <v>1</v>
      </c>
      <c r="I1238" s="106" t="s">
        <v>184</v>
      </c>
      <c r="J1238" s="106">
        <v>700253</v>
      </c>
      <c r="K1238" s="107" t="s">
        <v>1601</v>
      </c>
      <c r="L1238" s="115">
        <v>4887.5</v>
      </c>
      <c r="M1238" s="115">
        <v>10350</v>
      </c>
    </row>
    <row r="1239" spans="1:13" ht="17.25">
      <c r="A1239" s="104">
        <v>510</v>
      </c>
      <c r="B1239" s="105" t="s">
        <v>285</v>
      </c>
      <c r="C1239" s="105" t="s">
        <v>861</v>
      </c>
      <c r="D1239" s="105"/>
      <c r="E1239" s="105" t="s">
        <v>8</v>
      </c>
      <c r="F1239" s="105" t="s">
        <v>12</v>
      </c>
      <c r="G1239" s="105">
        <v>2020</v>
      </c>
      <c r="H1239" s="105">
        <v>1</v>
      </c>
      <c r="I1239" s="106" t="s">
        <v>184</v>
      </c>
      <c r="J1239" s="106">
        <v>700255</v>
      </c>
      <c r="K1239" s="107" t="s">
        <v>1602</v>
      </c>
      <c r="L1239" s="115">
        <v>8108.333333333333</v>
      </c>
      <c r="M1239" s="115">
        <v>15400</v>
      </c>
    </row>
    <row r="1240" spans="1:13" ht="17.25">
      <c r="A1240" s="104">
        <v>511</v>
      </c>
      <c r="B1240" s="105" t="s">
        <v>285</v>
      </c>
      <c r="C1240" s="105" t="s">
        <v>861</v>
      </c>
      <c r="D1240" s="105"/>
      <c r="E1240" s="105" t="s">
        <v>8</v>
      </c>
      <c r="F1240" s="105" t="s">
        <v>12</v>
      </c>
      <c r="G1240" s="105">
        <v>2020</v>
      </c>
      <c r="H1240" s="105">
        <v>1</v>
      </c>
      <c r="I1240" s="106" t="s">
        <v>184</v>
      </c>
      <c r="J1240" s="106">
        <v>700257</v>
      </c>
      <c r="K1240" s="107" t="s">
        <v>1603</v>
      </c>
      <c r="L1240" s="115">
        <v>4378.333333333333</v>
      </c>
      <c r="M1240" s="115">
        <v>8520</v>
      </c>
    </row>
    <row r="1241" spans="1:13" ht="17.25">
      <c r="A1241" s="104">
        <v>512</v>
      </c>
      <c r="B1241" s="105" t="s">
        <v>285</v>
      </c>
      <c r="C1241" s="105" t="s">
        <v>861</v>
      </c>
      <c r="D1241" s="105"/>
      <c r="E1241" s="105" t="s">
        <v>8</v>
      </c>
      <c r="F1241" s="105" t="s">
        <v>12</v>
      </c>
      <c r="G1241" s="105">
        <v>2020</v>
      </c>
      <c r="H1241" s="105">
        <v>1</v>
      </c>
      <c r="I1241" s="106" t="s">
        <v>184</v>
      </c>
      <c r="J1241" s="106">
        <v>700259</v>
      </c>
      <c r="K1241" s="107" t="s">
        <v>1604</v>
      </c>
      <c r="L1241" s="115">
        <v>33215</v>
      </c>
      <c r="M1241" s="115">
        <v>91250</v>
      </c>
    </row>
    <row r="1242" spans="1:13" ht="17.25">
      <c r="A1242" s="104">
        <v>513</v>
      </c>
      <c r="B1242" s="105" t="s">
        <v>285</v>
      </c>
      <c r="C1242" s="105" t="s">
        <v>861</v>
      </c>
      <c r="D1242" s="105"/>
      <c r="E1242" s="105" t="s">
        <v>8</v>
      </c>
      <c r="F1242" s="105" t="s">
        <v>12</v>
      </c>
      <c r="G1242" s="105">
        <v>2020</v>
      </c>
      <c r="H1242" s="105">
        <v>1</v>
      </c>
      <c r="I1242" s="106" t="s">
        <v>184</v>
      </c>
      <c r="J1242" s="106">
        <v>700260</v>
      </c>
      <c r="K1242" s="107" t="s">
        <v>1605</v>
      </c>
      <c r="L1242" s="115">
        <v>3083.3333333333335</v>
      </c>
      <c r="M1242" s="115">
        <v>5180</v>
      </c>
    </row>
    <row r="1243" spans="1:13" ht="17.25">
      <c r="A1243" s="104">
        <v>514</v>
      </c>
      <c r="B1243" s="105" t="s">
        <v>285</v>
      </c>
      <c r="C1243" s="105" t="s">
        <v>861</v>
      </c>
      <c r="D1243" s="105"/>
      <c r="E1243" s="105" t="s">
        <v>8</v>
      </c>
      <c r="F1243" s="105" t="s">
        <v>12</v>
      </c>
      <c r="G1243" s="105">
        <v>2020</v>
      </c>
      <c r="H1243" s="105">
        <v>1</v>
      </c>
      <c r="I1243" s="106" t="s">
        <v>184</v>
      </c>
      <c r="J1243" s="106">
        <v>700262</v>
      </c>
      <c r="K1243" s="107" t="s">
        <v>1606</v>
      </c>
      <c r="L1243" s="115">
        <v>7375</v>
      </c>
      <c r="M1243" s="115">
        <v>26250</v>
      </c>
    </row>
    <row r="1244" spans="1:13" ht="17.25">
      <c r="A1244" s="104">
        <v>515</v>
      </c>
      <c r="B1244" s="105" t="s">
        <v>285</v>
      </c>
      <c r="C1244" s="105" t="s">
        <v>861</v>
      </c>
      <c r="D1244" s="105"/>
      <c r="E1244" s="105" t="s">
        <v>8</v>
      </c>
      <c r="F1244" s="105" t="s">
        <v>12</v>
      </c>
      <c r="G1244" s="105">
        <v>2020</v>
      </c>
      <c r="H1244" s="105">
        <v>1</v>
      </c>
      <c r="I1244" s="106" t="s">
        <v>184</v>
      </c>
      <c r="J1244" s="106">
        <v>700263</v>
      </c>
      <c r="K1244" s="107" t="s">
        <v>1607</v>
      </c>
      <c r="L1244" s="115">
        <v>7058.333333333333</v>
      </c>
      <c r="M1244" s="115">
        <v>10010</v>
      </c>
    </row>
    <row r="1245" spans="1:13" ht="17.25">
      <c r="A1245" s="104">
        <v>516</v>
      </c>
      <c r="B1245" s="105" t="s">
        <v>285</v>
      </c>
      <c r="C1245" s="105" t="s">
        <v>861</v>
      </c>
      <c r="D1245" s="105"/>
      <c r="E1245" s="105" t="s">
        <v>8</v>
      </c>
      <c r="F1245" s="105" t="s">
        <v>12</v>
      </c>
      <c r="G1245" s="105">
        <v>2020</v>
      </c>
      <c r="H1245" s="105">
        <v>1</v>
      </c>
      <c r="I1245" s="106" t="s">
        <v>184</v>
      </c>
      <c r="J1245" s="106">
        <v>700265</v>
      </c>
      <c r="K1245" s="107" t="s">
        <v>1608</v>
      </c>
      <c r="L1245" s="115">
        <v>8840</v>
      </c>
      <c r="M1245" s="115">
        <v>46020</v>
      </c>
    </row>
    <row r="1246" spans="1:13" ht="17.25">
      <c r="A1246" s="104">
        <v>517</v>
      </c>
      <c r="B1246" s="105" t="s">
        <v>285</v>
      </c>
      <c r="C1246" s="105" t="s">
        <v>861</v>
      </c>
      <c r="D1246" s="105"/>
      <c r="E1246" s="105" t="s">
        <v>8</v>
      </c>
      <c r="F1246" s="105" t="s">
        <v>12</v>
      </c>
      <c r="G1246" s="105">
        <v>2020</v>
      </c>
      <c r="H1246" s="105">
        <v>1</v>
      </c>
      <c r="I1246" s="106" t="s">
        <v>184</v>
      </c>
      <c r="J1246" s="106">
        <v>700266</v>
      </c>
      <c r="K1246" s="107" t="s">
        <v>1609</v>
      </c>
      <c r="L1246" s="115">
        <v>6254.166666666667</v>
      </c>
      <c r="M1246" s="115">
        <v>21330</v>
      </c>
    </row>
    <row r="1247" spans="1:13" ht="17.25">
      <c r="A1247" s="104">
        <v>518</v>
      </c>
      <c r="B1247" s="105" t="s">
        <v>285</v>
      </c>
      <c r="C1247" s="105" t="s">
        <v>861</v>
      </c>
      <c r="D1247" s="105"/>
      <c r="E1247" s="105" t="s">
        <v>8</v>
      </c>
      <c r="F1247" s="105" t="s">
        <v>12</v>
      </c>
      <c r="G1247" s="105">
        <v>2020</v>
      </c>
      <c r="H1247" s="105">
        <v>1</v>
      </c>
      <c r="I1247" s="106" t="s">
        <v>184</v>
      </c>
      <c r="J1247" s="106">
        <v>700268</v>
      </c>
      <c r="K1247" s="107" t="s">
        <v>1610</v>
      </c>
      <c r="L1247" s="115">
        <v>9666.6666666666661</v>
      </c>
      <c r="M1247" s="115">
        <v>19200</v>
      </c>
    </row>
    <row r="1248" spans="1:13" ht="17.25">
      <c r="A1248" s="104">
        <v>519</v>
      </c>
      <c r="B1248" s="105" t="s">
        <v>285</v>
      </c>
      <c r="C1248" s="105" t="s">
        <v>861</v>
      </c>
      <c r="D1248" s="105"/>
      <c r="E1248" s="105" t="s">
        <v>8</v>
      </c>
      <c r="F1248" s="105" t="s">
        <v>12</v>
      </c>
      <c r="G1248" s="105">
        <v>2020</v>
      </c>
      <c r="H1248" s="105">
        <v>1</v>
      </c>
      <c r="I1248" s="106" t="s">
        <v>184</v>
      </c>
      <c r="J1248" s="106">
        <v>700269</v>
      </c>
      <c r="K1248" s="107" t="s">
        <v>1611</v>
      </c>
      <c r="L1248" s="115">
        <v>3895</v>
      </c>
      <c r="M1248" s="115">
        <v>9020</v>
      </c>
    </row>
    <row r="1249" spans="1:13" ht="17.25">
      <c r="A1249" s="104">
        <v>520</v>
      </c>
      <c r="B1249" s="105" t="s">
        <v>285</v>
      </c>
      <c r="C1249" s="105" t="s">
        <v>861</v>
      </c>
      <c r="D1249" s="105"/>
      <c r="E1249" s="105" t="s">
        <v>8</v>
      </c>
      <c r="F1249" s="105" t="s">
        <v>12</v>
      </c>
      <c r="G1249" s="105">
        <v>2020</v>
      </c>
      <c r="H1249" s="105">
        <v>1</v>
      </c>
      <c r="I1249" s="106" t="s">
        <v>184</v>
      </c>
      <c r="J1249" s="106">
        <v>700270</v>
      </c>
      <c r="K1249" s="107" t="s">
        <v>1612</v>
      </c>
      <c r="L1249" s="115">
        <v>13556.666666666666</v>
      </c>
      <c r="M1249" s="115">
        <v>36520</v>
      </c>
    </row>
    <row r="1250" spans="1:13" ht="17.25">
      <c r="A1250" s="104">
        <v>521</v>
      </c>
      <c r="B1250" s="105" t="s">
        <v>285</v>
      </c>
      <c r="C1250" s="105" t="s">
        <v>861</v>
      </c>
      <c r="D1250" s="105"/>
      <c r="E1250" s="105" t="s">
        <v>8</v>
      </c>
      <c r="F1250" s="105" t="s">
        <v>12</v>
      </c>
      <c r="G1250" s="105">
        <v>2020</v>
      </c>
      <c r="H1250" s="105">
        <v>1</v>
      </c>
      <c r="I1250" s="106" t="s">
        <v>184</v>
      </c>
      <c r="J1250" s="106">
        <v>700272</v>
      </c>
      <c r="K1250" s="107" t="s">
        <v>1613</v>
      </c>
      <c r="L1250" s="115">
        <v>3080</v>
      </c>
      <c r="M1250" s="115">
        <v>20160</v>
      </c>
    </row>
    <row r="1251" spans="1:13" ht="17.25">
      <c r="A1251" s="104">
        <v>522</v>
      </c>
      <c r="B1251" s="105" t="s">
        <v>285</v>
      </c>
      <c r="C1251" s="105" t="s">
        <v>861</v>
      </c>
      <c r="D1251" s="105"/>
      <c r="E1251" s="105" t="s">
        <v>8</v>
      </c>
      <c r="F1251" s="105" t="s">
        <v>12</v>
      </c>
      <c r="G1251" s="105">
        <v>2020</v>
      </c>
      <c r="H1251" s="105">
        <v>1</v>
      </c>
      <c r="I1251" s="106" t="s">
        <v>184</v>
      </c>
      <c r="J1251" s="106">
        <v>700273</v>
      </c>
      <c r="K1251" s="107" t="s">
        <v>1614</v>
      </c>
      <c r="L1251" s="115">
        <v>14476.666666666666</v>
      </c>
      <c r="M1251" s="115">
        <v>30100</v>
      </c>
    </row>
    <row r="1252" spans="1:13" ht="17.25">
      <c r="A1252" s="104">
        <v>523</v>
      </c>
      <c r="B1252" s="105" t="s">
        <v>285</v>
      </c>
      <c r="C1252" s="105" t="s">
        <v>861</v>
      </c>
      <c r="D1252" s="105"/>
      <c r="E1252" s="105" t="s">
        <v>8</v>
      </c>
      <c r="F1252" s="105" t="s">
        <v>12</v>
      </c>
      <c r="G1252" s="105">
        <v>2020</v>
      </c>
      <c r="H1252" s="105">
        <v>1</v>
      </c>
      <c r="I1252" s="106" t="s">
        <v>184</v>
      </c>
      <c r="J1252" s="106">
        <v>700275</v>
      </c>
      <c r="K1252" s="107" t="s">
        <v>1615</v>
      </c>
      <c r="L1252" s="115">
        <v>5002.5</v>
      </c>
      <c r="M1252" s="115">
        <v>26100</v>
      </c>
    </row>
    <row r="1253" spans="1:13" ht="17.25">
      <c r="A1253" s="104">
        <v>524</v>
      </c>
      <c r="B1253" s="105" t="s">
        <v>285</v>
      </c>
      <c r="C1253" s="105" t="s">
        <v>861</v>
      </c>
      <c r="D1253" s="105"/>
      <c r="E1253" s="105" t="s">
        <v>8</v>
      </c>
      <c r="F1253" s="105" t="s">
        <v>12</v>
      </c>
      <c r="G1253" s="105">
        <v>2020</v>
      </c>
      <c r="H1253" s="105">
        <v>1</v>
      </c>
      <c r="I1253" s="106" t="s">
        <v>184</v>
      </c>
      <c r="J1253" s="106">
        <v>700276</v>
      </c>
      <c r="K1253" s="107" t="s">
        <v>1616</v>
      </c>
      <c r="L1253" s="115">
        <v>7553.333333333333</v>
      </c>
      <c r="M1253" s="115">
        <v>30800</v>
      </c>
    </row>
    <row r="1254" spans="1:13" ht="17.25">
      <c r="A1254" s="104">
        <v>525</v>
      </c>
      <c r="B1254" s="105" t="s">
        <v>285</v>
      </c>
      <c r="C1254" s="105" t="s">
        <v>861</v>
      </c>
      <c r="D1254" s="105"/>
      <c r="E1254" s="105" t="s">
        <v>8</v>
      </c>
      <c r="F1254" s="105" t="s">
        <v>12</v>
      </c>
      <c r="G1254" s="105">
        <v>2020</v>
      </c>
      <c r="H1254" s="105">
        <v>1</v>
      </c>
      <c r="I1254" s="106" t="s">
        <v>184</v>
      </c>
      <c r="J1254" s="106">
        <v>700278</v>
      </c>
      <c r="K1254" s="107" t="s">
        <v>1617</v>
      </c>
      <c r="L1254" s="115">
        <v>6750</v>
      </c>
      <c r="M1254" s="115">
        <v>17100</v>
      </c>
    </row>
    <row r="1255" spans="1:13" ht="17.25">
      <c r="A1255" s="104">
        <v>526</v>
      </c>
      <c r="B1255" s="105" t="s">
        <v>285</v>
      </c>
      <c r="C1255" s="105" t="s">
        <v>861</v>
      </c>
      <c r="D1255" s="105"/>
      <c r="E1255" s="105" t="s">
        <v>8</v>
      </c>
      <c r="F1255" s="105" t="s">
        <v>12</v>
      </c>
      <c r="G1255" s="105">
        <v>2020</v>
      </c>
      <c r="H1255" s="105">
        <v>1</v>
      </c>
      <c r="I1255" s="106" t="s">
        <v>184</v>
      </c>
      <c r="J1255" s="106">
        <v>700279</v>
      </c>
      <c r="K1255" s="107" t="s">
        <v>1618</v>
      </c>
      <c r="L1255" s="115">
        <v>9706.6666666666661</v>
      </c>
      <c r="M1255" s="115">
        <v>36400</v>
      </c>
    </row>
    <row r="1256" spans="1:13" ht="17.25">
      <c r="A1256" s="104">
        <v>527</v>
      </c>
      <c r="B1256" s="105" t="s">
        <v>285</v>
      </c>
      <c r="C1256" s="105" t="s">
        <v>861</v>
      </c>
      <c r="D1256" s="105"/>
      <c r="E1256" s="105" t="s">
        <v>8</v>
      </c>
      <c r="F1256" s="105" t="s">
        <v>12</v>
      </c>
      <c r="G1256" s="105">
        <v>2020</v>
      </c>
      <c r="H1256" s="105">
        <v>1</v>
      </c>
      <c r="I1256" s="106" t="s">
        <v>184</v>
      </c>
      <c r="J1256" s="106">
        <v>700280</v>
      </c>
      <c r="K1256" s="107" t="s">
        <v>1619</v>
      </c>
      <c r="L1256" s="115">
        <v>15870</v>
      </c>
      <c r="M1256" s="115">
        <v>32200</v>
      </c>
    </row>
    <row r="1257" spans="1:13" ht="17.25">
      <c r="A1257" s="104">
        <v>528</v>
      </c>
      <c r="B1257" s="105" t="s">
        <v>285</v>
      </c>
      <c r="C1257" s="105" t="s">
        <v>861</v>
      </c>
      <c r="D1257" s="105"/>
      <c r="E1257" s="105" t="s">
        <v>8</v>
      </c>
      <c r="F1257" s="105" t="s">
        <v>12</v>
      </c>
      <c r="G1257" s="105">
        <v>2020</v>
      </c>
      <c r="H1257" s="105">
        <v>1</v>
      </c>
      <c r="I1257" s="106" t="s">
        <v>184</v>
      </c>
      <c r="J1257" s="106">
        <v>700282</v>
      </c>
      <c r="K1257" s="107" t="s">
        <v>1620</v>
      </c>
      <c r="L1257" s="115">
        <v>10152.5</v>
      </c>
      <c r="M1257" s="115">
        <v>16740</v>
      </c>
    </row>
    <row r="1258" spans="1:13" ht="17.25">
      <c r="A1258" s="104">
        <v>529</v>
      </c>
      <c r="B1258" s="105" t="s">
        <v>285</v>
      </c>
      <c r="C1258" s="105" t="s">
        <v>861</v>
      </c>
      <c r="D1258" s="105"/>
      <c r="E1258" s="105" t="s">
        <v>8</v>
      </c>
      <c r="F1258" s="105" t="s">
        <v>12</v>
      </c>
      <c r="G1258" s="105">
        <v>2020</v>
      </c>
      <c r="H1258" s="105">
        <v>1</v>
      </c>
      <c r="I1258" s="106" t="s">
        <v>184</v>
      </c>
      <c r="J1258" s="106">
        <v>700283</v>
      </c>
      <c r="K1258" s="107" t="s">
        <v>1621</v>
      </c>
      <c r="L1258" s="115">
        <v>6254.166666666667</v>
      </c>
      <c r="M1258" s="115">
        <v>13300</v>
      </c>
    </row>
    <row r="1259" spans="1:13" ht="17.25">
      <c r="A1259" s="104">
        <v>1258</v>
      </c>
      <c r="B1259" s="105" t="s">
        <v>1120</v>
      </c>
      <c r="C1259" s="105" t="s">
        <v>1161</v>
      </c>
      <c r="D1259" s="105">
        <v>1</v>
      </c>
      <c r="E1259" s="105" t="s">
        <v>38</v>
      </c>
      <c r="F1259" s="105" t="s">
        <v>84</v>
      </c>
      <c r="G1259" s="105">
        <v>2020</v>
      </c>
      <c r="H1259" s="105">
        <v>8</v>
      </c>
      <c r="I1259" s="106" t="s">
        <v>173</v>
      </c>
      <c r="J1259" s="106"/>
      <c r="K1259" s="107" t="s">
        <v>97</v>
      </c>
      <c r="L1259" s="115"/>
      <c r="M1259" s="115"/>
    </row>
    <row r="1260" spans="1:13" ht="17.25">
      <c r="A1260" s="104">
        <v>530</v>
      </c>
      <c r="B1260" s="105" t="s">
        <v>285</v>
      </c>
      <c r="C1260" s="105" t="s">
        <v>861</v>
      </c>
      <c r="D1260" s="105"/>
      <c r="E1260" s="105" t="s">
        <v>8</v>
      </c>
      <c r="F1260" s="105" t="s">
        <v>12</v>
      </c>
      <c r="G1260" s="105">
        <v>2020</v>
      </c>
      <c r="H1260" s="105">
        <v>1</v>
      </c>
      <c r="I1260" s="106" t="s">
        <v>184</v>
      </c>
      <c r="J1260" s="106">
        <v>700284</v>
      </c>
      <c r="K1260" s="107" t="s">
        <v>1622</v>
      </c>
      <c r="L1260" s="115">
        <v>8240</v>
      </c>
      <c r="M1260" s="115">
        <v>24000</v>
      </c>
    </row>
    <row r="1261" spans="1:13" ht="17.25">
      <c r="A1261" s="104">
        <v>531</v>
      </c>
      <c r="B1261" s="105" t="s">
        <v>285</v>
      </c>
      <c r="C1261" s="105" t="s">
        <v>861</v>
      </c>
      <c r="D1261" s="105"/>
      <c r="E1261" s="105" t="s">
        <v>8</v>
      </c>
      <c r="F1261" s="105" t="s">
        <v>12</v>
      </c>
      <c r="G1261" s="105">
        <v>2020</v>
      </c>
      <c r="H1261" s="105">
        <v>1</v>
      </c>
      <c r="I1261" s="106" t="s">
        <v>184</v>
      </c>
      <c r="J1261" s="106">
        <v>700286</v>
      </c>
      <c r="K1261" s="107" t="s">
        <v>1623</v>
      </c>
      <c r="L1261" s="115">
        <v>10993.333333333334</v>
      </c>
      <c r="M1261" s="115">
        <v>30070</v>
      </c>
    </row>
    <row r="1262" spans="1:13" ht="17.25">
      <c r="A1262" s="104">
        <v>532</v>
      </c>
      <c r="B1262" s="105" t="s">
        <v>285</v>
      </c>
      <c r="C1262" s="105" t="s">
        <v>861</v>
      </c>
      <c r="D1262" s="105"/>
      <c r="E1262" s="105" t="s">
        <v>8</v>
      </c>
      <c r="F1262" s="105" t="s">
        <v>12</v>
      </c>
      <c r="G1262" s="105">
        <v>2020</v>
      </c>
      <c r="H1262" s="105">
        <v>1</v>
      </c>
      <c r="I1262" s="106" t="s">
        <v>184</v>
      </c>
      <c r="J1262" s="106">
        <v>700287</v>
      </c>
      <c r="K1262" s="107" t="s">
        <v>1624</v>
      </c>
      <c r="L1262" s="115">
        <v>25162.5</v>
      </c>
      <c r="M1262" s="115">
        <v>32670</v>
      </c>
    </row>
    <row r="1263" spans="1:13" ht="17.25">
      <c r="A1263" s="104">
        <v>1262</v>
      </c>
      <c r="B1263" s="105" t="s">
        <v>1124</v>
      </c>
      <c r="C1263" s="105" t="s">
        <v>1163</v>
      </c>
      <c r="D1263" s="105">
        <v>1</v>
      </c>
      <c r="E1263" s="105" t="s">
        <v>38</v>
      </c>
      <c r="F1263" s="105" t="s">
        <v>82</v>
      </c>
      <c r="G1263" s="105">
        <v>2020</v>
      </c>
      <c r="H1263" s="105">
        <v>9</v>
      </c>
      <c r="I1263" s="106" t="s">
        <v>170</v>
      </c>
      <c r="J1263" s="106"/>
      <c r="K1263" s="107" t="s">
        <v>97</v>
      </c>
      <c r="L1263" s="115"/>
      <c r="M1263" s="115"/>
    </row>
    <row r="1264" spans="1:13" ht="17.25">
      <c r="A1264" s="104">
        <v>533</v>
      </c>
      <c r="B1264" s="105" t="s">
        <v>285</v>
      </c>
      <c r="C1264" s="105" t="s">
        <v>861</v>
      </c>
      <c r="D1264" s="105"/>
      <c r="E1264" s="105" t="s">
        <v>8</v>
      </c>
      <c r="F1264" s="105" t="s">
        <v>12</v>
      </c>
      <c r="G1264" s="105">
        <v>2020</v>
      </c>
      <c r="H1264" s="105">
        <v>1</v>
      </c>
      <c r="I1264" s="106" t="s">
        <v>184</v>
      </c>
      <c r="J1264" s="106">
        <v>700288</v>
      </c>
      <c r="K1264" s="107" t="s">
        <v>1625</v>
      </c>
      <c r="L1264" s="115">
        <v>45333.333333333336</v>
      </c>
      <c r="M1264" s="115">
        <v>43000</v>
      </c>
    </row>
    <row r="1265" spans="1:13" ht="17.25">
      <c r="A1265" s="104">
        <v>534</v>
      </c>
      <c r="B1265" s="105" t="s">
        <v>285</v>
      </c>
      <c r="C1265" s="105" t="s">
        <v>861</v>
      </c>
      <c r="D1265" s="105"/>
      <c r="E1265" s="105" t="s">
        <v>8</v>
      </c>
      <c r="F1265" s="105" t="s">
        <v>12</v>
      </c>
      <c r="G1265" s="105">
        <v>2020</v>
      </c>
      <c r="H1265" s="105">
        <v>1</v>
      </c>
      <c r="I1265" s="106" t="s">
        <v>184</v>
      </c>
      <c r="J1265" s="106">
        <v>700289</v>
      </c>
      <c r="K1265" s="107" t="s">
        <v>1626</v>
      </c>
      <c r="L1265" s="115">
        <v>8585</v>
      </c>
      <c r="M1265" s="115">
        <v>22220</v>
      </c>
    </row>
    <row r="1266" spans="1:13" ht="17.25">
      <c r="A1266" s="104">
        <v>535</v>
      </c>
      <c r="B1266" s="105" t="s">
        <v>285</v>
      </c>
      <c r="C1266" s="105" t="s">
        <v>861</v>
      </c>
      <c r="D1266" s="105"/>
      <c r="E1266" s="105" t="s">
        <v>8</v>
      </c>
      <c r="F1266" s="105" t="s">
        <v>12</v>
      </c>
      <c r="G1266" s="105">
        <v>2020</v>
      </c>
      <c r="H1266" s="105">
        <v>1</v>
      </c>
      <c r="I1266" s="106" t="s">
        <v>184</v>
      </c>
      <c r="J1266" s="106">
        <v>700290</v>
      </c>
      <c r="K1266" s="107" t="s">
        <v>1627</v>
      </c>
      <c r="L1266" s="115">
        <v>9699.1666666666661</v>
      </c>
      <c r="M1266" s="115">
        <v>22660</v>
      </c>
    </row>
    <row r="1267" spans="1:13" ht="17.25">
      <c r="A1267" s="104">
        <v>536</v>
      </c>
      <c r="B1267" s="105" t="s">
        <v>285</v>
      </c>
      <c r="C1267" s="105" t="s">
        <v>861</v>
      </c>
      <c r="D1267" s="105"/>
      <c r="E1267" s="105" t="s">
        <v>8</v>
      </c>
      <c r="F1267" s="105" t="s">
        <v>12</v>
      </c>
      <c r="G1267" s="105">
        <v>2020</v>
      </c>
      <c r="H1267" s="105">
        <v>1</v>
      </c>
      <c r="I1267" s="106" t="s">
        <v>184</v>
      </c>
      <c r="J1267" s="106">
        <v>700291</v>
      </c>
      <c r="K1267" s="107" t="s">
        <v>1628</v>
      </c>
      <c r="L1267" s="115">
        <v>6326.666666666667</v>
      </c>
      <c r="M1267" s="115">
        <v>16640</v>
      </c>
    </row>
    <row r="1268" spans="1:13" ht="17.25">
      <c r="A1268" s="104">
        <v>144</v>
      </c>
      <c r="B1268" s="105" t="s">
        <v>301</v>
      </c>
      <c r="C1268" s="105" t="s">
        <v>667</v>
      </c>
      <c r="D1268" s="105">
        <v>1</v>
      </c>
      <c r="E1268" s="105" t="s">
        <v>224</v>
      </c>
      <c r="F1268" s="105" t="s">
        <v>21</v>
      </c>
      <c r="G1268" s="105">
        <v>2020</v>
      </c>
      <c r="H1268" s="105">
        <v>1</v>
      </c>
      <c r="I1268" s="106" t="s">
        <v>172</v>
      </c>
      <c r="J1268" s="106">
        <v>602301</v>
      </c>
      <c r="K1268" s="107" t="s">
        <v>1338</v>
      </c>
      <c r="L1268" s="115">
        <v>21180000</v>
      </c>
      <c r="M1268" s="115">
        <v>-19470580.800000001</v>
      </c>
    </row>
    <row r="1269" spans="1:13" ht="17.25">
      <c r="A1269" s="104">
        <v>145</v>
      </c>
      <c r="B1269" s="105" t="s">
        <v>301</v>
      </c>
      <c r="C1269" s="105" t="s">
        <v>667</v>
      </c>
      <c r="D1269" s="105"/>
      <c r="E1269" s="105" t="s">
        <v>224</v>
      </c>
      <c r="F1269" s="105" t="s">
        <v>21</v>
      </c>
      <c r="G1269" s="105">
        <v>2020</v>
      </c>
      <c r="H1269" s="105">
        <v>1</v>
      </c>
      <c r="I1269" s="106" t="s">
        <v>174</v>
      </c>
      <c r="J1269" s="106">
        <v>410285</v>
      </c>
      <c r="K1269" s="107" t="s">
        <v>1338</v>
      </c>
      <c r="L1269" s="115">
        <v>2941666.6666666665</v>
      </c>
      <c r="M1269" s="115"/>
    </row>
    <row r="1270" spans="1:13" ht="17.25">
      <c r="A1270" s="104">
        <v>147</v>
      </c>
      <c r="B1270" s="105" t="s">
        <v>301</v>
      </c>
      <c r="C1270" s="105" t="s">
        <v>667</v>
      </c>
      <c r="D1270" s="105"/>
      <c r="E1270" s="105" t="s">
        <v>224</v>
      </c>
      <c r="F1270" s="105" t="s">
        <v>21</v>
      </c>
      <c r="G1270" s="105">
        <v>2020</v>
      </c>
      <c r="H1270" s="105">
        <v>1</v>
      </c>
      <c r="I1270" s="106" t="s">
        <v>170</v>
      </c>
      <c r="J1270" s="106">
        <v>602301</v>
      </c>
      <c r="K1270" s="107" t="s">
        <v>1338</v>
      </c>
      <c r="L1270" s="115">
        <v>873086.66666666663</v>
      </c>
      <c r="M1270" s="115"/>
    </row>
    <row r="1271" spans="1:13" ht="17.25">
      <c r="A1271" s="104">
        <v>12</v>
      </c>
      <c r="B1271" s="105" t="s">
        <v>285</v>
      </c>
      <c r="C1271" s="105" t="s">
        <v>617</v>
      </c>
      <c r="D1271" s="105">
        <v>1</v>
      </c>
      <c r="E1271" s="105" t="s">
        <v>224</v>
      </c>
      <c r="F1271" s="105" t="s">
        <v>21</v>
      </c>
      <c r="G1271" s="105">
        <v>2020</v>
      </c>
      <c r="H1271" s="105">
        <v>1</v>
      </c>
      <c r="I1271" s="106" t="s">
        <v>176</v>
      </c>
      <c r="J1271" s="106">
        <v>410368</v>
      </c>
      <c r="K1271" s="107" t="s">
        <v>1254</v>
      </c>
      <c r="L1271" s="115">
        <v>8960000</v>
      </c>
      <c r="M1271" s="115">
        <v>4766091.8546000002</v>
      </c>
    </row>
    <row r="1272" spans="1:13" ht="17.25">
      <c r="A1272" s="104">
        <v>1263</v>
      </c>
      <c r="B1272" s="105" t="s">
        <v>389</v>
      </c>
      <c r="C1272" s="105" t="s">
        <v>1164</v>
      </c>
      <c r="D1272" s="105">
        <v>1</v>
      </c>
      <c r="E1272" s="105" t="s">
        <v>224</v>
      </c>
      <c r="F1272" s="105" t="s">
        <v>21</v>
      </c>
      <c r="G1272" s="105">
        <v>2020</v>
      </c>
      <c r="H1272" s="105">
        <v>8</v>
      </c>
      <c r="I1272" s="106" t="s">
        <v>170</v>
      </c>
      <c r="J1272" s="106">
        <v>670779</v>
      </c>
      <c r="K1272" s="107" t="s">
        <v>396</v>
      </c>
      <c r="L1272" s="115">
        <v>3941715.7915200009</v>
      </c>
      <c r="M1272" s="115">
        <v>6317321.8679999998</v>
      </c>
    </row>
    <row r="1273" spans="1:13" ht="17.25">
      <c r="A1273" s="104">
        <v>1264</v>
      </c>
      <c r="B1273" s="105" t="s">
        <v>389</v>
      </c>
      <c r="C1273" s="105" t="s">
        <v>395</v>
      </c>
      <c r="D1273" s="105">
        <v>1</v>
      </c>
      <c r="E1273" s="105" t="s">
        <v>224</v>
      </c>
      <c r="F1273" s="105" t="s">
        <v>21</v>
      </c>
      <c r="G1273" s="105">
        <v>2020</v>
      </c>
      <c r="H1273" s="105">
        <v>7</v>
      </c>
      <c r="I1273" s="106" t="s">
        <v>172</v>
      </c>
      <c r="J1273" s="106">
        <v>670779</v>
      </c>
      <c r="K1273" s="107" t="s">
        <v>396</v>
      </c>
      <c r="L1273" s="115">
        <v>7002521.452200002</v>
      </c>
      <c r="M1273" s="115"/>
    </row>
    <row r="1274" spans="1:13" ht="17.25">
      <c r="A1274" s="104">
        <v>537</v>
      </c>
      <c r="B1274" s="105" t="s">
        <v>285</v>
      </c>
      <c r="C1274" s="105" t="s">
        <v>861</v>
      </c>
      <c r="D1274" s="105"/>
      <c r="E1274" s="105" t="s">
        <v>8</v>
      </c>
      <c r="F1274" s="105" t="s">
        <v>12</v>
      </c>
      <c r="G1274" s="105">
        <v>2020</v>
      </c>
      <c r="H1274" s="105">
        <v>1</v>
      </c>
      <c r="I1274" s="106" t="s">
        <v>184</v>
      </c>
      <c r="J1274" s="106">
        <v>700292</v>
      </c>
      <c r="K1274" s="107" t="s">
        <v>1629</v>
      </c>
      <c r="L1274" s="115">
        <v>2843.75</v>
      </c>
      <c r="M1274" s="115">
        <v>14700</v>
      </c>
    </row>
    <row r="1275" spans="1:13" ht="17.25">
      <c r="A1275" s="104">
        <v>538</v>
      </c>
      <c r="B1275" s="105" t="s">
        <v>285</v>
      </c>
      <c r="C1275" s="105" t="s">
        <v>861</v>
      </c>
      <c r="D1275" s="105"/>
      <c r="E1275" s="105" t="s">
        <v>8</v>
      </c>
      <c r="F1275" s="105" t="s">
        <v>12</v>
      </c>
      <c r="G1275" s="105">
        <v>2020</v>
      </c>
      <c r="H1275" s="105">
        <v>1</v>
      </c>
      <c r="I1275" s="106" t="s">
        <v>184</v>
      </c>
      <c r="J1275" s="106">
        <v>700293</v>
      </c>
      <c r="K1275" s="107" t="s">
        <v>1630</v>
      </c>
      <c r="L1275" s="115">
        <v>28001.666666666668</v>
      </c>
      <c r="M1275" s="115">
        <v>48760</v>
      </c>
    </row>
    <row r="1276" spans="1:13" ht="17.25">
      <c r="A1276" s="104">
        <v>539</v>
      </c>
      <c r="B1276" s="105" t="s">
        <v>285</v>
      </c>
      <c r="C1276" s="105" t="s">
        <v>861</v>
      </c>
      <c r="D1276" s="105"/>
      <c r="E1276" s="105" t="s">
        <v>8</v>
      </c>
      <c r="F1276" s="105" t="s">
        <v>12</v>
      </c>
      <c r="G1276" s="105">
        <v>2020</v>
      </c>
      <c r="H1276" s="105">
        <v>1</v>
      </c>
      <c r="I1276" s="106" t="s">
        <v>184</v>
      </c>
      <c r="J1276" s="106">
        <v>700294</v>
      </c>
      <c r="K1276" s="107" t="s">
        <v>1631</v>
      </c>
      <c r="L1276" s="115">
        <v>30600</v>
      </c>
      <c r="M1276" s="115">
        <v>43200</v>
      </c>
    </row>
    <row r="1277" spans="1:13" ht="17.25">
      <c r="A1277" s="104">
        <v>540</v>
      </c>
      <c r="B1277" s="105" t="s">
        <v>285</v>
      </c>
      <c r="C1277" s="105" t="s">
        <v>861</v>
      </c>
      <c r="D1277" s="105"/>
      <c r="E1277" s="105" t="s">
        <v>8</v>
      </c>
      <c r="F1277" s="105" t="s">
        <v>12</v>
      </c>
      <c r="G1277" s="105">
        <v>2020</v>
      </c>
      <c r="H1277" s="105">
        <v>1</v>
      </c>
      <c r="I1277" s="106" t="s">
        <v>184</v>
      </c>
      <c r="J1277" s="106">
        <v>700296</v>
      </c>
      <c r="K1277" s="107" t="s">
        <v>1632</v>
      </c>
      <c r="L1277" s="115">
        <v>19311.166666666668</v>
      </c>
      <c r="M1277" s="115">
        <v>43600</v>
      </c>
    </row>
    <row r="1278" spans="1:13" ht="17.25">
      <c r="A1278" s="104">
        <v>541</v>
      </c>
      <c r="B1278" s="105" t="s">
        <v>285</v>
      </c>
      <c r="C1278" s="105" t="s">
        <v>861</v>
      </c>
      <c r="D1278" s="105"/>
      <c r="E1278" s="105" t="s">
        <v>8</v>
      </c>
      <c r="F1278" s="105" t="s">
        <v>12</v>
      </c>
      <c r="G1278" s="105">
        <v>2020</v>
      </c>
      <c r="H1278" s="105">
        <v>1</v>
      </c>
      <c r="I1278" s="106" t="s">
        <v>184</v>
      </c>
      <c r="J1278" s="106">
        <v>700298</v>
      </c>
      <c r="K1278" s="107" t="s">
        <v>1633</v>
      </c>
      <c r="L1278" s="115">
        <v>4583.333333333333</v>
      </c>
      <c r="M1278" s="115">
        <v>35200</v>
      </c>
    </row>
    <row r="1279" spans="1:13" ht="17.25">
      <c r="A1279" s="104">
        <v>542</v>
      </c>
      <c r="B1279" s="105" t="s">
        <v>285</v>
      </c>
      <c r="C1279" s="105" t="s">
        <v>861</v>
      </c>
      <c r="D1279" s="105"/>
      <c r="E1279" s="105" t="s">
        <v>8</v>
      </c>
      <c r="F1279" s="105" t="s">
        <v>12</v>
      </c>
      <c r="G1279" s="105">
        <v>2020</v>
      </c>
      <c r="H1279" s="105">
        <v>1</v>
      </c>
      <c r="I1279" s="106" t="s">
        <v>184</v>
      </c>
      <c r="J1279" s="106">
        <v>700299</v>
      </c>
      <c r="K1279" s="107" t="s">
        <v>1634</v>
      </c>
      <c r="L1279" s="115">
        <v>5133.333333333333</v>
      </c>
      <c r="M1279" s="115">
        <v>26880</v>
      </c>
    </row>
    <row r="1280" spans="1:13" ht="17.25">
      <c r="A1280" s="104">
        <v>543</v>
      </c>
      <c r="B1280" s="105" t="s">
        <v>285</v>
      </c>
      <c r="C1280" s="105" t="s">
        <v>861</v>
      </c>
      <c r="D1280" s="105"/>
      <c r="E1280" s="105" t="s">
        <v>8</v>
      </c>
      <c r="F1280" s="105" t="s">
        <v>12</v>
      </c>
      <c r="G1280" s="105">
        <v>2020</v>
      </c>
      <c r="H1280" s="105">
        <v>1</v>
      </c>
      <c r="I1280" s="106" t="s">
        <v>184</v>
      </c>
      <c r="J1280" s="106">
        <v>700300</v>
      </c>
      <c r="K1280" s="107" t="s">
        <v>1635</v>
      </c>
      <c r="L1280" s="115">
        <v>7910</v>
      </c>
      <c r="M1280" s="115">
        <v>24860</v>
      </c>
    </row>
    <row r="1281" spans="1:13" ht="17.25">
      <c r="A1281" s="104">
        <v>544</v>
      </c>
      <c r="B1281" s="105" t="s">
        <v>285</v>
      </c>
      <c r="C1281" s="105" t="s">
        <v>861</v>
      </c>
      <c r="D1281" s="105"/>
      <c r="E1281" s="105" t="s">
        <v>8</v>
      </c>
      <c r="F1281" s="105" t="s">
        <v>12</v>
      </c>
      <c r="G1281" s="105">
        <v>2020</v>
      </c>
      <c r="H1281" s="105">
        <v>1</v>
      </c>
      <c r="I1281" s="106" t="s">
        <v>184</v>
      </c>
      <c r="J1281" s="106">
        <v>700301</v>
      </c>
      <c r="K1281" s="107" t="s">
        <v>1636</v>
      </c>
      <c r="L1281" s="115">
        <v>5700</v>
      </c>
      <c r="M1281" s="115">
        <v>18240</v>
      </c>
    </row>
    <row r="1282" spans="1:13" ht="17.25">
      <c r="A1282" s="104">
        <v>545</v>
      </c>
      <c r="B1282" s="105" t="s">
        <v>285</v>
      </c>
      <c r="C1282" s="105" t="s">
        <v>861</v>
      </c>
      <c r="D1282" s="105"/>
      <c r="E1282" s="105" t="s">
        <v>8</v>
      </c>
      <c r="F1282" s="105" t="s">
        <v>12</v>
      </c>
      <c r="G1282" s="105">
        <v>2020</v>
      </c>
      <c r="H1282" s="105">
        <v>1</v>
      </c>
      <c r="I1282" s="106" t="s">
        <v>184</v>
      </c>
      <c r="J1282" s="106">
        <v>700302</v>
      </c>
      <c r="K1282" s="107" t="s">
        <v>1637</v>
      </c>
      <c r="L1282" s="115">
        <v>29870</v>
      </c>
      <c r="M1282" s="115">
        <v>59160</v>
      </c>
    </row>
    <row r="1283" spans="1:13" ht="17.25">
      <c r="A1283" s="104">
        <v>546</v>
      </c>
      <c r="B1283" s="105" t="s">
        <v>285</v>
      </c>
      <c r="C1283" s="105" t="s">
        <v>861</v>
      </c>
      <c r="D1283" s="105"/>
      <c r="E1283" s="105" t="s">
        <v>8</v>
      </c>
      <c r="F1283" s="105" t="s">
        <v>12</v>
      </c>
      <c r="G1283" s="105">
        <v>2020</v>
      </c>
      <c r="H1283" s="105">
        <v>1</v>
      </c>
      <c r="I1283" s="106" t="s">
        <v>184</v>
      </c>
      <c r="J1283" s="106">
        <v>700304</v>
      </c>
      <c r="K1283" s="107" t="s">
        <v>1638</v>
      </c>
      <c r="L1283" s="115">
        <v>2535</v>
      </c>
      <c r="M1283" s="115">
        <v>36270</v>
      </c>
    </row>
    <row r="1284" spans="1:13" ht="17.25">
      <c r="A1284" s="104">
        <v>547</v>
      </c>
      <c r="B1284" s="105" t="s">
        <v>285</v>
      </c>
      <c r="C1284" s="105" t="s">
        <v>861</v>
      </c>
      <c r="D1284" s="105"/>
      <c r="E1284" s="105" t="s">
        <v>8</v>
      </c>
      <c r="F1284" s="105" t="s">
        <v>12</v>
      </c>
      <c r="G1284" s="105">
        <v>2020</v>
      </c>
      <c r="H1284" s="105">
        <v>1</v>
      </c>
      <c r="I1284" s="106" t="s">
        <v>184</v>
      </c>
      <c r="J1284" s="106">
        <v>700305</v>
      </c>
      <c r="K1284" s="107" t="s">
        <v>1639</v>
      </c>
      <c r="L1284" s="115">
        <v>5900</v>
      </c>
      <c r="M1284" s="115">
        <v>23600</v>
      </c>
    </row>
    <row r="1285" spans="1:13" ht="17.25">
      <c r="A1285" s="104">
        <v>548</v>
      </c>
      <c r="B1285" s="105" t="s">
        <v>285</v>
      </c>
      <c r="C1285" s="105" t="s">
        <v>861</v>
      </c>
      <c r="D1285" s="105"/>
      <c r="E1285" s="105" t="s">
        <v>8</v>
      </c>
      <c r="F1285" s="105" t="s">
        <v>12</v>
      </c>
      <c r="G1285" s="105">
        <v>2020</v>
      </c>
      <c r="H1285" s="105">
        <v>1</v>
      </c>
      <c r="I1285" s="106" t="s">
        <v>184</v>
      </c>
      <c r="J1285" s="106">
        <v>700306</v>
      </c>
      <c r="K1285" s="107" t="s">
        <v>1640</v>
      </c>
      <c r="L1285" s="115">
        <v>8726.6666666666661</v>
      </c>
      <c r="M1285" s="115">
        <v>13090</v>
      </c>
    </row>
    <row r="1286" spans="1:13" ht="17.25">
      <c r="A1286" s="104">
        <v>549</v>
      </c>
      <c r="B1286" s="105" t="s">
        <v>285</v>
      </c>
      <c r="C1286" s="105" t="s">
        <v>861</v>
      </c>
      <c r="D1286" s="105"/>
      <c r="E1286" s="105" t="s">
        <v>8</v>
      </c>
      <c r="F1286" s="105" t="s">
        <v>12</v>
      </c>
      <c r="G1286" s="105">
        <v>2020</v>
      </c>
      <c r="H1286" s="105">
        <v>1</v>
      </c>
      <c r="I1286" s="106" t="s">
        <v>184</v>
      </c>
      <c r="J1286" s="106">
        <v>700307</v>
      </c>
      <c r="K1286" s="107" t="s">
        <v>1641</v>
      </c>
      <c r="L1286" s="115">
        <v>11999.166666666666</v>
      </c>
      <c r="M1286" s="115">
        <v>32670</v>
      </c>
    </row>
    <row r="1287" spans="1:13" ht="17.25">
      <c r="A1287" s="104">
        <v>550</v>
      </c>
      <c r="B1287" s="105" t="s">
        <v>285</v>
      </c>
      <c r="C1287" s="105" t="s">
        <v>861</v>
      </c>
      <c r="D1287" s="105"/>
      <c r="E1287" s="105" t="s">
        <v>8</v>
      </c>
      <c r="F1287" s="105" t="s">
        <v>12</v>
      </c>
      <c r="G1287" s="105">
        <v>2020</v>
      </c>
      <c r="H1287" s="105">
        <v>1</v>
      </c>
      <c r="I1287" s="106" t="s">
        <v>184</v>
      </c>
      <c r="J1287" s="106">
        <v>700308</v>
      </c>
      <c r="K1287" s="107" t="s">
        <v>1642</v>
      </c>
      <c r="L1287" s="115">
        <v>1423.3333333333333</v>
      </c>
      <c r="M1287" s="115">
        <v>21960</v>
      </c>
    </row>
    <row r="1288" spans="1:13" ht="17.25">
      <c r="A1288" s="104">
        <v>551</v>
      </c>
      <c r="B1288" s="105" t="s">
        <v>285</v>
      </c>
      <c r="C1288" s="105" t="s">
        <v>861</v>
      </c>
      <c r="D1288" s="105"/>
      <c r="E1288" s="105" t="s">
        <v>8</v>
      </c>
      <c r="F1288" s="105" t="s">
        <v>12</v>
      </c>
      <c r="G1288" s="105">
        <v>2020</v>
      </c>
      <c r="H1288" s="105">
        <v>1</v>
      </c>
      <c r="I1288" s="106" t="s">
        <v>184</v>
      </c>
      <c r="J1288" s="106">
        <v>700309</v>
      </c>
      <c r="K1288" s="107" t="s">
        <v>1643</v>
      </c>
      <c r="L1288" s="115">
        <v>5740</v>
      </c>
      <c r="M1288" s="115">
        <v>20910</v>
      </c>
    </row>
    <row r="1289" spans="1:13" ht="17.25">
      <c r="A1289" s="104">
        <v>552</v>
      </c>
      <c r="B1289" s="105" t="s">
        <v>285</v>
      </c>
      <c r="C1289" s="105" t="s">
        <v>861</v>
      </c>
      <c r="D1289" s="105"/>
      <c r="E1289" s="105" t="s">
        <v>8</v>
      </c>
      <c r="F1289" s="105" t="s">
        <v>12</v>
      </c>
      <c r="G1289" s="105">
        <v>2020</v>
      </c>
      <c r="H1289" s="105">
        <v>1</v>
      </c>
      <c r="I1289" s="106" t="s">
        <v>184</v>
      </c>
      <c r="J1289" s="106">
        <v>700310</v>
      </c>
      <c r="K1289" s="107" t="s">
        <v>1644</v>
      </c>
      <c r="L1289" s="115">
        <v>6979.166666666667</v>
      </c>
      <c r="M1289" s="115">
        <v>31250</v>
      </c>
    </row>
    <row r="1290" spans="1:13" ht="17.25">
      <c r="A1290" s="104">
        <v>553</v>
      </c>
      <c r="B1290" s="105" t="s">
        <v>285</v>
      </c>
      <c r="C1290" s="105" t="s">
        <v>861</v>
      </c>
      <c r="D1290" s="105"/>
      <c r="E1290" s="105" t="s">
        <v>8</v>
      </c>
      <c r="F1290" s="105" t="s">
        <v>12</v>
      </c>
      <c r="G1290" s="105">
        <v>2020</v>
      </c>
      <c r="H1290" s="105">
        <v>1</v>
      </c>
      <c r="I1290" s="106" t="s">
        <v>184</v>
      </c>
      <c r="J1290" s="106">
        <v>700311</v>
      </c>
      <c r="K1290" s="107" t="s">
        <v>1645</v>
      </c>
      <c r="L1290" s="115">
        <v>5565</v>
      </c>
      <c r="M1290" s="115">
        <v>16380</v>
      </c>
    </row>
    <row r="1291" spans="1:13" ht="17.25">
      <c r="A1291" s="104">
        <v>554</v>
      </c>
      <c r="B1291" s="105" t="s">
        <v>285</v>
      </c>
      <c r="C1291" s="105" t="s">
        <v>861</v>
      </c>
      <c r="D1291" s="105"/>
      <c r="E1291" s="105" t="s">
        <v>8</v>
      </c>
      <c r="F1291" s="105" t="s">
        <v>12</v>
      </c>
      <c r="G1291" s="105">
        <v>2020</v>
      </c>
      <c r="H1291" s="105">
        <v>1</v>
      </c>
      <c r="I1291" s="106" t="s">
        <v>184</v>
      </c>
      <c r="J1291" s="106">
        <v>700313</v>
      </c>
      <c r="K1291" s="107" t="s">
        <v>1646</v>
      </c>
      <c r="L1291" s="115">
        <v>1058.3333333333333</v>
      </c>
      <c r="M1291" s="115">
        <v>3810</v>
      </c>
    </row>
    <row r="1292" spans="1:13" ht="17.25">
      <c r="A1292" s="104">
        <v>555</v>
      </c>
      <c r="B1292" s="105" t="s">
        <v>285</v>
      </c>
      <c r="C1292" s="105" t="s">
        <v>861</v>
      </c>
      <c r="D1292" s="105"/>
      <c r="E1292" s="105" t="s">
        <v>8</v>
      </c>
      <c r="F1292" s="105" t="s">
        <v>12</v>
      </c>
      <c r="G1292" s="105">
        <v>2020</v>
      </c>
      <c r="H1292" s="105">
        <v>1</v>
      </c>
      <c r="I1292" s="106" t="s">
        <v>184</v>
      </c>
      <c r="J1292" s="106">
        <v>700314</v>
      </c>
      <c r="K1292" s="107" t="s">
        <v>1647</v>
      </c>
      <c r="L1292" s="115">
        <v>10535</v>
      </c>
      <c r="M1292" s="115">
        <v>32250</v>
      </c>
    </row>
    <row r="1293" spans="1:13" ht="17.25">
      <c r="A1293" s="104">
        <v>556</v>
      </c>
      <c r="B1293" s="105" t="s">
        <v>285</v>
      </c>
      <c r="C1293" s="105" t="s">
        <v>861</v>
      </c>
      <c r="D1293" s="105"/>
      <c r="E1293" s="105" t="s">
        <v>8</v>
      </c>
      <c r="F1293" s="105" t="s">
        <v>12</v>
      </c>
      <c r="G1293" s="105">
        <v>2020</v>
      </c>
      <c r="H1293" s="105">
        <v>1</v>
      </c>
      <c r="I1293" s="106" t="s">
        <v>184</v>
      </c>
      <c r="J1293" s="106">
        <v>700327</v>
      </c>
      <c r="K1293" s="107" t="s">
        <v>1648</v>
      </c>
      <c r="L1293" s="115">
        <v>3262.5</v>
      </c>
      <c r="M1293" s="115">
        <v>17400</v>
      </c>
    </row>
    <row r="1294" spans="1:13" ht="17.25">
      <c r="A1294" s="104">
        <v>557</v>
      </c>
      <c r="B1294" s="105" t="s">
        <v>285</v>
      </c>
      <c r="C1294" s="105" t="s">
        <v>861</v>
      </c>
      <c r="D1294" s="105"/>
      <c r="E1294" s="105" t="s">
        <v>8</v>
      </c>
      <c r="F1294" s="105" t="s">
        <v>12</v>
      </c>
      <c r="G1294" s="105">
        <v>2020</v>
      </c>
      <c r="H1294" s="105">
        <v>1</v>
      </c>
      <c r="I1294" s="106" t="s">
        <v>184</v>
      </c>
      <c r="J1294" s="106">
        <v>700336</v>
      </c>
      <c r="K1294" s="107" t="s">
        <v>1649</v>
      </c>
      <c r="L1294" s="115">
        <v>7650</v>
      </c>
      <c r="M1294" s="115">
        <v>15300</v>
      </c>
    </row>
    <row r="1295" spans="1:13" ht="17.25">
      <c r="A1295" s="104">
        <v>558</v>
      </c>
      <c r="B1295" s="105" t="s">
        <v>285</v>
      </c>
      <c r="C1295" s="105" t="s">
        <v>861</v>
      </c>
      <c r="D1295" s="105"/>
      <c r="E1295" s="105" t="s">
        <v>8</v>
      </c>
      <c r="F1295" s="105" t="s">
        <v>12</v>
      </c>
      <c r="G1295" s="105">
        <v>2020</v>
      </c>
      <c r="H1295" s="105">
        <v>1</v>
      </c>
      <c r="I1295" s="106" t="s">
        <v>184</v>
      </c>
      <c r="J1295" s="106">
        <v>700070</v>
      </c>
      <c r="K1295" s="107" t="s">
        <v>1650</v>
      </c>
      <c r="L1295" s="115">
        <v>1150</v>
      </c>
      <c r="M1295" s="115">
        <v>5520</v>
      </c>
    </row>
    <row r="1296" spans="1:13" ht="17.25">
      <c r="A1296" s="104">
        <v>559</v>
      </c>
      <c r="B1296" s="105" t="s">
        <v>285</v>
      </c>
      <c r="C1296" s="105" t="s">
        <v>861</v>
      </c>
      <c r="D1296" s="105"/>
      <c r="E1296" s="105" t="s">
        <v>8</v>
      </c>
      <c r="F1296" s="105" t="s">
        <v>12</v>
      </c>
      <c r="G1296" s="105">
        <v>2020</v>
      </c>
      <c r="H1296" s="105">
        <v>1</v>
      </c>
      <c r="I1296" s="106" t="s">
        <v>184</v>
      </c>
      <c r="J1296" s="106">
        <v>700067</v>
      </c>
      <c r="K1296" s="107" t="s">
        <v>1651</v>
      </c>
      <c r="L1296" s="115">
        <v>2231.25</v>
      </c>
      <c r="M1296" s="115">
        <v>4590</v>
      </c>
    </row>
    <row r="1297" spans="1:13" ht="17.25">
      <c r="A1297" s="104">
        <v>560</v>
      </c>
      <c r="B1297" s="105" t="s">
        <v>285</v>
      </c>
      <c r="C1297" s="105" t="s">
        <v>861</v>
      </c>
      <c r="D1297" s="105"/>
      <c r="E1297" s="105" t="s">
        <v>8</v>
      </c>
      <c r="F1297" s="105" t="s">
        <v>12</v>
      </c>
      <c r="G1297" s="105">
        <v>2020</v>
      </c>
      <c r="H1297" s="105">
        <v>1</v>
      </c>
      <c r="I1297" s="106" t="s">
        <v>184</v>
      </c>
      <c r="J1297" s="106">
        <v>700032</v>
      </c>
      <c r="K1297" s="107" t="s">
        <v>1652</v>
      </c>
      <c r="L1297" s="115">
        <v>310</v>
      </c>
      <c r="M1297" s="115"/>
    </row>
    <row r="1298" spans="1:13" ht="17.25">
      <c r="A1298" s="104">
        <v>561</v>
      </c>
      <c r="B1298" s="105" t="s">
        <v>285</v>
      </c>
      <c r="C1298" s="105" t="s">
        <v>862</v>
      </c>
      <c r="D1298" s="105">
        <v>1</v>
      </c>
      <c r="E1298" s="105" t="s">
        <v>8</v>
      </c>
      <c r="F1298" s="105" t="s">
        <v>83</v>
      </c>
      <c r="G1298" s="105">
        <v>2020</v>
      </c>
      <c r="H1298" s="105">
        <v>1</v>
      </c>
      <c r="I1298" s="106" t="s">
        <v>172</v>
      </c>
      <c r="J1298" s="106"/>
      <c r="K1298" s="107" t="s">
        <v>1653</v>
      </c>
      <c r="L1298" s="115">
        <v>4166666.6666666665</v>
      </c>
      <c r="M1298" s="115"/>
    </row>
    <row r="1299" spans="1:13" ht="17.25">
      <c r="A1299" s="104">
        <v>562</v>
      </c>
      <c r="B1299" s="105" t="s">
        <v>285</v>
      </c>
      <c r="C1299" s="105" t="s">
        <v>863</v>
      </c>
      <c r="D1299" s="105">
        <v>1</v>
      </c>
      <c r="E1299" s="105" t="s">
        <v>8</v>
      </c>
      <c r="F1299" s="105" t="s">
        <v>83</v>
      </c>
      <c r="G1299" s="105">
        <v>2020</v>
      </c>
      <c r="H1299" s="105">
        <v>1</v>
      </c>
      <c r="I1299" s="106" t="s">
        <v>171</v>
      </c>
      <c r="J1299" s="106"/>
      <c r="K1299" s="107" t="s">
        <v>1653</v>
      </c>
      <c r="L1299" s="115">
        <v>2500000</v>
      </c>
      <c r="M1299" s="115"/>
    </row>
    <row r="1300" spans="1:13" ht="17.25">
      <c r="A1300" s="104">
        <v>563</v>
      </c>
      <c r="B1300" s="105" t="s">
        <v>285</v>
      </c>
      <c r="C1300" s="105" t="s">
        <v>864</v>
      </c>
      <c r="D1300" s="105">
        <v>1</v>
      </c>
      <c r="E1300" s="105" t="s">
        <v>8</v>
      </c>
      <c r="F1300" s="105" t="s">
        <v>12</v>
      </c>
      <c r="G1300" s="105">
        <v>2020</v>
      </c>
      <c r="H1300" s="105">
        <v>1</v>
      </c>
      <c r="I1300" s="106" t="s">
        <v>184</v>
      </c>
      <c r="J1300" s="106"/>
      <c r="K1300" s="107" t="s">
        <v>1654</v>
      </c>
      <c r="L1300" s="115">
        <v>10000000</v>
      </c>
      <c r="M1300" s="115">
        <v>10000000</v>
      </c>
    </row>
    <row r="1301" spans="1:13" ht="17.25">
      <c r="A1301" s="104">
        <v>564</v>
      </c>
      <c r="B1301" s="105" t="s">
        <v>285</v>
      </c>
      <c r="C1301" s="105" t="s">
        <v>865</v>
      </c>
      <c r="D1301" s="105">
        <v>1</v>
      </c>
      <c r="E1301" s="105" t="s">
        <v>8</v>
      </c>
      <c r="F1301" s="105" t="s">
        <v>223</v>
      </c>
      <c r="G1301" s="105">
        <v>2020</v>
      </c>
      <c r="H1301" s="105">
        <v>1</v>
      </c>
      <c r="I1301" s="106" t="s">
        <v>173</v>
      </c>
      <c r="J1301" s="106"/>
      <c r="K1301" s="107" t="s">
        <v>1655</v>
      </c>
      <c r="L1301" s="115">
        <v>4166666.6666666665</v>
      </c>
      <c r="M1301" s="115"/>
    </row>
    <row r="1302" spans="1:13" ht="17.25">
      <c r="A1302" s="104">
        <v>565</v>
      </c>
      <c r="B1302" s="105" t="s">
        <v>285</v>
      </c>
      <c r="C1302" s="105" t="s">
        <v>866</v>
      </c>
      <c r="D1302" s="105">
        <v>1</v>
      </c>
      <c r="E1302" s="105" t="s">
        <v>8</v>
      </c>
      <c r="F1302" s="105" t="s">
        <v>223</v>
      </c>
      <c r="G1302" s="105">
        <v>2020</v>
      </c>
      <c r="H1302" s="105">
        <v>1</v>
      </c>
      <c r="I1302" s="106" t="s">
        <v>170</v>
      </c>
      <c r="J1302" s="106">
        <v>957472</v>
      </c>
      <c r="K1302" s="107" t="s">
        <v>1656</v>
      </c>
      <c r="L1302" s="115">
        <v>1666666.6666666667</v>
      </c>
      <c r="M1302" s="115">
        <v>3143000</v>
      </c>
    </row>
    <row r="1303" spans="1:13" ht="17.25">
      <c r="A1303" s="104">
        <v>566</v>
      </c>
      <c r="B1303" s="105" t="s">
        <v>285</v>
      </c>
      <c r="C1303" s="105" t="s">
        <v>867</v>
      </c>
      <c r="D1303" s="105">
        <v>1</v>
      </c>
      <c r="E1303" s="105" t="s">
        <v>1520</v>
      </c>
      <c r="F1303" s="105" t="s">
        <v>29</v>
      </c>
      <c r="G1303" s="105">
        <v>2020</v>
      </c>
      <c r="H1303" s="105">
        <v>1</v>
      </c>
      <c r="I1303" s="106" t="s">
        <v>170</v>
      </c>
      <c r="J1303" s="106">
        <v>706018</v>
      </c>
      <c r="K1303" s="107" t="s">
        <v>1657</v>
      </c>
      <c r="L1303" s="115">
        <v>6999999.9999999963</v>
      </c>
      <c r="M1303" s="115">
        <v>9072000</v>
      </c>
    </row>
    <row r="1304" spans="1:13" ht="17.25">
      <c r="A1304" s="104">
        <v>567</v>
      </c>
      <c r="B1304" s="105" t="s">
        <v>285</v>
      </c>
      <c r="C1304" s="105" t="s">
        <v>867</v>
      </c>
      <c r="D1304" s="105"/>
      <c r="E1304" s="105" t="s">
        <v>1520</v>
      </c>
      <c r="F1304" s="105" t="s">
        <v>29</v>
      </c>
      <c r="G1304" s="105">
        <v>2020</v>
      </c>
      <c r="H1304" s="105">
        <v>1</v>
      </c>
      <c r="I1304" s="106" t="s">
        <v>170</v>
      </c>
      <c r="J1304" s="106">
        <v>700056</v>
      </c>
      <c r="K1304" s="107" t="s">
        <v>1658</v>
      </c>
      <c r="L1304" s="115">
        <v>1250000</v>
      </c>
      <c r="M1304" s="115">
        <v>1820000</v>
      </c>
    </row>
    <row r="1305" spans="1:13" ht="17.25">
      <c r="A1305" s="104">
        <v>568</v>
      </c>
      <c r="B1305" s="105" t="s">
        <v>285</v>
      </c>
      <c r="C1305" s="105" t="s">
        <v>868</v>
      </c>
      <c r="D1305" s="105">
        <v>1</v>
      </c>
      <c r="E1305" s="105" t="s">
        <v>1520</v>
      </c>
      <c r="F1305" s="105" t="s">
        <v>29</v>
      </c>
      <c r="G1305" s="105">
        <v>2020</v>
      </c>
      <c r="H1305" s="105">
        <v>1</v>
      </c>
      <c r="I1305" s="106" t="s">
        <v>170</v>
      </c>
      <c r="J1305" s="106">
        <v>709094</v>
      </c>
      <c r="K1305" s="107" t="s">
        <v>1659</v>
      </c>
      <c r="L1305" s="115">
        <v>266666.66666666669</v>
      </c>
      <c r="M1305" s="115">
        <v>304000</v>
      </c>
    </row>
    <row r="1306" spans="1:13" ht="17.25">
      <c r="A1306" s="104">
        <v>569</v>
      </c>
      <c r="B1306" s="105" t="s">
        <v>285</v>
      </c>
      <c r="C1306" s="105" t="s">
        <v>869</v>
      </c>
      <c r="D1306" s="105">
        <v>1</v>
      </c>
      <c r="E1306" s="105" t="s">
        <v>1520</v>
      </c>
      <c r="F1306" s="105" t="s">
        <v>29</v>
      </c>
      <c r="G1306" s="105">
        <v>2020</v>
      </c>
      <c r="H1306" s="105">
        <v>1</v>
      </c>
      <c r="I1306" s="106" t="s">
        <v>170</v>
      </c>
      <c r="J1306" s="106">
        <v>711265</v>
      </c>
      <c r="K1306" s="107" t="s">
        <v>1660</v>
      </c>
      <c r="L1306" s="115">
        <v>3333333.3333333335</v>
      </c>
      <c r="M1306" s="115">
        <v>2800000</v>
      </c>
    </row>
    <row r="1307" spans="1:13" ht="17.25">
      <c r="A1307" s="104">
        <v>570</v>
      </c>
      <c r="B1307" s="105" t="s">
        <v>285</v>
      </c>
      <c r="C1307" s="105" t="s">
        <v>870</v>
      </c>
      <c r="D1307" s="105">
        <v>1</v>
      </c>
      <c r="E1307" s="105" t="s">
        <v>1520</v>
      </c>
      <c r="F1307" s="105" t="s">
        <v>29</v>
      </c>
      <c r="G1307" s="105">
        <v>2020</v>
      </c>
      <c r="H1307" s="105">
        <v>1</v>
      </c>
      <c r="I1307" s="106" t="s">
        <v>340</v>
      </c>
      <c r="J1307" s="106">
        <v>520916</v>
      </c>
      <c r="K1307" s="107" t="s">
        <v>1661</v>
      </c>
      <c r="L1307" s="115">
        <v>2432000</v>
      </c>
      <c r="M1307" s="115">
        <v>1676000</v>
      </c>
    </row>
    <row r="1308" spans="1:13" ht="17.25">
      <c r="A1308" s="104">
        <v>571</v>
      </c>
      <c r="B1308" s="105" t="s">
        <v>285</v>
      </c>
      <c r="C1308" s="105" t="s">
        <v>870</v>
      </c>
      <c r="D1308" s="105"/>
      <c r="E1308" s="105" t="s">
        <v>1520</v>
      </c>
      <c r="F1308" s="105" t="s">
        <v>29</v>
      </c>
      <c r="G1308" s="105">
        <v>2020</v>
      </c>
      <c r="H1308" s="105">
        <v>1</v>
      </c>
      <c r="I1308" s="106" t="s">
        <v>340</v>
      </c>
      <c r="J1308" s="106">
        <v>521488</v>
      </c>
      <c r="K1308" s="107" t="s">
        <v>1662</v>
      </c>
      <c r="L1308" s="115">
        <v>1961000</v>
      </c>
      <c r="M1308" s="115">
        <v>1127500</v>
      </c>
    </row>
    <row r="1309" spans="1:13" ht="17.25">
      <c r="A1309" s="104">
        <v>572</v>
      </c>
      <c r="B1309" s="105" t="s">
        <v>285</v>
      </c>
      <c r="C1309" s="105" t="s">
        <v>870</v>
      </c>
      <c r="D1309" s="105"/>
      <c r="E1309" s="105" t="s">
        <v>1520</v>
      </c>
      <c r="F1309" s="105" t="s">
        <v>29</v>
      </c>
      <c r="G1309" s="105">
        <v>2020</v>
      </c>
      <c r="H1309" s="105">
        <v>1</v>
      </c>
      <c r="I1309" s="106" t="s">
        <v>340</v>
      </c>
      <c r="J1309" s="106">
        <v>520295</v>
      </c>
      <c r="K1309" s="107" t="s">
        <v>1663</v>
      </c>
      <c r="L1309" s="115">
        <v>1634166.6666666667</v>
      </c>
      <c r="M1309" s="115"/>
    </row>
    <row r="1310" spans="1:13" ht="17.25">
      <c r="A1310" s="104">
        <v>573</v>
      </c>
      <c r="B1310" s="105" t="s">
        <v>285</v>
      </c>
      <c r="C1310" s="105" t="s">
        <v>870</v>
      </c>
      <c r="D1310" s="105"/>
      <c r="E1310" s="105" t="s">
        <v>1520</v>
      </c>
      <c r="F1310" s="105" t="s">
        <v>29</v>
      </c>
      <c r="G1310" s="105">
        <v>2020</v>
      </c>
      <c r="H1310" s="105">
        <v>1</v>
      </c>
      <c r="I1310" s="106" t="s">
        <v>340</v>
      </c>
      <c r="J1310" s="106">
        <v>522279</v>
      </c>
      <c r="K1310" s="107" t="s">
        <v>1664</v>
      </c>
      <c r="L1310" s="115">
        <v>1580000</v>
      </c>
      <c r="M1310" s="115">
        <v>130800</v>
      </c>
    </row>
    <row r="1311" spans="1:13" ht="17.25">
      <c r="A1311" s="104">
        <v>574</v>
      </c>
      <c r="B1311" s="105" t="s">
        <v>285</v>
      </c>
      <c r="C1311" s="105" t="s">
        <v>870</v>
      </c>
      <c r="D1311" s="105"/>
      <c r="E1311" s="105" t="s">
        <v>1520</v>
      </c>
      <c r="F1311" s="105" t="s">
        <v>29</v>
      </c>
      <c r="G1311" s="105">
        <v>2020</v>
      </c>
      <c r="H1311" s="105">
        <v>1</v>
      </c>
      <c r="I1311" s="106" t="s">
        <v>340</v>
      </c>
      <c r="J1311" s="106">
        <v>520612</v>
      </c>
      <c r="K1311" s="107" t="s">
        <v>1665</v>
      </c>
      <c r="L1311" s="115">
        <v>1216000</v>
      </c>
      <c r="M1311" s="115">
        <v>586600</v>
      </c>
    </row>
    <row r="1312" spans="1:13" ht="17.25">
      <c r="A1312" s="104">
        <v>575</v>
      </c>
      <c r="B1312" s="105" t="s">
        <v>285</v>
      </c>
      <c r="C1312" s="105" t="s">
        <v>870</v>
      </c>
      <c r="D1312" s="105"/>
      <c r="E1312" s="105" t="s">
        <v>1520</v>
      </c>
      <c r="F1312" s="105" t="s">
        <v>29</v>
      </c>
      <c r="G1312" s="105">
        <v>2020</v>
      </c>
      <c r="H1312" s="105">
        <v>1</v>
      </c>
      <c r="I1312" s="106" t="s">
        <v>340</v>
      </c>
      <c r="J1312" s="106">
        <v>515080</v>
      </c>
      <c r="K1312" s="107" t="s">
        <v>1666</v>
      </c>
      <c r="L1312" s="115">
        <v>1273333.3333333333</v>
      </c>
      <c r="M1312" s="115">
        <v>746300</v>
      </c>
    </row>
    <row r="1313" spans="1:13" ht="17.25">
      <c r="A1313" s="104">
        <v>576</v>
      </c>
      <c r="B1313" s="105" t="s">
        <v>285</v>
      </c>
      <c r="C1313" s="105" t="s">
        <v>870</v>
      </c>
      <c r="D1313" s="105"/>
      <c r="E1313" s="105" t="s">
        <v>1520</v>
      </c>
      <c r="F1313" s="105" t="s">
        <v>29</v>
      </c>
      <c r="G1313" s="105">
        <v>2020</v>
      </c>
      <c r="H1313" s="105">
        <v>1</v>
      </c>
      <c r="I1313" s="106" t="s">
        <v>171</v>
      </c>
      <c r="J1313" s="106">
        <v>522272</v>
      </c>
      <c r="K1313" s="107" t="s">
        <v>1667</v>
      </c>
      <c r="L1313" s="115">
        <v>608333.33333333337</v>
      </c>
      <c r="M1313" s="115"/>
    </row>
    <row r="1314" spans="1:13" ht="17.25">
      <c r="A1314" s="104">
        <v>577</v>
      </c>
      <c r="B1314" s="105" t="s">
        <v>285</v>
      </c>
      <c r="C1314" s="105" t="s">
        <v>870</v>
      </c>
      <c r="D1314" s="105"/>
      <c r="E1314" s="105" t="s">
        <v>1520</v>
      </c>
      <c r="F1314" s="105" t="s">
        <v>29</v>
      </c>
      <c r="G1314" s="105">
        <v>2020</v>
      </c>
      <c r="H1314" s="105">
        <v>1</v>
      </c>
      <c r="I1314" s="106" t="s">
        <v>340</v>
      </c>
      <c r="J1314" s="106">
        <v>518073</v>
      </c>
      <c r="K1314" s="107" t="s">
        <v>1668</v>
      </c>
      <c r="L1314" s="115">
        <v>608000</v>
      </c>
      <c r="M1314" s="115"/>
    </row>
    <row r="1315" spans="1:13" ht="17.25">
      <c r="A1315" s="104">
        <v>578</v>
      </c>
      <c r="B1315" s="105" t="s">
        <v>285</v>
      </c>
      <c r="C1315" s="105" t="s">
        <v>870</v>
      </c>
      <c r="D1315" s="105"/>
      <c r="E1315" s="105" t="s">
        <v>1520</v>
      </c>
      <c r="F1315" s="105" t="s">
        <v>29</v>
      </c>
      <c r="G1315" s="105">
        <v>2020</v>
      </c>
      <c r="H1315" s="105">
        <v>1</v>
      </c>
      <c r="I1315" s="106" t="s">
        <v>340</v>
      </c>
      <c r="J1315" s="106">
        <v>522327</v>
      </c>
      <c r="K1315" s="107" t="s">
        <v>1669</v>
      </c>
      <c r="L1315" s="115">
        <v>651000</v>
      </c>
      <c r="M1315" s="115">
        <v>538800</v>
      </c>
    </row>
    <row r="1316" spans="1:13" ht="17.25">
      <c r="A1316" s="104">
        <v>579</v>
      </c>
      <c r="B1316" s="105" t="s">
        <v>285</v>
      </c>
      <c r="C1316" s="105" t="s">
        <v>870</v>
      </c>
      <c r="D1316" s="105"/>
      <c r="E1316" s="105" t="s">
        <v>1520</v>
      </c>
      <c r="F1316" s="105" t="s">
        <v>29</v>
      </c>
      <c r="G1316" s="105">
        <v>2020</v>
      </c>
      <c r="H1316" s="105">
        <v>1</v>
      </c>
      <c r="I1316" s="106" t="s">
        <v>340</v>
      </c>
      <c r="J1316" s="106">
        <v>521210</v>
      </c>
      <c r="K1316" s="107" t="s">
        <v>1670</v>
      </c>
      <c r="L1316" s="115">
        <v>653666.66666666663</v>
      </c>
      <c r="M1316" s="115"/>
    </row>
    <row r="1317" spans="1:13" ht="17.25">
      <c r="A1317" s="104">
        <v>580</v>
      </c>
      <c r="B1317" s="105" t="s">
        <v>285</v>
      </c>
      <c r="C1317" s="105" t="s">
        <v>870</v>
      </c>
      <c r="D1317" s="105"/>
      <c r="E1317" s="105" t="s">
        <v>1520</v>
      </c>
      <c r="F1317" s="105" t="s">
        <v>29</v>
      </c>
      <c r="G1317" s="105">
        <v>2020</v>
      </c>
      <c r="H1317" s="105">
        <v>1</v>
      </c>
      <c r="I1317" s="106" t="s">
        <v>340</v>
      </c>
      <c r="J1317" s="106">
        <v>522667</v>
      </c>
      <c r="K1317" s="107" t="s">
        <v>1671</v>
      </c>
      <c r="L1317" s="115">
        <v>632000</v>
      </c>
      <c r="M1317" s="115"/>
    </row>
    <row r="1318" spans="1:13" ht="17.25">
      <c r="A1318" s="104">
        <v>581</v>
      </c>
      <c r="B1318" s="105" t="s">
        <v>285</v>
      </c>
      <c r="C1318" s="105" t="s">
        <v>870</v>
      </c>
      <c r="D1318" s="105"/>
      <c r="E1318" s="105" t="s">
        <v>1520</v>
      </c>
      <c r="F1318" s="105" t="s">
        <v>29</v>
      </c>
      <c r="G1318" s="105">
        <v>2020</v>
      </c>
      <c r="H1318" s="105">
        <v>1</v>
      </c>
      <c r="I1318" s="106" t="s">
        <v>171</v>
      </c>
      <c r="J1318" s="106">
        <v>522271</v>
      </c>
      <c r="K1318" s="107" t="s">
        <v>1672</v>
      </c>
      <c r="L1318" s="115">
        <v>486666.66666666669</v>
      </c>
      <c r="M1318" s="115"/>
    </row>
    <row r="1319" spans="1:13" ht="17.25">
      <c r="A1319" s="104">
        <v>582</v>
      </c>
      <c r="B1319" s="105" t="s">
        <v>285</v>
      </c>
      <c r="C1319" s="105" t="s">
        <v>870</v>
      </c>
      <c r="D1319" s="105"/>
      <c r="E1319" s="105" t="s">
        <v>1520</v>
      </c>
      <c r="F1319" s="105" t="s">
        <v>29</v>
      </c>
      <c r="G1319" s="105">
        <v>2020</v>
      </c>
      <c r="H1319" s="105">
        <v>1</v>
      </c>
      <c r="I1319" s="106" t="s">
        <v>340</v>
      </c>
      <c r="J1319" s="106">
        <v>522773</v>
      </c>
      <c r="K1319" s="107" t="s">
        <v>1673</v>
      </c>
      <c r="L1319" s="115">
        <v>651000</v>
      </c>
      <c r="M1319" s="115"/>
    </row>
    <row r="1320" spans="1:13" ht="17.25">
      <c r="A1320" s="104">
        <v>583</v>
      </c>
      <c r="B1320" s="105" t="s">
        <v>285</v>
      </c>
      <c r="C1320" s="105" t="s">
        <v>870</v>
      </c>
      <c r="D1320" s="105"/>
      <c r="E1320" s="105" t="s">
        <v>1520</v>
      </c>
      <c r="F1320" s="105" t="s">
        <v>29</v>
      </c>
      <c r="G1320" s="105">
        <v>2020</v>
      </c>
      <c r="H1320" s="105">
        <v>1</v>
      </c>
      <c r="I1320" s="106" t="s">
        <v>340</v>
      </c>
      <c r="J1320" s="106">
        <v>520721</v>
      </c>
      <c r="K1320" s="107" t="s">
        <v>1674</v>
      </c>
      <c r="L1320" s="115">
        <v>590000</v>
      </c>
      <c r="M1320" s="115"/>
    </row>
    <row r="1321" spans="1:13" ht="17.25">
      <c r="A1321" s="104">
        <v>584</v>
      </c>
      <c r="B1321" s="105" t="s">
        <v>285</v>
      </c>
      <c r="C1321" s="105" t="s">
        <v>870</v>
      </c>
      <c r="D1321" s="105"/>
      <c r="E1321" s="105" t="s">
        <v>1520</v>
      </c>
      <c r="F1321" s="105" t="s">
        <v>29</v>
      </c>
      <c r="G1321" s="105">
        <v>2020</v>
      </c>
      <c r="H1321" s="105">
        <v>1</v>
      </c>
      <c r="I1321" s="106" t="s">
        <v>340</v>
      </c>
      <c r="J1321" s="106">
        <v>522388</v>
      </c>
      <c r="K1321" s="107" t="s">
        <v>1675</v>
      </c>
      <c r="L1321" s="115">
        <v>632000</v>
      </c>
      <c r="M1321" s="115"/>
    </row>
    <row r="1322" spans="1:13" ht="17.25">
      <c r="A1322" s="104">
        <v>585</v>
      </c>
      <c r="B1322" s="105" t="s">
        <v>285</v>
      </c>
      <c r="C1322" s="105" t="s">
        <v>870</v>
      </c>
      <c r="D1322" s="105"/>
      <c r="E1322" s="105" t="s">
        <v>1520</v>
      </c>
      <c r="F1322" s="105" t="s">
        <v>29</v>
      </c>
      <c r="G1322" s="105">
        <v>2020</v>
      </c>
      <c r="H1322" s="105">
        <v>1</v>
      </c>
      <c r="I1322" s="106" t="s">
        <v>340</v>
      </c>
      <c r="J1322" s="106">
        <v>522503</v>
      </c>
      <c r="K1322" s="107" t="s">
        <v>1676</v>
      </c>
      <c r="L1322" s="115">
        <v>632000</v>
      </c>
      <c r="M1322" s="115"/>
    </row>
    <row r="1323" spans="1:13" ht="17.25">
      <c r="A1323" s="104">
        <v>586</v>
      </c>
      <c r="B1323" s="105" t="s">
        <v>285</v>
      </c>
      <c r="C1323" s="105" t="s">
        <v>870</v>
      </c>
      <c r="D1323" s="105"/>
      <c r="E1323" s="105" t="s">
        <v>1520</v>
      </c>
      <c r="F1323" s="105" t="s">
        <v>29</v>
      </c>
      <c r="G1323" s="105">
        <v>2020</v>
      </c>
      <c r="H1323" s="105">
        <v>1</v>
      </c>
      <c r="I1323" s="106" t="s">
        <v>340</v>
      </c>
      <c r="J1323" s="106">
        <v>522938</v>
      </c>
      <c r="K1323" s="107" t="s">
        <v>1677</v>
      </c>
      <c r="L1323" s="115">
        <v>632000</v>
      </c>
      <c r="M1323" s="115"/>
    </row>
    <row r="1324" spans="1:13" ht="17.25">
      <c r="A1324" s="104">
        <v>587</v>
      </c>
      <c r="B1324" s="105" t="s">
        <v>285</v>
      </c>
      <c r="C1324" s="105" t="s">
        <v>870</v>
      </c>
      <c r="D1324" s="105"/>
      <c r="E1324" s="105" t="s">
        <v>1520</v>
      </c>
      <c r="F1324" s="105" t="s">
        <v>29</v>
      </c>
      <c r="G1324" s="105">
        <v>2020</v>
      </c>
      <c r="H1324" s="105">
        <v>1</v>
      </c>
      <c r="I1324" s="106" t="s">
        <v>340</v>
      </c>
      <c r="J1324" s="106">
        <v>517922</v>
      </c>
      <c r="K1324" s="107" t="s">
        <v>1678</v>
      </c>
      <c r="L1324" s="115">
        <v>636666.66666666663</v>
      </c>
      <c r="M1324" s="115"/>
    </row>
    <row r="1325" spans="1:13" ht="17.25">
      <c r="A1325" s="104">
        <v>588</v>
      </c>
      <c r="B1325" s="105" t="s">
        <v>285</v>
      </c>
      <c r="C1325" s="105" t="s">
        <v>871</v>
      </c>
      <c r="D1325" s="105">
        <v>1</v>
      </c>
      <c r="E1325" s="105" t="s">
        <v>1520</v>
      </c>
      <c r="F1325" s="105" t="s">
        <v>29</v>
      </c>
      <c r="G1325" s="105">
        <v>2020</v>
      </c>
      <c r="H1325" s="105">
        <v>1</v>
      </c>
      <c r="I1325" s="106" t="s">
        <v>175</v>
      </c>
      <c r="J1325" s="106">
        <v>510401</v>
      </c>
      <c r="K1325" s="107" t="s">
        <v>1679</v>
      </c>
      <c r="L1325" s="115">
        <v>683333.3333333336</v>
      </c>
      <c r="M1325" s="115"/>
    </row>
    <row r="1326" spans="1:13" ht="17.25">
      <c r="A1326" s="104">
        <v>589</v>
      </c>
      <c r="B1326" s="105" t="s">
        <v>285</v>
      </c>
      <c r="C1326" s="105" t="s">
        <v>871</v>
      </c>
      <c r="D1326" s="105"/>
      <c r="E1326" s="105" t="s">
        <v>1520</v>
      </c>
      <c r="F1326" s="105" t="s">
        <v>29</v>
      </c>
      <c r="G1326" s="105">
        <v>2020</v>
      </c>
      <c r="H1326" s="105">
        <v>1</v>
      </c>
      <c r="I1326" s="106" t="s">
        <v>175</v>
      </c>
      <c r="J1326" s="106">
        <v>504112</v>
      </c>
      <c r="K1326" s="107" t="s">
        <v>1680</v>
      </c>
      <c r="L1326" s="115">
        <v>2000000</v>
      </c>
      <c r="M1326" s="115"/>
    </row>
    <row r="1327" spans="1:13" ht="17.25">
      <c r="A1327" s="104">
        <v>590</v>
      </c>
      <c r="B1327" s="105" t="s">
        <v>285</v>
      </c>
      <c r="C1327" s="105" t="s">
        <v>871</v>
      </c>
      <c r="D1327" s="105"/>
      <c r="E1327" s="105" t="s">
        <v>1520</v>
      </c>
      <c r="F1327" s="105" t="s">
        <v>29</v>
      </c>
      <c r="G1327" s="105">
        <v>2020</v>
      </c>
      <c r="H1327" s="105">
        <v>1</v>
      </c>
      <c r="I1327" s="106" t="s">
        <v>175</v>
      </c>
      <c r="J1327" s="106">
        <v>510052</v>
      </c>
      <c r="K1327" s="107" t="s">
        <v>1681</v>
      </c>
      <c r="L1327" s="115">
        <v>1074999.9999999993</v>
      </c>
      <c r="M1327" s="115"/>
    </row>
    <row r="1328" spans="1:13" ht="17.25">
      <c r="A1328" s="104">
        <v>591</v>
      </c>
      <c r="B1328" s="105" t="s">
        <v>285</v>
      </c>
      <c r="C1328" s="105" t="s">
        <v>871</v>
      </c>
      <c r="D1328" s="105"/>
      <c r="E1328" s="105" t="s">
        <v>1520</v>
      </c>
      <c r="F1328" s="105" t="s">
        <v>29</v>
      </c>
      <c r="G1328" s="105">
        <v>2020</v>
      </c>
      <c r="H1328" s="105">
        <v>1</v>
      </c>
      <c r="I1328" s="106" t="s">
        <v>175</v>
      </c>
      <c r="J1328" s="106">
        <v>510527</v>
      </c>
      <c r="K1328" s="107" t="s">
        <v>1682</v>
      </c>
      <c r="L1328" s="115">
        <v>1433333.3333333323</v>
      </c>
      <c r="M1328" s="115"/>
    </row>
    <row r="1329" spans="1:13" ht="17.25">
      <c r="A1329" s="104">
        <v>592</v>
      </c>
      <c r="B1329" s="105" t="s">
        <v>285</v>
      </c>
      <c r="C1329" s="105" t="s">
        <v>871</v>
      </c>
      <c r="D1329" s="105"/>
      <c r="E1329" s="105" t="s">
        <v>1520</v>
      </c>
      <c r="F1329" s="105" t="s">
        <v>29</v>
      </c>
      <c r="G1329" s="105">
        <v>2020</v>
      </c>
      <c r="H1329" s="105">
        <v>1</v>
      </c>
      <c r="I1329" s="106" t="s">
        <v>175</v>
      </c>
      <c r="J1329" s="106">
        <v>518000</v>
      </c>
      <c r="K1329" s="107" t="s">
        <v>1683</v>
      </c>
      <c r="L1329" s="115">
        <v>1100000.0000000014</v>
      </c>
      <c r="M1329" s="115"/>
    </row>
    <row r="1330" spans="1:13" ht="17.25">
      <c r="A1330" s="104">
        <v>593</v>
      </c>
      <c r="B1330" s="105" t="s">
        <v>285</v>
      </c>
      <c r="C1330" s="105" t="s">
        <v>871</v>
      </c>
      <c r="D1330" s="105"/>
      <c r="E1330" s="105" t="s">
        <v>1520</v>
      </c>
      <c r="F1330" s="105" t="s">
        <v>29</v>
      </c>
      <c r="G1330" s="105">
        <v>2020</v>
      </c>
      <c r="H1330" s="105">
        <v>1</v>
      </c>
      <c r="I1330" s="106" t="s">
        <v>175</v>
      </c>
      <c r="J1330" s="106">
        <v>518145</v>
      </c>
      <c r="K1330" s="107" t="s">
        <v>1684</v>
      </c>
      <c r="L1330" s="115">
        <v>1074999.9999999993</v>
      </c>
      <c r="M1330" s="115"/>
    </row>
    <row r="1331" spans="1:13" ht="17.25">
      <c r="A1331" s="104">
        <v>594</v>
      </c>
      <c r="B1331" s="105" t="s">
        <v>285</v>
      </c>
      <c r="C1331" s="105" t="s">
        <v>871</v>
      </c>
      <c r="D1331" s="105"/>
      <c r="E1331" s="105" t="s">
        <v>1520</v>
      </c>
      <c r="F1331" s="105" t="s">
        <v>29</v>
      </c>
      <c r="G1331" s="105">
        <v>2020</v>
      </c>
      <c r="H1331" s="105">
        <v>1</v>
      </c>
      <c r="I1331" s="106" t="s">
        <v>175</v>
      </c>
      <c r="J1331" s="106">
        <v>521874</v>
      </c>
      <c r="K1331" s="107" t="s">
        <v>1685</v>
      </c>
      <c r="L1331" s="115">
        <v>1274999.9999999986</v>
      </c>
      <c r="M1331" s="115"/>
    </row>
    <row r="1332" spans="1:13" ht="17.25">
      <c r="A1332" s="104">
        <v>595</v>
      </c>
      <c r="B1332" s="105" t="s">
        <v>285</v>
      </c>
      <c r="C1332" s="105" t="s">
        <v>871</v>
      </c>
      <c r="D1332" s="105"/>
      <c r="E1332" s="105" t="s">
        <v>1520</v>
      </c>
      <c r="F1332" s="105" t="s">
        <v>29</v>
      </c>
      <c r="G1332" s="105">
        <v>2020</v>
      </c>
      <c r="H1332" s="105">
        <v>1</v>
      </c>
      <c r="I1332" s="106" t="s">
        <v>175</v>
      </c>
      <c r="J1332" s="106">
        <v>521896</v>
      </c>
      <c r="K1332" s="107" t="s">
        <v>1686</v>
      </c>
      <c r="L1332" s="115">
        <v>1074999.9999999993</v>
      </c>
      <c r="M1332" s="115"/>
    </row>
    <row r="1333" spans="1:13" ht="17.25">
      <c r="A1333" s="104">
        <v>596</v>
      </c>
      <c r="B1333" s="105" t="s">
        <v>285</v>
      </c>
      <c r="C1333" s="105" t="s">
        <v>872</v>
      </c>
      <c r="D1333" s="105">
        <v>1</v>
      </c>
      <c r="E1333" s="105" t="s">
        <v>1520</v>
      </c>
      <c r="F1333" s="105" t="s">
        <v>95</v>
      </c>
      <c r="G1333" s="105">
        <v>2020</v>
      </c>
      <c r="H1333" s="105">
        <v>1</v>
      </c>
      <c r="I1333" s="106" t="s">
        <v>170</v>
      </c>
      <c r="J1333" s="106">
        <v>704876</v>
      </c>
      <c r="K1333" s="107" t="s">
        <v>1687</v>
      </c>
      <c r="L1333" s="115">
        <v>15000000</v>
      </c>
      <c r="M1333" s="115">
        <v>12204000</v>
      </c>
    </row>
    <row r="1334" spans="1:13" ht="17.25">
      <c r="A1334" s="104">
        <v>597</v>
      </c>
      <c r="B1334" s="105" t="s">
        <v>285</v>
      </c>
      <c r="C1334" s="105" t="s">
        <v>872</v>
      </c>
      <c r="D1334" s="105"/>
      <c r="E1334" s="105" t="s">
        <v>1520</v>
      </c>
      <c r="F1334" s="105" t="s">
        <v>95</v>
      </c>
      <c r="G1334" s="105">
        <v>2020</v>
      </c>
      <c r="H1334" s="105">
        <v>1</v>
      </c>
      <c r="I1334" s="106" t="s">
        <v>170</v>
      </c>
      <c r="J1334" s="106">
        <v>705589</v>
      </c>
      <c r="K1334" s="107" t="s">
        <v>1688</v>
      </c>
      <c r="L1334" s="115">
        <v>7500000</v>
      </c>
      <c r="M1334" s="115">
        <v>9768600</v>
      </c>
    </row>
    <row r="1335" spans="1:13" ht="17.25">
      <c r="A1335" s="104">
        <v>598</v>
      </c>
      <c r="B1335" s="105" t="s">
        <v>285</v>
      </c>
      <c r="C1335" s="105" t="s">
        <v>873</v>
      </c>
      <c r="D1335" s="105">
        <v>1</v>
      </c>
      <c r="E1335" s="105" t="s">
        <v>1520</v>
      </c>
      <c r="F1335" s="105" t="s">
        <v>95</v>
      </c>
      <c r="G1335" s="105">
        <v>2020</v>
      </c>
      <c r="H1335" s="105">
        <v>1</v>
      </c>
      <c r="I1335" s="106" t="s">
        <v>171</v>
      </c>
      <c r="J1335" s="106"/>
      <c r="K1335" s="107" t="s">
        <v>1689</v>
      </c>
      <c r="L1335" s="115">
        <v>25000000</v>
      </c>
      <c r="M1335" s="115">
        <v>25000000</v>
      </c>
    </row>
    <row r="1336" spans="1:13" ht="17.25">
      <c r="A1336" s="104">
        <v>599</v>
      </c>
      <c r="B1336" s="105" t="s">
        <v>290</v>
      </c>
      <c r="C1336" s="105" t="s">
        <v>874</v>
      </c>
      <c r="D1336" s="105">
        <v>1</v>
      </c>
      <c r="E1336" s="105" t="s">
        <v>1520</v>
      </c>
      <c r="F1336" s="105" t="s">
        <v>95</v>
      </c>
      <c r="G1336" s="105">
        <v>2020</v>
      </c>
      <c r="H1336" s="105">
        <v>1</v>
      </c>
      <c r="I1336" s="106" t="s">
        <v>170</v>
      </c>
      <c r="J1336" s="106"/>
      <c r="K1336" s="107" t="s">
        <v>1690</v>
      </c>
      <c r="L1336" s="115">
        <v>25000000</v>
      </c>
      <c r="M1336" s="115">
        <v>25000000</v>
      </c>
    </row>
    <row r="1337" spans="1:13" ht="17.25">
      <c r="A1337" s="104">
        <v>601</v>
      </c>
      <c r="B1337" s="105" t="s">
        <v>290</v>
      </c>
      <c r="C1337" s="105" t="s">
        <v>876</v>
      </c>
      <c r="D1337" s="105">
        <v>1</v>
      </c>
      <c r="E1337" s="105" t="s">
        <v>8</v>
      </c>
      <c r="F1337" s="105" t="s">
        <v>95</v>
      </c>
      <c r="G1337" s="105">
        <v>2020</v>
      </c>
      <c r="H1337" s="105">
        <v>1</v>
      </c>
      <c r="I1337" s="106" t="s">
        <v>170</v>
      </c>
      <c r="J1337" s="106">
        <v>985632</v>
      </c>
      <c r="K1337" s="107" t="s">
        <v>1692</v>
      </c>
      <c r="L1337" s="115">
        <v>388000</v>
      </c>
      <c r="M1337" s="115">
        <v>720000</v>
      </c>
    </row>
    <row r="1338" spans="1:13" ht="17.25">
      <c r="A1338" s="104">
        <v>603</v>
      </c>
      <c r="B1338" s="105" t="s">
        <v>290</v>
      </c>
      <c r="C1338" s="105" t="s">
        <v>878</v>
      </c>
      <c r="D1338" s="105">
        <v>1</v>
      </c>
      <c r="E1338" s="105" t="s">
        <v>8</v>
      </c>
      <c r="F1338" s="105" t="s">
        <v>83</v>
      </c>
      <c r="G1338" s="105">
        <v>2020</v>
      </c>
      <c r="H1338" s="105">
        <v>1</v>
      </c>
      <c r="I1338" s="106" t="s">
        <v>170</v>
      </c>
      <c r="J1338" s="106" t="s">
        <v>189</v>
      </c>
      <c r="K1338" s="107" t="s">
        <v>1694</v>
      </c>
      <c r="L1338" s="115">
        <v>676000</v>
      </c>
      <c r="M1338" s="115"/>
    </row>
    <row r="1339" spans="1:13" ht="17.25">
      <c r="A1339" s="104">
        <v>604</v>
      </c>
      <c r="B1339" s="105" t="s">
        <v>290</v>
      </c>
      <c r="C1339" s="105" t="s">
        <v>879</v>
      </c>
      <c r="D1339" s="105">
        <v>1</v>
      </c>
      <c r="E1339" s="105" t="s">
        <v>8</v>
      </c>
      <c r="F1339" s="105" t="s">
        <v>83</v>
      </c>
      <c r="G1339" s="105">
        <v>2020</v>
      </c>
      <c r="H1339" s="105">
        <v>1</v>
      </c>
      <c r="I1339" s="106" t="s">
        <v>171</v>
      </c>
      <c r="J1339" s="106">
        <v>500831</v>
      </c>
      <c r="K1339" s="107" t="s">
        <v>1695</v>
      </c>
      <c r="L1339" s="115"/>
      <c r="M1339" s="115"/>
    </row>
    <row r="1340" spans="1:13" ht="17.25">
      <c r="A1340" s="104">
        <v>605</v>
      </c>
      <c r="B1340" s="105" t="s">
        <v>290</v>
      </c>
      <c r="C1340" s="105" t="s">
        <v>879</v>
      </c>
      <c r="D1340" s="105"/>
      <c r="E1340" s="105" t="s">
        <v>8</v>
      </c>
      <c r="F1340" s="105" t="s">
        <v>83</v>
      </c>
      <c r="G1340" s="105">
        <v>2020</v>
      </c>
      <c r="H1340" s="105">
        <v>1</v>
      </c>
      <c r="I1340" s="106" t="s">
        <v>171</v>
      </c>
      <c r="J1340" s="106">
        <v>500932</v>
      </c>
      <c r="K1340" s="107" t="s">
        <v>1696</v>
      </c>
      <c r="L1340" s="115"/>
      <c r="M1340" s="115"/>
    </row>
    <row r="1341" spans="1:13" ht="17.25">
      <c r="A1341" s="104">
        <v>606</v>
      </c>
      <c r="B1341" s="105" t="s">
        <v>290</v>
      </c>
      <c r="C1341" s="105" t="s">
        <v>879</v>
      </c>
      <c r="D1341" s="105"/>
      <c r="E1341" s="105" t="s">
        <v>8</v>
      </c>
      <c r="F1341" s="105" t="s">
        <v>83</v>
      </c>
      <c r="G1341" s="105">
        <v>2020</v>
      </c>
      <c r="H1341" s="105">
        <v>1</v>
      </c>
      <c r="I1341" s="106" t="s">
        <v>171</v>
      </c>
      <c r="J1341" s="106">
        <v>500934</v>
      </c>
      <c r="K1341" s="107" t="s">
        <v>1697</v>
      </c>
      <c r="L1341" s="115"/>
      <c r="M1341" s="115"/>
    </row>
    <row r="1342" spans="1:13" ht="17.25">
      <c r="A1342" s="104">
        <v>607</v>
      </c>
      <c r="B1342" s="105" t="s">
        <v>290</v>
      </c>
      <c r="C1342" s="105" t="s">
        <v>879</v>
      </c>
      <c r="D1342" s="105"/>
      <c r="E1342" s="105" t="s">
        <v>8</v>
      </c>
      <c r="F1342" s="105" t="s">
        <v>83</v>
      </c>
      <c r="G1342" s="105">
        <v>2020</v>
      </c>
      <c r="H1342" s="105">
        <v>1</v>
      </c>
      <c r="I1342" s="106" t="s">
        <v>171</v>
      </c>
      <c r="J1342" s="106">
        <v>501659</v>
      </c>
      <c r="K1342" s="107" t="s">
        <v>1698</v>
      </c>
      <c r="L1342" s="115"/>
      <c r="M1342" s="115"/>
    </row>
    <row r="1343" spans="1:13" ht="17.25">
      <c r="A1343" s="104">
        <v>608</v>
      </c>
      <c r="B1343" s="105" t="s">
        <v>290</v>
      </c>
      <c r="C1343" s="105" t="s">
        <v>879</v>
      </c>
      <c r="D1343" s="105"/>
      <c r="E1343" s="105" t="s">
        <v>8</v>
      </c>
      <c r="F1343" s="105" t="s">
        <v>83</v>
      </c>
      <c r="G1343" s="105">
        <v>2020</v>
      </c>
      <c r="H1343" s="105">
        <v>1</v>
      </c>
      <c r="I1343" s="106" t="s">
        <v>171</v>
      </c>
      <c r="J1343" s="106">
        <v>501660</v>
      </c>
      <c r="K1343" s="107" t="s">
        <v>1699</v>
      </c>
      <c r="L1343" s="115"/>
      <c r="M1343" s="115"/>
    </row>
    <row r="1344" spans="1:13" ht="17.25">
      <c r="A1344" s="104">
        <v>609</v>
      </c>
      <c r="B1344" s="105" t="s">
        <v>290</v>
      </c>
      <c r="C1344" s="105" t="s">
        <v>879</v>
      </c>
      <c r="D1344" s="105"/>
      <c r="E1344" s="105" t="s">
        <v>8</v>
      </c>
      <c r="F1344" s="105" t="s">
        <v>83</v>
      </c>
      <c r="G1344" s="105">
        <v>2020</v>
      </c>
      <c r="H1344" s="105">
        <v>1</v>
      </c>
      <c r="I1344" s="106" t="s">
        <v>171</v>
      </c>
      <c r="J1344" s="106">
        <v>501120</v>
      </c>
      <c r="K1344" s="107" t="s">
        <v>1700</v>
      </c>
      <c r="L1344" s="115"/>
      <c r="M1344" s="115"/>
    </row>
    <row r="1345" spans="1:13" ht="17.25">
      <c r="A1345" s="104">
        <v>610</v>
      </c>
      <c r="B1345" s="105" t="s">
        <v>290</v>
      </c>
      <c r="C1345" s="105" t="s">
        <v>880</v>
      </c>
      <c r="D1345" s="105">
        <v>1</v>
      </c>
      <c r="E1345" s="105" t="s">
        <v>8</v>
      </c>
      <c r="F1345" s="105" t="s">
        <v>83</v>
      </c>
      <c r="G1345" s="105">
        <v>2020</v>
      </c>
      <c r="H1345" s="105">
        <v>1</v>
      </c>
      <c r="I1345" s="106" t="s">
        <v>170</v>
      </c>
      <c r="J1345" s="106">
        <v>957423</v>
      </c>
      <c r="K1345" s="107" t="s">
        <v>1701</v>
      </c>
      <c r="L1345" s="115">
        <v>3333333.3333333335</v>
      </c>
      <c r="M1345" s="115">
        <v>5356238.4000000004</v>
      </c>
    </row>
    <row r="1346" spans="1:13" ht="17.25">
      <c r="A1346" s="104">
        <v>611</v>
      </c>
      <c r="B1346" s="105" t="s">
        <v>290</v>
      </c>
      <c r="C1346" s="105" t="s">
        <v>880</v>
      </c>
      <c r="D1346" s="105"/>
      <c r="E1346" s="105" t="s">
        <v>8</v>
      </c>
      <c r="F1346" s="105" t="s">
        <v>83</v>
      </c>
      <c r="G1346" s="105">
        <v>2020</v>
      </c>
      <c r="H1346" s="105">
        <v>1</v>
      </c>
      <c r="I1346" s="106" t="s">
        <v>170</v>
      </c>
      <c r="J1346" s="106">
        <v>957424</v>
      </c>
      <c r="K1346" s="107" t="s">
        <v>1702</v>
      </c>
      <c r="L1346" s="115">
        <v>370833.33333333331</v>
      </c>
      <c r="M1346" s="115"/>
    </row>
    <row r="1347" spans="1:13" ht="17.25">
      <c r="A1347" s="104">
        <v>612</v>
      </c>
      <c r="B1347" s="105" t="s">
        <v>290</v>
      </c>
      <c r="C1347" s="105" t="s">
        <v>881</v>
      </c>
      <c r="D1347" s="105">
        <v>1</v>
      </c>
      <c r="E1347" s="105" t="s">
        <v>8</v>
      </c>
      <c r="F1347" s="105" t="s">
        <v>83</v>
      </c>
      <c r="G1347" s="105">
        <v>2020</v>
      </c>
      <c r="H1347" s="105">
        <v>1</v>
      </c>
      <c r="I1347" s="106" t="s">
        <v>171</v>
      </c>
      <c r="J1347" s="106">
        <v>519903</v>
      </c>
      <c r="K1347" s="107" t="s">
        <v>1703</v>
      </c>
      <c r="L1347" s="115">
        <v>3916666.6666666665</v>
      </c>
      <c r="M1347" s="115"/>
    </row>
    <row r="1348" spans="1:13" ht="17.25">
      <c r="A1348" s="104">
        <v>614</v>
      </c>
      <c r="B1348" s="105" t="s">
        <v>291</v>
      </c>
      <c r="C1348" s="105" t="s">
        <v>883</v>
      </c>
      <c r="D1348" s="105">
        <v>1</v>
      </c>
      <c r="E1348" s="105" t="s">
        <v>8</v>
      </c>
      <c r="F1348" s="105" t="s">
        <v>165</v>
      </c>
      <c r="G1348" s="105">
        <v>2020</v>
      </c>
      <c r="H1348" s="105">
        <v>1</v>
      </c>
      <c r="I1348" s="106" t="s">
        <v>170</v>
      </c>
      <c r="J1348" s="106">
        <v>801211</v>
      </c>
      <c r="K1348" s="107" t="s">
        <v>1705</v>
      </c>
      <c r="L1348" s="115">
        <v>274999.99999999994</v>
      </c>
      <c r="M1348" s="115">
        <v>429400</v>
      </c>
    </row>
    <row r="1349" spans="1:13" ht="17.25">
      <c r="A1349" s="104">
        <v>667</v>
      </c>
      <c r="B1349" s="105" t="s">
        <v>301</v>
      </c>
      <c r="C1349" s="105" t="s">
        <v>929</v>
      </c>
      <c r="D1349" s="105">
        <v>1</v>
      </c>
      <c r="E1349" s="105" t="s">
        <v>8</v>
      </c>
      <c r="F1349" s="105" t="s">
        <v>83</v>
      </c>
      <c r="G1349" s="105">
        <v>2020</v>
      </c>
      <c r="H1349" s="105">
        <v>1</v>
      </c>
      <c r="I1349" s="106" t="s">
        <v>171</v>
      </c>
      <c r="J1349" s="106">
        <v>513754</v>
      </c>
      <c r="K1349" s="107" t="s">
        <v>1758</v>
      </c>
      <c r="L1349" s="115">
        <v>5975.833333333333</v>
      </c>
      <c r="M1349" s="115">
        <v>10650</v>
      </c>
    </row>
    <row r="1350" spans="1:13" ht="17.25">
      <c r="A1350" s="104">
        <v>668</v>
      </c>
      <c r="B1350" s="105" t="s">
        <v>301</v>
      </c>
      <c r="C1350" s="105" t="s">
        <v>929</v>
      </c>
      <c r="D1350" s="105"/>
      <c r="E1350" s="105" t="s">
        <v>8</v>
      </c>
      <c r="F1350" s="105" t="s">
        <v>83</v>
      </c>
      <c r="G1350" s="105">
        <v>2020</v>
      </c>
      <c r="H1350" s="105">
        <v>1</v>
      </c>
      <c r="I1350" s="106" t="s">
        <v>171</v>
      </c>
      <c r="J1350" s="106">
        <v>513755</v>
      </c>
      <c r="K1350" s="107" t="s">
        <v>1759</v>
      </c>
      <c r="L1350" s="115">
        <v>5265.833333333333</v>
      </c>
      <c r="M1350" s="115">
        <v>7100</v>
      </c>
    </row>
    <row r="1351" spans="1:13" ht="17.25">
      <c r="A1351" s="104">
        <v>669</v>
      </c>
      <c r="B1351" s="105" t="s">
        <v>301</v>
      </c>
      <c r="C1351" s="105" t="s">
        <v>929</v>
      </c>
      <c r="D1351" s="105"/>
      <c r="E1351" s="105" t="s">
        <v>8</v>
      </c>
      <c r="F1351" s="105" t="s">
        <v>83</v>
      </c>
      <c r="G1351" s="105">
        <v>2020</v>
      </c>
      <c r="H1351" s="105">
        <v>1</v>
      </c>
      <c r="I1351" s="106" t="s">
        <v>171</v>
      </c>
      <c r="J1351" s="106">
        <v>513792</v>
      </c>
      <c r="K1351" s="107" t="s">
        <v>1760</v>
      </c>
      <c r="L1351" s="115">
        <v>150873.33333333334</v>
      </c>
      <c r="M1351" s="115"/>
    </row>
    <row r="1352" spans="1:13" ht="17.25">
      <c r="A1352" s="104">
        <v>670</v>
      </c>
      <c r="B1352" s="105" t="s">
        <v>301</v>
      </c>
      <c r="C1352" s="105" t="s">
        <v>929</v>
      </c>
      <c r="D1352" s="105"/>
      <c r="E1352" s="105" t="s">
        <v>8</v>
      </c>
      <c r="F1352" s="105" t="s">
        <v>83</v>
      </c>
      <c r="G1352" s="105">
        <v>2020</v>
      </c>
      <c r="H1352" s="105">
        <v>1</v>
      </c>
      <c r="I1352" s="106" t="s">
        <v>171</v>
      </c>
      <c r="J1352" s="106">
        <v>514084</v>
      </c>
      <c r="K1352" s="107" t="s">
        <v>1761</v>
      </c>
      <c r="L1352" s="115">
        <v>41673.333333333336</v>
      </c>
      <c r="M1352" s="115"/>
    </row>
    <row r="1353" spans="1:13" ht="17.25">
      <c r="A1353" s="104">
        <v>671</v>
      </c>
      <c r="B1353" s="105" t="s">
        <v>301</v>
      </c>
      <c r="C1353" s="105" t="s">
        <v>929</v>
      </c>
      <c r="D1353" s="105"/>
      <c r="E1353" s="105" t="s">
        <v>8</v>
      </c>
      <c r="F1353" s="105" t="s">
        <v>83</v>
      </c>
      <c r="G1353" s="105">
        <v>2020</v>
      </c>
      <c r="H1353" s="105">
        <v>1</v>
      </c>
      <c r="I1353" s="106" t="s">
        <v>171</v>
      </c>
      <c r="J1353" s="106">
        <v>514309</v>
      </c>
      <c r="K1353" s="107" t="s">
        <v>1762</v>
      </c>
      <c r="L1353" s="115">
        <v>363825</v>
      </c>
      <c r="M1353" s="115">
        <v>215600</v>
      </c>
    </row>
    <row r="1354" spans="1:13" ht="17.25">
      <c r="A1354" s="104">
        <v>672</v>
      </c>
      <c r="B1354" s="105" t="s">
        <v>301</v>
      </c>
      <c r="C1354" s="105" t="s">
        <v>929</v>
      </c>
      <c r="D1354" s="105"/>
      <c r="E1354" s="105" t="s">
        <v>8</v>
      </c>
      <c r="F1354" s="105" t="s">
        <v>83</v>
      </c>
      <c r="G1354" s="105">
        <v>2020</v>
      </c>
      <c r="H1354" s="105">
        <v>1</v>
      </c>
      <c r="I1354" s="106" t="s">
        <v>171</v>
      </c>
      <c r="J1354" s="106">
        <v>514346</v>
      </c>
      <c r="K1354" s="107" t="s">
        <v>1763</v>
      </c>
      <c r="L1354" s="115">
        <v>16309.333333333334</v>
      </c>
      <c r="M1354" s="115">
        <v>118800</v>
      </c>
    </row>
    <row r="1355" spans="1:13" ht="17.25">
      <c r="A1355" s="104">
        <v>673</v>
      </c>
      <c r="B1355" s="105" t="s">
        <v>301</v>
      </c>
      <c r="C1355" s="105" t="s">
        <v>929</v>
      </c>
      <c r="D1355" s="105"/>
      <c r="E1355" s="105" t="s">
        <v>8</v>
      </c>
      <c r="F1355" s="105" t="s">
        <v>83</v>
      </c>
      <c r="G1355" s="105">
        <v>2020</v>
      </c>
      <c r="H1355" s="105">
        <v>1</v>
      </c>
      <c r="I1355" s="106" t="s">
        <v>171</v>
      </c>
      <c r="J1355" s="106">
        <v>514557</v>
      </c>
      <c r="K1355" s="107" t="s">
        <v>1764</v>
      </c>
      <c r="L1355" s="115">
        <v>17472</v>
      </c>
      <c r="M1355" s="115"/>
    </row>
    <row r="1356" spans="1:13" ht="17.25">
      <c r="A1356" s="104">
        <v>674</v>
      </c>
      <c r="B1356" s="105" t="s">
        <v>301</v>
      </c>
      <c r="C1356" s="105" t="s">
        <v>929</v>
      </c>
      <c r="D1356" s="105"/>
      <c r="E1356" s="105" t="s">
        <v>8</v>
      </c>
      <c r="F1356" s="105" t="s">
        <v>83</v>
      </c>
      <c r="G1356" s="105">
        <v>2020</v>
      </c>
      <c r="H1356" s="105">
        <v>1</v>
      </c>
      <c r="I1356" s="106" t="s">
        <v>171</v>
      </c>
      <c r="J1356" s="106">
        <v>514584</v>
      </c>
      <c r="K1356" s="107" t="s">
        <v>1765</v>
      </c>
      <c r="L1356" s="115">
        <v>44753.333333333336</v>
      </c>
      <c r="M1356" s="115"/>
    </row>
    <row r="1357" spans="1:13" ht="17.25">
      <c r="A1357" s="104">
        <v>675</v>
      </c>
      <c r="B1357" s="105" t="s">
        <v>301</v>
      </c>
      <c r="C1357" s="105" t="s">
        <v>929</v>
      </c>
      <c r="D1357" s="105"/>
      <c r="E1357" s="105" t="s">
        <v>8</v>
      </c>
      <c r="F1357" s="105" t="s">
        <v>83</v>
      </c>
      <c r="G1357" s="105">
        <v>2020</v>
      </c>
      <c r="H1357" s="105">
        <v>1</v>
      </c>
      <c r="I1357" s="106" t="s">
        <v>171</v>
      </c>
      <c r="J1357" s="106">
        <v>514588</v>
      </c>
      <c r="K1357" s="107" t="s">
        <v>1766</v>
      </c>
      <c r="L1357" s="115">
        <v>8166.666666666667</v>
      </c>
      <c r="M1357" s="115"/>
    </row>
    <row r="1358" spans="1:13" ht="17.25">
      <c r="A1358" s="104">
        <v>676</v>
      </c>
      <c r="B1358" s="105" t="s">
        <v>301</v>
      </c>
      <c r="C1358" s="105" t="s">
        <v>929</v>
      </c>
      <c r="D1358" s="105"/>
      <c r="E1358" s="105" t="s">
        <v>8</v>
      </c>
      <c r="F1358" s="105" t="s">
        <v>83</v>
      </c>
      <c r="G1358" s="105">
        <v>2020</v>
      </c>
      <c r="H1358" s="105">
        <v>1</v>
      </c>
      <c r="I1358" s="106" t="s">
        <v>171</v>
      </c>
      <c r="J1358" s="106">
        <v>514783</v>
      </c>
      <c r="K1358" s="107" t="s">
        <v>1767</v>
      </c>
      <c r="L1358" s="115">
        <v>472175</v>
      </c>
      <c r="M1358" s="115">
        <v>188870</v>
      </c>
    </row>
    <row r="1359" spans="1:13" ht="17.25">
      <c r="A1359" s="104">
        <v>677</v>
      </c>
      <c r="B1359" s="105" t="s">
        <v>301</v>
      </c>
      <c r="C1359" s="105" t="s">
        <v>929</v>
      </c>
      <c r="D1359" s="105"/>
      <c r="E1359" s="105" t="s">
        <v>8</v>
      </c>
      <c r="F1359" s="105" t="s">
        <v>83</v>
      </c>
      <c r="G1359" s="105">
        <v>2020</v>
      </c>
      <c r="H1359" s="105">
        <v>1</v>
      </c>
      <c r="I1359" s="106" t="s">
        <v>171</v>
      </c>
      <c r="J1359" s="106">
        <v>514863</v>
      </c>
      <c r="K1359" s="107" t="s">
        <v>1768</v>
      </c>
      <c r="L1359" s="115">
        <v>46695</v>
      </c>
      <c r="M1359" s="115">
        <v>80190</v>
      </c>
    </row>
    <row r="1360" spans="1:13" ht="17.25">
      <c r="A1360" s="104">
        <v>678</v>
      </c>
      <c r="B1360" s="105" t="s">
        <v>301</v>
      </c>
      <c r="C1360" s="105" t="s">
        <v>929</v>
      </c>
      <c r="D1360" s="105"/>
      <c r="E1360" s="105" t="s">
        <v>8</v>
      </c>
      <c r="F1360" s="105" t="s">
        <v>83</v>
      </c>
      <c r="G1360" s="105">
        <v>2020</v>
      </c>
      <c r="H1360" s="105">
        <v>1</v>
      </c>
      <c r="I1360" s="106" t="s">
        <v>171</v>
      </c>
      <c r="J1360" s="106">
        <v>514990</v>
      </c>
      <c r="K1360" s="107" t="s">
        <v>1769</v>
      </c>
      <c r="L1360" s="115">
        <v>51040</v>
      </c>
      <c r="M1360" s="115">
        <v>19200</v>
      </c>
    </row>
    <row r="1361" spans="1:13" ht="17.25">
      <c r="A1361" s="104">
        <v>679</v>
      </c>
      <c r="B1361" s="105" t="s">
        <v>301</v>
      </c>
      <c r="C1361" s="105" t="s">
        <v>929</v>
      </c>
      <c r="D1361" s="105"/>
      <c r="E1361" s="105" t="s">
        <v>8</v>
      </c>
      <c r="F1361" s="105" t="s">
        <v>83</v>
      </c>
      <c r="G1361" s="105">
        <v>2020</v>
      </c>
      <c r="H1361" s="105">
        <v>1</v>
      </c>
      <c r="I1361" s="106" t="s">
        <v>171</v>
      </c>
      <c r="J1361" s="106">
        <v>515033</v>
      </c>
      <c r="K1361" s="107" t="s">
        <v>1770</v>
      </c>
      <c r="L1361" s="115">
        <v>5625</v>
      </c>
      <c r="M1361" s="115"/>
    </row>
    <row r="1362" spans="1:13" ht="17.25">
      <c r="A1362" s="104">
        <v>680</v>
      </c>
      <c r="B1362" s="105" t="s">
        <v>301</v>
      </c>
      <c r="C1362" s="105" t="s">
        <v>929</v>
      </c>
      <c r="D1362" s="105"/>
      <c r="E1362" s="105" t="s">
        <v>8</v>
      </c>
      <c r="F1362" s="105" t="s">
        <v>83</v>
      </c>
      <c r="G1362" s="105">
        <v>2020</v>
      </c>
      <c r="H1362" s="105">
        <v>1</v>
      </c>
      <c r="I1362" s="106" t="s">
        <v>171</v>
      </c>
      <c r="J1362" s="106">
        <v>515035</v>
      </c>
      <c r="K1362" s="107" t="s">
        <v>1771</v>
      </c>
      <c r="L1362" s="115">
        <v>2250</v>
      </c>
      <c r="M1362" s="115"/>
    </row>
    <row r="1363" spans="1:13" ht="17.25">
      <c r="A1363" s="104">
        <v>681</v>
      </c>
      <c r="B1363" s="105" t="s">
        <v>301</v>
      </c>
      <c r="C1363" s="105" t="s">
        <v>929</v>
      </c>
      <c r="D1363" s="105"/>
      <c r="E1363" s="105" t="s">
        <v>8</v>
      </c>
      <c r="F1363" s="105" t="s">
        <v>83</v>
      </c>
      <c r="G1363" s="105">
        <v>2020</v>
      </c>
      <c r="H1363" s="105">
        <v>1</v>
      </c>
      <c r="I1363" s="106" t="s">
        <v>171</v>
      </c>
      <c r="J1363" s="106">
        <v>515101</v>
      </c>
      <c r="K1363" s="107" t="s">
        <v>1772</v>
      </c>
      <c r="L1363" s="115">
        <v>11366.666666666666</v>
      </c>
      <c r="M1363" s="115"/>
    </row>
    <row r="1364" spans="1:13" ht="17.25">
      <c r="A1364" s="104">
        <v>682</v>
      </c>
      <c r="B1364" s="105" t="s">
        <v>301</v>
      </c>
      <c r="C1364" s="105" t="s">
        <v>929</v>
      </c>
      <c r="D1364" s="105"/>
      <c r="E1364" s="105" t="s">
        <v>8</v>
      </c>
      <c r="F1364" s="105" t="s">
        <v>83</v>
      </c>
      <c r="G1364" s="105">
        <v>2020</v>
      </c>
      <c r="H1364" s="105">
        <v>1</v>
      </c>
      <c r="I1364" s="106" t="s">
        <v>171</v>
      </c>
      <c r="J1364" s="106">
        <v>515103</v>
      </c>
      <c r="K1364" s="107" t="s">
        <v>1773</v>
      </c>
      <c r="L1364" s="115">
        <v>17380</v>
      </c>
      <c r="M1364" s="115"/>
    </row>
    <row r="1365" spans="1:13" ht="17.25">
      <c r="A1365" s="104">
        <v>683</v>
      </c>
      <c r="B1365" s="105" t="s">
        <v>301</v>
      </c>
      <c r="C1365" s="105" t="s">
        <v>929</v>
      </c>
      <c r="D1365" s="105"/>
      <c r="E1365" s="105" t="s">
        <v>8</v>
      </c>
      <c r="F1365" s="105" t="s">
        <v>83</v>
      </c>
      <c r="G1365" s="105">
        <v>2020</v>
      </c>
      <c r="H1365" s="105">
        <v>1</v>
      </c>
      <c r="I1365" s="106" t="s">
        <v>171</v>
      </c>
      <c r="J1365" s="106">
        <v>515105</v>
      </c>
      <c r="K1365" s="107" t="s">
        <v>1774</v>
      </c>
      <c r="L1365" s="115">
        <v>31850</v>
      </c>
      <c r="M1365" s="115"/>
    </row>
    <row r="1366" spans="1:13" ht="17.25">
      <c r="A1366" s="104">
        <v>684</v>
      </c>
      <c r="B1366" s="105" t="s">
        <v>301</v>
      </c>
      <c r="C1366" s="105" t="s">
        <v>929</v>
      </c>
      <c r="D1366" s="105"/>
      <c r="E1366" s="105" t="s">
        <v>8</v>
      </c>
      <c r="F1366" s="105" t="s">
        <v>83</v>
      </c>
      <c r="G1366" s="105">
        <v>2020</v>
      </c>
      <c r="H1366" s="105">
        <v>1</v>
      </c>
      <c r="I1366" s="106" t="s">
        <v>171</v>
      </c>
      <c r="J1366" s="106">
        <v>515220</v>
      </c>
      <c r="K1366" s="107" t="s">
        <v>1775</v>
      </c>
      <c r="L1366" s="115">
        <v>5700</v>
      </c>
      <c r="M1366" s="115"/>
    </row>
    <row r="1367" spans="1:13" ht="17.25">
      <c r="A1367" s="104">
        <v>685</v>
      </c>
      <c r="B1367" s="105" t="s">
        <v>301</v>
      </c>
      <c r="C1367" s="105" t="s">
        <v>929</v>
      </c>
      <c r="D1367" s="105"/>
      <c r="E1367" s="105" t="s">
        <v>8</v>
      </c>
      <c r="F1367" s="105" t="s">
        <v>83</v>
      </c>
      <c r="G1367" s="105">
        <v>2020</v>
      </c>
      <c r="H1367" s="105">
        <v>1</v>
      </c>
      <c r="I1367" s="106" t="s">
        <v>171</v>
      </c>
      <c r="J1367" s="106">
        <v>515222</v>
      </c>
      <c r="K1367" s="107" t="s">
        <v>1776</v>
      </c>
      <c r="L1367" s="115">
        <v>80300</v>
      </c>
      <c r="M1367" s="115"/>
    </row>
    <row r="1368" spans="1:13" ht="17.25">
      <c r="A1368" s="104">
        <v>686</v>
      </c>
      <c r="B1368" s="105" t="s">
        <v>301</v>
      </c>
      <c r="C1368" s="105" t="s">
        <v>929</v>
      </c>
      <c r="D1368" s="105"/>
      <c r="E1368" s="105" t="s">
        <v>8</v>
      </c>
      <c r="F1368" s="105" t="s">
        <v>83</v>
      </c>
      <c r="G1368" s="105">
        <v>2020</v>
      </c>
      <c r="H1368" s="105">
        <v>1</v>
      </c>
      <c r="I1368" s="106" t="s">
        <v>171</v>
      </c>
      <c r="J1368" s="106">
        <v>515230</v>
      </c>
      <c r="K1368" s="107" t="s">
        <v>1777</v>
      </c>
      <c r="L1368" s="115">
        <v>6050</v>
      </c>
      <c r="M1368" s="115"/>
    </row>
    <row r="1369" spans="1:13" ht="17.25">
      <c r="A1369" s="104">
        <v>687</v>
      </c>
      <c r="B1369" s="105" t="s">
        <v>301</v>
      </c>
      <c r="C1369" s="105" t="s">
        <v>929</v>
      </c>
      <c r="D1369" s="105"/>
      <c r="E1369" s="105" t="s">
        <v>8</v>
      </c>
      <c r="F1369" s="105" t="s">
        <v>83</v>
      </c>
      <c r="G1369" s="105">
        <v>2020</v>
      </c>
      <c r="H1369" s="105">
        <v>1</v>
      </c>
      <c r="I1369" s="106" t="s">
        <v>171</v>
      </c>
      <c r="J1369" s="106">
        <v>515232</v>
      </c>
      <c r="K1369" s="107" t="s">
        <v>1778</v>
      </c>
      <c r="L1369" s="115">
        <v>15900</v>
      </c>
      <c r="M1369" s="115"/>
    </row>
    <row r="1370" spans="1:13" ht="17.25">
      <c r="A1370" s="104">
        <v>688</v>
      </c>
      <c r="B1370" s="105" t="s">
        <v>301</v>
      </c>
      <c r="C1370" s="105" t="s">
        <v>929</v>
      </c>
      <c r="D1370" s="105"/>
      <c r="E1370" s="105" t="s">
        <v>8</v>
      </c>
      <c r="F1370" s="105" t="s">
        <v>83</v>
      </c>
      <c r="G1370" s="105">
        <v>2020</v>
      </c>
      <c r="H1370" s="105">
        <v>1</v>
      </c>
      <c r="I1370" s="106" t="s">
        <v>171</v>
      </c>
      <c r="J1370" s="106">
        <v>516178</v>
      </c>
      <c r="K1370" s="107" t="s">
        <v>1779</v>
      </c>
      <c r="L1370" s="115">
        <v>-14950</v>
      </c>
      <c r="M1370" s="115"/>
    </row>
    <row r="1371" spans="1:13" ht="17.25">
      <c r="A1371" s="104">
        <v>689</v>
      </c>
      <c r="B1371" s="105" t="s">
        <v>301</v>
      </c>
      <c r="C1371" s="105" t="s">
        <v>929</v>
      </c>
      <c r="D1371" s="105"/>
      <c r="E1371" s="105" t="s">
        <v>8</v>
      </c>
      <c r="F1371" s="105" t="s">
        <v>83</v>
      </c>
      <c r="G1371" s="105">
        <v>2020</v>
      </c>
      <c r="H1371" s="105">
        <v>1</v>
      </c>
      <c r="I1371" s="106" t="s">
        <v>171</v>
      </c>
      <c r="J1371" s="106">
        <v>516340</v>
      </c>
      <c r="K1371" s="107" t="s">
        <v>1780</v>
      </c>
      <c r="L1371" s="115">
        <v>6380</v>
      </c>
      <c r="M1371" s="115"/>
    </row>
    <row r="1372" spans="1:13" ht="17.25">
      <c r="A1372" s="104">
        <v>690</v>
      </c>
      <c r="B1372" s="105" t="s">
        <v>301</v>
      </c>
      <c r="C1372" s="105" t="s">
        <v>929</v>
      </c>
      <c r="D1372" s="105"/>
      <c r="E1372" s="105" t="s">
        <v>8</v>
      </c>
      <c r="F1372" s="105" t="s">
        <v>83</v>
      </c>
      <c r="G1372" s="105">
        <v>2020</v>
      </c>
      <c r="H1372" s="105">
        <v>1</v>
      </c>
      <c r="I1372" s="106" t="s">
        <v>171</v>
      </c>
      <c r="J1372" s="106">
        <v>516342</v>
      </c>
      <c r="K1372" s="107" t="s">
        <v>1781</v>
      </c>
      <c r="L1372" s="115">
        <v>12466.666666666666</v>
      </c>
      <c r="M1372" s="115"/>
    </row>
    <row r="1373" spans="1:13" ht="17.25">
      <c r="A1373" s="104">
        <v>691</v>
      </c>
      <c r="B1373" s="105" t="s">
        <v>301</v>
      </c>
      <c r="C1373" s="105" t="s">
        <v>929</v>
      </c>
      <c r="D1373" s="105"/>
      <c r="E1373" s="105" t="s">
        <v>8</v>
      </c>
      <c r="F1373" s="105" t="s">
        <v>83</v>
      </c>
      <c r="G1373" s="105">
        <v>2020</v>
      </c>
      <c r="H1373" s="105">
        <v>1</v>
      </c>
      <c r="I1373" s="106" t="s">
        <v>171</v>
      </c>
      <c r="J1373" s="106">
        <v>516353</v>
      </c>
      <c r="K1373" s="107" t="s">
        <v>1782</v>
      </c>
      <c r="L1373" s="115">
        <v>3838.3333333333335</v>
      </c>
      <c r="M1373" s="115"/>
    </row>
    <row r="1374" spans="1:13" ht="17.25">
      <c r="A1374" s="104">
        <v>692</v>
      </c>
      <c r="B1374" s="105" t="s">
        <v>301</v>
      </c>
      <c r="C1374" s="105" t="s">
        <v>929</v>
      </c>
      <c r="D1374" s="105"/>
      <c r="E1374" s="105" t="s">
        <v>8</v>
      </c>
      <c r="F1374" s="105" t="s">
        <v>83</v>
      </c>
      <c r="G1374" s="105">
        <v>2020</v>
      </c>
      <c r="H1374" s="105">
        <v>1</v>
      </c>
      <c r="I1374" s="106" t="s">
        <v>171</v>
      </c>
      <c r="J1374" s="106">
        <v>516364</v>
      </c>
      <c r="K1374" s="107" t="s">
        <v>1783</v>
      </c>
      <c r="L1374" s="115">
        <v>2566.6666666666665</v>
      </c>
      <c r="M1374" s="115"/>
    </row>
    <row r="1375" spans="1:13" ht="17.25">
      <c r="A1375" s="104">
        <v>693</v>
      </c>
      <c r="B1375" s="105" t="s">
        <v>301</v>
      </c>
      <c r="C1375" s="105" t="s">
        <v>929</v>
      </c>
      <c r="D1375" s="105"/>
      <c r="E1375" s="105" t="s">
        <v>8</v>
      </c>
      <c r="F1375" s="105" t="s">
        <v>83</v>
      </c>
      <c r="G1375" s="105">
        <v>2020</v>
      </c>
      <c r="H1375" s="105">
        <v>1</v>
      </c>
      <c r="I1375" s="106" t="s">
        <v>171</v>
      </c>
      <c r="J1375" s="106">
        <v>516366</v>
      </c>
      <c r="K1375" s="107" t="s">
        <v>1784</v>
      </c>
      <c r="L1375" s="115">
        <v>14583.333333333334</v>
      </c>
      <c r="M1375" s="115"/>
    </row>
    <row r="1376" spans="1:13" ht="17.25">
      <c r="A1376" s="104">
        <v>694</v>
      </c>
      <c r="B1376" s="105" t="s">
        <v>301</v>
      </c>
      <c r="C1376" s="105" t="s">
        <v>929</v>
      </c>
      <c r="D1376" s="105"/>
      <c r="E1376" s="105" t="s">
        <v>8</v>
      </c>
      <c r="F1376" s="105" t="s">
        <v>83</v>
      </c>
      <c r="G1376" s="105">
        <v>2020</v>
      </c>
      <c r="H1376" s="105">
        <v>1</v>
      </c>
      <c r="I1376" s="106" t="s">
        <v>171</v>
      </c>
      <c r="J1376" s="106">
        <v>516552</v>
      </c>
      <c r="K1376" s="107" t="s">
        <v>1785</v>
      </c>
      <c r="L1376" s="115">
        <v>716.66666666666663</v>
      </c>
      <c r="M1376" s="115"/>
    </row>
    <row r="1377" spans="1:13" ht="17.25">
      <c r="A1377" s="104">
        <v>695</v>
      </c>
      <c r="B1377" s="105" t="s">
        <v>301</v>
      </c>
      <c r="C1377" s="105" t="s">
        <v>929</v>
      </c>
      <c r="D1377" s="105"/>
      <c r="E1377" s="105" t="s">
        <v>8</v>
      </c>
      <c r="F1377" s="105" t="s">
        <v>83</v>
      </c>
      <c r="G1377" s="105">
        <v>2020</v>
      </c>
      <c r="H1377" s="105">
        <v>1</v>
      </c>
      <c r="I1377" s="106" t="s">
        <v>171</v>
      </c>
      <c r="J1377" s="106">
        <v>517116</v>
      </c>
      <c r="K1377" s="107" t="s">
        <v>1786</v>
      </c>
      <c r="L1377" s="115">
        <v>68458.333333333328</v>
      </c>
      <c r="M1377" s="115">
        <v>121900</v>
      </c>
    </row>
    <row r="1378" spans="1:13" ht="17.25">
      <c r="A1378" s="104">
        <v>696</v>
      </c>
      <c r="B1378" s="105" t="s">
        <v>301</v>
      </c>
      <c r="C1378" s="105" t="s">
        <v>929</v>
      </c>
      <c r="D1378" s="105"/>
      <c r="E1378" s="105" t="s">
        <v>8</v>
      </c>
      <c r="F1378" s="105" t="s">
        <v>83</v>
      </c>
      <c r="G1378" s="105">
        <v>2020</v>
      </c>
      <c r="H1378" s="105">
        <v>1</v>
      </c>
      <c r="I1378" s="106" t="s">
        <v>171</v>
      </c>
      <c r="J1378" s="106">
        <v>517117</v>
      </c>
      <c r="K1378" s="107" t="s">
        <v>1787</v>
      </c>
      <c r="L1378" s="115">
        <v>50791.666666666664</v>
      </c>
      <c r="M1378" s="115"/>
    </row>
    <row r="1379" spans="1:13" ht="17.25">
      <c r="A1379" s="104">
        <v>697</v>
      </c>
      <c r="B1379" s="105" t="s">
        <v>301</v>
      </c>
      <c r="C1379" s="105" t="s">
        <v>929</v>
      </c>
      <c r="D1379" s="105"/>
      <c r="E1379" s="105" t="s">
        <v>8</v>
      </c>
      <c r="F1379" s="105" t="s">
        <v>83</v>
      </c>
      <c r="G1379" s="105">
        <v>2020</v>
      </c>
      <c r="H1379" s="105">
        <v>1</v>
      </c>
      <c r="I1379" s="106" t="s">
        <v>171</v>
      </c>
      <c r="J1379" s="106">
        <v>517118</v>
      </c>
      <c r="K1379" s="107" t="s">
        <v>1788</v>
      </c>
      <c r="L1379" s="115">
        <v>2333.3333333333335</v>
      </c>
      <c r="M1379" s="115"/>
    </row>
    <row r="1380" spans="1:13" ht="17.25">
      <c r="A1380" s="104">
        <v>698</v>
      </c>
      <c r="B1380" s="105" t="s">
        <v>301</v>
      </c>
      <c r="C1380" s="105" t="s">
        <v>929</v>
      </c>
      <c r="D1380" s="105"/>
      <c r="E1380" s="105" t="s">
        <v>8</v>
      </c>
      <c r="F1380" s="105" t="s">
        <v>83</v>
      </c>
      <c r="G1380" s="105">
        <v>2020</v>
      </c>
      <c r="H1380" s="105">
        <v>1</v>
      </c>
      <c r="I1380" s="106" t="s">
        <v>171</v>
      </c>
      <c r="J1380" s="106">
        <v>517119</v>
      </c>
      <c r="K1380" s="107" t="s">
        <v>1789</v>
      </c>
      <c r="L1380" s="115">
        <v>8400</v>
      </c>
      <c r="M1380" s="115"/>
    </row>
    <row r="1381" spans="1:13" ht="17.25">
      <c r="A1381" s="104">
        <v>699</v>
      </c>
      <c r="B1381" s="105" t="s">
        <v>301</v>
      </c>
      <c r="C1381" s="105" t="s">
        <v>929</v>
      </c>
      <c r="D1381" s="105"/>
      <c r="E1381" s="105" t="s">
        <v>8</v>
      </c>
      <c r="F1381" s="105" t="s">
        <v>83</v>
      </c>
      <c r="G1381" s="105">
        <v>2020</v>
      </c>
      <c r="H1381" s="105">
        <v>1</v>
      </c>
      <c r="I1381" s="106" t="s">
        <v>171</v>
      </c>
      <c r="J1381" s="106">
        <v>517287</v>
      </c>
      <c r="K1381" s="107" t="s">
        <v>1790</v>
      </c>
      <c r="L1381" s="115">
        <v>69235.833333333328</v>
      </c>
      <c r="M1381" s="115">
        <v>45500</v>
      </c>
    </row>
    <row r="1382" spans="1:13" ht="17.25">
      <c r="A1382" s="104">
        <v>700</v>
      </c>
      <c r="B1382" s="105" t="s">
        <v>301</v>
      </c>
      <c r="C1382" s="105" t="s">
        <v>929</v>
      </c>
      <c r="D1382" s="105"/>
      <c r="E1382" s="105" t="s">
        <v>8</v>
      </c>
      <c r="F1382" s="105" t="s">
        <v>83</v>
      </c>
      <c r="G1382" s="105">
        <v>2020</v>
      </c>
      <c r="H1382" s="105">
        <v>1</v>
      </c>
      <c r="I1382" s="106" t="s">
        <v>171</v>
      </c>
      <c r="J1382" s="106">
        <v>517326</v>
      </c>
      <c r="K1382" s="107" t="s">
        <v>1791</v>
      </c>
      <c r="L1382" s="115">
        <v>18285</v>
      </c>
      <c r="M1382" s="115"/>
    </row>
    <row r="1383" spans="1:13" ht="17.25">
      <c r="A1383" s="104">
        <v>701</v>
      </c>
      <c r="B1383" s="105" t="s">
        <v>301</v>
      </c>
      <c r="C1383" s="105" t="s">
        <v>929</v>
      </c>
      <c r="D1383" s="105"/>
      <c r="E1383" s="105" t="s">
        <v>8</v>
      </c>
      <c r="F1383" s="105" t="s">
        <v>83</v>
      </c>
      <c r="G1383" s="105">
        <v>2020</v>
      </c>
      <c r="H1383" s="105">
        <v>1</v>
      </c>
      <c r="I1383" s="106" t="s">
        <v>171</v>
      </c>
      <c r="J1383" s="106">
        <v>517363</v>
      </c>
      <c r="K1383" s="107" t="s">
        <v>1792</v>
      </c>
      <c r="L1383" s="115">
        <v>2450</v>
      </c>
      <c r="M1383" s="115"/>
    </row>
    <row r="1384" spans="1:13" ht="17.25">
      <c r="A1384" s="104">
        <v>702</v>
      </c>
      <c r="B1384" s="105" t="s">
        <v>301</v>
      </c>
      <c r="C1384" s="105" t="s">
        <v>929</v>
      </c>
      <c r="D1384" s="105"/>
      <c r="E1384" s="105" t="s">
        <v>8</v>
      </c>
      <c r="F1384" s="105" t="s">
        <v>83</v>
      </c>
      <c r="G1384" s="105">
        <v>2020</v>
      </c>
      <c r="H1384" s="105">
        <v>1</v>
      </c>
      <c r="I1384" s="106" t="s">
        <v>171</v>
      </c>
      <c r="J1384" s="106">
        <v>517571</v>
      </c>
      <c r="K1384" s="107" t="s">
        <v>1793</v>
      </c>
      <c r="L1384" s="115">
        <v>6625</v>
      </c>
      <c r="M1384" s="115"/>
    </row>
    <row r="1385" spans="1:13" ht="17.25">
      <c r="A1385" s="104">
        <v>703</v>
      </c>
      <c r="B1385" s="105" t="s">
        <v>301</v>
      </c>
      <c r="C1385" s="105" t="s">
        <v>929</v>
      </c>
      <c r="D1385" s="105"/>
      <c r="E1385" s="105" t="s">
        <v>8</v>
      </c>
      <c r="F1385" s="105" t="s">
        <v>83</v>
      </c>
      <c r="G1385" s="105">
        <v>2020</v>
      </c>
      <c r="H1385" s="105">
        <v>1</v>
      </c>
      <c r="I1385" s="106" t="s">
        <v>171</v>
      </c>
      <c r="J1385" s="106">
        <v>517822</v>
      </c>
      <c r="K1385" s="107" t="s">
        <v>1794</v>
      </c>
      <c r="L1385" s="115">
        <v>6370</v>
      </c>
      <c r="M1385" s="115"/>
    </row>
    <row r="1386" spans="1:13" ht="17.25">
      <c r="A1386" s="104">
        <v>704</v>
      </c>
      <c r="B1386" s="105" t="s">
        <v>301</v>
      </c>
      <c r="C1386" s="105" t="s">
        <v>929</v>
      </c>
      <c r="D1386" s="105"/>
      <c r="E1386" s="105" t="s">
        <v>8</v>
      </c>
      <c r="F1386" s="105" t="s">
        <v>83</v>
      </c>
      <c r="G1386" s="105">
        <v>2020</v>
      </c>
      <c r="H1386" s="105">
        <v>1</v>
      </c>
      <c r="I1386" s="106" t="s">
        <v>171</v>
      </c>
      <c r="J1386" s="106">
        <v>517824</v>
      </c>
      <c r="K1386" s="107" t="s">
        <v>1795</v>
      </c>
      <c r="L1386" s="115">
        <v>2060</v>
      </c>
      <c r="M1386" s="115"/>
    </row>
    <row r="1387" spans="1:13" ht="17.25">
      <c r="A1387" s="104">
        <v>705</v>
      </c>
      <c r="B1387" s="105" t="s">
        <v>301</v>
      </c>
      <c r="C1387" s="105" t="s">
        <v>929</v>
      </c>
      <c r="D1387" s="105"/>
      <c r="E1387" s="105" t="s">
        <v>8</v>
      </c>
      <c r="F1387" s="105" t="s">
        <v>83</v>
      </c>
      <c r="G1387" s="105">
        <v>2020</v>
      </c>
      <c r="H1387" s="105">
        <v>1</v>
      </c>
      <c r="I1387" s="106" t="s">
        <v>171</v>
      </c>
      <c r="J1387" s="106">
        <v>517827</v>
      </c>
      <c r="K1387" s="107" t="s">
        <v>1796</v>
      </c>
      <c r="L1387" s="115">
        <v>106690.83333333333</v>
      </c>
      <c r="M1387" s="115">
        <v>49440</v>
      </c>
    </row>
    <row r="1388" spans="1:13" ht="17.25">
      <c r="A1388" s="104">
        <v>1387</v>
      </c>
      <c r="B1388" s="105" t="s">
        <v>389</v>
      </c>
      <c r="C1388" s="105" t="s">
        <v>1213</v>
      </c>
      <c r="D1388" s="105">
        <v>1</v>
      </c>
      <c r="E1388" s="105" t="s">
        <v>38</v>
      </c>
      <c r="F1388" s="105" t="s">
        <v>101</v>
      </c>
      <c r="G1388" s="105">
        <v>2020</v>
      </c>
      <c r="H1388" s="105">
        <v>9</v>
      </c>
      <c r="I1388" s="106" t="s">
        <v>170</v>
      </c>
      <c r="J1388" s="106"/>
      <c r="K1388" s="107" t="s">
        <v>193</v>
      </c>
      <c r="L1388" s="115"/>
      <c r="M1388" s="115"/>
    </row>
    <row r="1389" spans="1:13" ht="17.25">
      <c r="A1389" s="104">
        <v>706</v>
      </c>
      <c r="B1389" s="105" t="s">
        <v>301</v>
      </c>
      <c r="C1389" s="105" t="s">
        <v>929</v>
      </c>
      <c r="D1389" s="105"/>
      <c r="E1389" s="105" t="s">
        <v>8</v>
      </c>
      <c r="F1389" s="105" t="s">
        <v>83</v>
      </c>
      <c r="G1389" s="105">
        <v>2020</v>
      </c>
      <c r="H1389" s="105">
        <v>1</v>
      </c>
      <c r="I1389" s="106" t="s">
        <v>171</v>
      </c>
      <c r="J1389" s="106">
        <v>517897</v>
      </c>
      <c r="K1389" s="107" t="s">
        <v>1797</v>
      </c>
      <c r="L1389" s="115">
        <v>38716.666666666664</v>
      </c>
      <c r="M1389" s="115">
        <v>50500</v>
      </c>
    </row>
    <row r="1390" spans="1:13" ht="17.25">
      <c r="A1390" s="104">
        <v>707</v>
      </c>
      <c r="B1390" s="105" t="s">
        <v>301</v>
      </c>
      <c r="C1390" s="105" t="s">
        <v>929</v>
      </c>
      <c r="D1390" s="105"/>
      <c r="E1390" s="105" t="s">
        <v>8</v>
      </c>
      <c r="F1390" s="105" t="s">
        <v>83</v>
      </c>
      <c r="G1390" s="105">
        <v>2020</v>
      </c>
      <c r="H1390" s="105">
        <v>1</v>
      </c>
      <c r="I1390" s="106" t="s">
        <v>171</v>
      </c>
      <c r="J1390" s="106">
        <v>518484</v>
      </c>
      <c r="K1390" s="107" t="s">
        <v>1798</v>
      </c>
      <c r="L1390" s="115">
        <v>27534.166666666668</v>
      </c>
      <c r="M1390" s="115">
        <v>31584</v>
      </c>
    </row>
    <row r="1391" spans="1:13" ht="17.25">
      <c r="A1391" s="104">
        <v>1390</v>
      </c>
      <c r="B1391" s="105" t="s">
        <v>390</v>
      </c>
      <c r="C1391" s="105" t="s">
        <v>1215</v>
      </c>
      <c r="D1391" s="105">
        <v>1</v>
      </c>
      <c r="E1391" s="105" t="s">
        <v>38</v>
      </c>
      <c r="F1391" s="105" t="s">
        <v>84</v>
      </c>
      <c r="G1391" s="105">
        <v>2020</v>
      </c>
      <c r="H1391" s="105">
        <v>9</v>
      </c>
      <c r="I1391" s="106" t="s">
        <v>170</v>
      </c>
      <c r="J1391" s="106"/>
      <c r="K1391" s="107" t="s">
        <v>1970</v>
      </c>
      <c r="L1391" s="115"/>
      <c r="M1391" s="115"/>
    </row>
    <row r="1392" spans="1:13" ht="17.25">
      <c r="A1392" s="104">
        <v>708</v>
      </c>
      <c r="B1392" s="105" t="s">
        <v>301</v>
      </c>
      <c r="C1392" s="105" t="s">
        <v>929</v>
      </c>
      <c r="D1392" s="105"/>
      <c r="E1392" s="105" t="s">
        <v>8</v>
      </c>
      <c r="F1392" s="105" t="s">
        <v>83</v>
      </c>
      <c r="G1392" s="105">
        <v>2020</v>
      </c>
      <c r="H1392" s="105">
        <v>1</v>
      </c>
      <c r="I1392" s="106" t="s">
        <v>171</v>
      </c>
      <c r="J1392" s="106">
        <v>518494</v>
      </c>
      <c r="K1392" s="107" t="s">
        <v>1799</v>
      </c>
      <c r="L1392" s="115">
        <v>29468.75</v>
      </c>
      <c r="M1392" s="115">
        <v>94710</v>
      </c>
    </row>
    <row r="1393" spans="1:13" ht="17.25">
      <c r="A1393" s="104">
        <v>709</v>
      </c>
      <c r="B1393" s="105" t="s">
        <v>301</v>
      </c>
      <c r="C1393" s="105" t="s">
        <v>929</v>
      </c>
      <c r="D1393" s="105"/>
      <c r="E1393" s="105" t="s">
        <v>8</v>
      </c>
      <c r="F1393" s="105" t="s">
        <v>83</v>
      </c>
      <c r="G1393" s="105">
        <v>2020</v>
      </c>
      <c r="H1393" s="105">
        <v>1</v>
      </c>
      <c r="I1393" s="106" t="s">
        <v>171</v>
      </c>
      <c r="J1393" s="106">
        <v>518495</v>
      </c>
      <c r="K1393" s="107" t="s">
        <v>1800</v>
      </c>
      <c r="L1393" s="115">
        <v>3920</v>
      </c>
      <c r="M1393" s="115"/>
    </row>
    <row r="1394" spans="1:13" ht="17.25">
      <c r="A1394" s="104">
        <v>710</v>
      </c>
      <c r="B1394" s="105" t="s">
        <v>301</v>
      </c>
      <c r="C1394" s="105" t="s">
        <v>929</v>
      </c>
      <c r="D1394" s="105"/>
      <c r="E1394" s="105" t="s">
        <v>8</v>
      </c>
      <c r="F1394" s="105" t="s">
        <v>83</v>
      </c>
      <c r="G1394" s="105">
        <v>2020</v>
      </c>
      <c r="H1394" s="105">
        <v>1</v>
      </c>
      <c r="I1394" s="106" t="s">
        <v>171</v>
      </c>
      <c r="J1394" s="106">
        <v>519665</v>
      </c>
      <c r="K1394" s="107" t="s">
        <v>1801</v>
      </c>
      <c r="L1394" s="115">
        <v>43250</v>
      </c>
      <c r="M1394" s="115"/>
    </row>
    <row r="1395" spans="1:13" ht="17.25">
      <c r="A1395" s="104">
        <v>711</v>
      </c>
      <c r="B1395" s="105" t="s">
        <v>301</v>
      </c>
      <c r="C1395" s="105" t="s">
        <v>929</v>
      </c>
      <c r="D1395" s="105"/>
      <c r="E1395" s="105" t="s">
        <v>8</v>
      </c>
      <c r="F1395" s="105" t="s">
        <v>83</v>
      </c>
      <c r="G1395" s="105">
        <v>2020</v>
      </c>
      <c r="H1395" s="105">
        <v>1</v>
      </c>
      <c r="I1395" s="106" t="s">
        <v>171</v>
      </c>
      <c r="J1395" s="106">
        <v>520037</v>
      </c>
      <c r="K1395" s="107" t="s">
        <v>1802</v>
      </c>
      <c r="L1395" s="115">
        <v>272932.33333333331</v>
      </c>
      <c r="M1395" s="115">
        <v>132500</v>
      </c>
    </row>
    <row r="1396" spans="1:13" ht="17.25">
      <c r="A1396" s="104">
        <v>712</v>
      </c>
      <c r="B1396" s="105" t="s">
        <v>301</v>
      </c>
      <c r="C1396" s="105" t="s">
        <v>929</v>
      </c>
      <c r="D1396" s="105"/>
      <c r="E1396" s="105" t="s">
        <v>8</v>
      </c>
      <c r="F1396" s="105" t="s">
        <v>83</v>
      </c>
      <c r="G1396" s="105">
        <v>2020</v>
      </c>
      <c r="H1396" s="105">
        <v>1</v>
      </c>
      <c r="I1396" s="106" t="s">
        <v>171</v>
      </c>
      <c r="J1396" s="106">
        <v>520038</v>
      </c>
      <c r="K1396" s="107" t="s">
        <v>1803</v>
      </c>
      <c r="L1396" s="115">
        <v>8722.9166666666661</v>
      </c>
      <c r="M1396" s="115"/>
    </row>
    <row r="1397" spans="1:13" ht="17.25">
      <c r="A1397" s="104">
        <v>713</v>
      </c>
      <c r="B1397" s="105" t="s">
        <v>301</v>
      </c>
      <c r="C1397" s="105" t="s">
        <v>929</v>
      </c>
      <c r="D1397" s="105"/>
      <c r="E1397" s="105" t="s">
        <v>8</v>
      </c>
      <c r="F1397" s="105" t="s">
        <v>83</v>
      </c>
      <c r="G1397" s="105">
        <v>2020</v>
      </c>
      <c r="H1397" s="105">
        <v>1</v>
      </c>
      <c r="I1397" s="106" t="s">
        <v>171</v>
      </c>
      <c r="J1397" s="106">
        <v>520055</v>
      </c>
      <c r="K1397" s="107" t="s">
        <v>1804</v>
      </c>
      <c r="L1397" s="115">
        <v>2800</v>
      </c>
      <c r="M1397" s="115"/>
    </row>
    <row r="1398" spans="1:13" ht="17.25">
      <c r="A1398" s="104">
        <v>714</v>
      </c>
      <c r="B1398" s="105" t="s">
        <v>301</v>
      </c>
      <c r="C1398" s="105" t="s">
        <v>929</v>
      </c>
      <c r="D1398" s="105"/>
      <c r="E1398" s="105" t="s">
        <v>8</v>
      </c>
      <c r="F1398" s="105" t="s">
        <v>83</v>
      </c>
      <c r="G1398" s="105">
        <v>2020</v>
      </c>
      <c r="H1398" s="105">
        <v>1</v>
      </c>
      <c r="I1398" s="106" t="s">
        <v>171</v>
      </c>
      <c r="J1398" s="106">
        <v>522480</v>
      </c>
      <c r="K1398" s="107" t="s">
        <v>1805</v>
      </c>
      <c r="L1398" s="115">
        <v>5962.5</v>
      </c>
      <c r="M1398" s="115"/>
    </row>
    <row r="1399" spans="1:13" ht="17.25">
      <c r="A1399" s="104">
        <v>715</v>
      </c>
      <c r="B1399" s="105" t="s">
        <v>301</v>
      </c>
      <c r="C1399" s="105" t="s">
        <v>929</v>
      </c>
      <c r="D1399" s="105"/>
      <c r="E1399" s="105" t="s">
        <v>8</v>
      </c>
      <c r="F1399" s="105" t="s">
        <v>83</v>
      </c>
      <c r="G1399" s="105">
        <v>2020</v>
      </c>
      <c r="H1399" s="105">
        <v>1</v>
      </c>
      <c r="I1399" s="106" t="s">
        <v>171</v>
      </c>
      <c r="J1399" s="106">
        <v>522481</v>
      </c>
      <c r="K1399" s="107" t="s">
        <v>1806</v>
      </c>
      <c r="L1399" s="115">
        <v>2500</v>
      </c>
      <c r="M1399" s="115"/>
    </row>
    <row r="1400" spans="1:13" ht="17.25">
      <c r="A1400" s="104">
        <v>716</v>
      </c>
      <c r="B1400" s="105" t="s">
        <v>301</v>
      </c>
      <c r="C1400" s="105" t="s">
        <v>929</v>
      </c>
      <c r="D1400" s="105"/>
      <c r="E1400" s="105" t="s">
        <v>8</v>
      </c>
      <c r="F1400" s="105" t="s">
        <v>83</v>
      </c>
      <c r="G1400" s="105">
        <v>2020</v>
      </c>
      <c r="H1400" s="105">
        <v>1</v>
      </c>
      <c r="I1400" s="106" t="s">
        <v>171</v>
      </c>
      <c r="J1400" s="106">
        <v>522482</v>
      </c>
      <c r="K1400" s="107" t="s">
        <v>1807</v>
      </c>
      <c r="L1400" s="115">
        <v>5250</v>
      </c>
      <c r="M1400" s="115"/>
    </row>
    <row r="1401" spans="1:13" ht="17.25">
      <c r="A1401" s="104">
        <v>717</v>
      </c>
      <c r="B1401" s="105" t="s">
        <v>301</v>
      </c>
      <c r="C1401" s="105" t="s">
        <v>929</v>
      </c>
      <c r="D1401" s="105"/>
      <c r="E1401" s="105" t="s">
        <v>8</v>
      </c>
      <c r="F1401" s="105" t="s">
        <v>83</v>
      </c>
      <c r="G1401" s="105">
        <v>2020</v>
      </c>
      <c r="H1401" s="105">
        <v>1</v>
      </c>
      <c r="I1401" s="106" t="s">
        <v>171</v>
      </c>
      <c r="J1401" s="106">
        <v>523332</v>
      </c>
      <c r="K1401" s="107" t="s">
        <v>1808</v>
      </c>
      <c r="L1401" s="115">
        <v>725</v>
      </c>
      <c r="M1401" s="115"/>
    </row>
    <row r="1402" spans="1:13" ht="17.25">
      <c r="A1402" s="104">
        <v>718</v>
      </c>
      <c r="B1402" s="105" t="s">
        <v>301</v>
      </c>
      <c r="C1402" s="105" t="s">
        <v>929</v>
      </c>
      <c r="D1402" s="105"/>
      <c r="E1402" s="105" t="s">
        <v>8</v>
      </c>
      <c r="F1402" s="105" t="s">
        <v>83</v>
      </c>
      <c r="G1402" s="105">
        <v>2020</v>
      </c>
      <c r="H1402" s="105">
        <v>1</v>
      </c>
      <c r="I1402" s="106" t="s">
        <v>171</v>
      </c>
      <c r="J1402" s="106">
        <v>523333</v>
      </c>
      <c r="K1402" s="107" t="s">
        <v>1809</v>
      </c>
      <c r="L1402" s="115">
        <v>725</v>
      </c>
      <c r="M1402" s="115"/>
    </row>
    <row r="1403" spans="1:13" ht="17.25">
      <c r="A1403" s="104">
        <v>719</v>
      </c>
      <c r="B1403" s="105" t="s">
        <v>301</v>
      </c>
      <c r="C1403" s="105" t="s">
        <v>929</v>
      </c>
      <c r="D1403" s="105"/>
      <c r="E1403" s="105" t="s">
        <v>8</v>
      </c>
      <c r="F1403" s="105" t="s">
        <v>83</v>
      </c>
      <c r="G1403" s="105">
        <v>2020</v>
      </c>
      <c r="H1403" s="105">
        <v>1</v>
      </c>
      <c r="I1403" s="106" t="s">
        <v>171</v>
      </c>
      <c r="J1403" s="106">
        <v>523334</v>
      </c>
      <c r="K1403" s="107" t="s">
        <v>1810</v>
      </c>
      <c r="L1403" s="115">
        <v>725</v>
      </c>
      <c r="M1403" s="115"/>
    </row>
    <row r="1404" spans="1:13" ht="17.25">
      <c r="A1404" s="104">
        <v>720</v>
      </c>
      <c r="B1404" s="105" t="s">
        <v>301</v>
      </c>
      <c r="C1404" s="105" t="s">
        <v>929</v>
      </c>
      <c r="D1404" s="105"/>
      <c r="E1404" s="105" t="s">
        <v>8</v>
      </c>
      <c r="F1404" s="105" t="s">
        <v>83</v>
      </c>
      <c r="G1404" s="105">
        <v>2020</v>
      </c>
      <c r="H1404" s="105">
        <v>1</v>
      </c>
      <c r="I1404" s="106" t="s">
        <v>171</v>
      </c>
      <c r="J1404" s="106">
        <v>523479</v>
      </c>
      <c r="K1404" s="107" t="s">
        <v>1811</v>
      </c>
      <c r="L1404" s="115">
        <v>0</v>
      </c>
      <c r="M1404" s="115"/>
    </row>
    <row r="1405" spans="1:13" ht="17.25">
      <c r="A1405" s="104">
        <v>1404</v>
      </c>
      <c r="B1405" s="105" t="s">
        <v>1219</v>
      </c>
      <c r="C1405" s="105" t="s">
        <v>1226</v>
      </c>
      <c r="D1405" s="105">
        <v>1</v>
      </c>
      <c r="E1405" s="105" t="s">
        <v>222</v>
      </c>
      <c r="F1405" s="105" t="s">
        <v>25</v>
      </c>
      <c r="G1405" s="105">
        <v>2020</v>
      </c>
      <c r="H1405" s="105">
        <v>10</v>
      </c>
      <c r="I1405" s="106" t="s">
        <v>171</v>
      </c>
      <c r="J1405" s="106" t="s">
        <v>189</v>
      </c>
      <c r="K1405" s="107" t="s">
        <v>2272</v>
      </c>
      <c r="L1405" s="115"/>
      <c r="M1405" s="115"/>
    </row>
    <row r="1406" spans="1:13" ht="17.25">
      <c r="A1406" s="104">
        <v>721</v>
      </c>
      <c r="B1406" s="105" t="s">
        <v>302</v>
      </c>
      <c r="C1406" s="105" t="s">
        <v>930</v>
      </c>
      <c r="D1406" s="105">
        <v>1</v>
      </c>
      <c r="E1406" s="105" t="s">
        <v>8</v>
      </c>
      <c r="F1406" s="105" t="s">
        <v>29</v>
      </c>
      <c r="G1406" s="105">
        <v>2020</v>
      </c>
      <c r="H1406" s="105">
        <v>1</v>
      </c>
      <c r="I1406" s="106" t="s">
        <v>340</v>
      </c>
      <c r="J1406" s="106">
        <v>521842</v>
      </c>
      <c r="K1406" s="107" t="s">
        <v>1812</v>
      </c>
      <c r="L1406" s="115">
        <v>337900</v>
      </c>
      <c r="M1406" s="115"/>
    </row>
    <row r="1407" spans="1:13" ht="17.25">
      <c r="A1407" s="104">
        <v>722</v>
      </c>
      <c r="B1407" s="105" t="s">
        <v>302</v>
      </c>
      <c r="C1407" s="105" t="s">
        <v>930</v>
      </c>
      <c r="D1407" s="105"/>
      <c r="E1407" s="105" t="s">
        <v>8</v>
      </c>
      <c r="F1407" s="105" t="s">
        <v>29</v>
      </c>
      <c r="G1407" s="105">
        <v>2020</v>
      </c>
      <c r="H1407" s="105">
        <v>1</v>
      </c>
      <c r="I1407" s="106" t="s">
        <v>340</v>
      </c>
      <c r="J1407" s="106">
        <v>519109</v>
      </c>
      <c r="K1407" s="107" t="s">
        <v>1813</v>
      </c>
      <c r="L1407" s="115">
        <v>323366.66666666669</v>
      </c>
      <c r="M1407" s="115"/>
    </row>
    <row r="1408" spans="1:13" ht="17.25">
      <c r="A1408" s="104">
        <v>723</v>
      </c>
      <c r="B1408" s="105" t="s">
        <v>302</v>
      </c>
      <c r="C1408" s="105" t="s">
        <v>930</v>
      </c>
      <c r="D1408" s="105"/>
      <c r="E1408" s="105" t="s">
        <v>8</v>
      </c>
      <c r="F1408" s="105" t="s">
        <v>29</v>
      </c>
      <c r="G1408" s="105">
        <v>2020</v>
      </c>
      <c r="H1408" s="105">
        <v>1</v>
      </c>
      <c r="I1408" s="106" t="s">
        <v>340</v>
      </c>
      <c r="J1408" s="106">
        <v>522603</v>
      </c>
      <c r="K1408" s="107" t="s">
        <v>1814</v>
      </c>
      <c r="L1408" s="115">
        <v>308833.33333333331</v>
      </c>
      <c r="M1408" s="115"/>
    </row>
    <row r="1409" spans="1:13" ht="17.25">
      <c r="A1409" s="104">
        <v>724</v>
      </c>
      <c r="B1409" s="105" t="s">
        <v>302</v>
      </c>
      <c r="C1409" s="105" t="s">
        <v>930</v>
      </c>
      <c r="D1409" s="105"/>
      <c r="E1409" s="105" t="s">
        <v>8</v>
      </c>
      <c r="F1409" s="105" t="s">
        <v>29</v>
      </c>
      <c r="G1409" s="105">
        <v>2020</v>
      </c>
      <c r="H1409" s="105">
        <v>1</v>
      </c>
      <c r="I1409" s="106" t="s">
        <v>340</v>
      </c>
      <c r="J1409" s="106">
        <v>522004</v>
      </c>
      <c r="K1409" s="107" t="s">
        <v>1815</v>
      </c>
      <c r="L1409" s="115">
        <v>305200</v>
      </c>
      <c r="M1409" s="115"/>
    </row>
    <row r="1410" spans="1:13" ht="17.25">
      <c r="A1410" s="104">
        <v>725</v>
      </c>
      <c r="B1410" s="105" t="s">
        <v>302</v>
      </c>
      <c r="C1410" s="105" t="s">
        <v>930</v>
      </c>
      <c r="D1410" s="105"/>
      <c r="E1410" s="105" t="s">
        <v>8</v>
      </c>
      <c r="F1410" s="105" t="s">
        <v>29</v>
      </c>
      <c r="G1410" s="105">
        <v>2020</v>
      </c>
      <c r="H1410" s="105">
        <v>1</v>
      </c>
      <c r="I1410" s="106" t="s">
        <v>340</v>
      </c>
      <c r="J1410" s="106">
        <v>521776</v>
      </c>
      <c r="K1410" s="107" t="s">
        <v>1816</v>
      </c>
      <c r="L1410" s="115">
        <v>301858.33333333331</v>
      </c>
      <c r="M1410" s="115"/>
    </row>
    <row r="1411" spans="1:13" ht="17.25">
      <c r="A1411" s="104">
        <v>726</v>
      </c>
      <c r="B1411" s="105" t="s">
        <v>302</v>
      </c>
      <c r="C1411" s="105" t="s">
        <v>930</v>
      </c>
      <c r="D1411" s="105"/>
      <c r="E1411" s="105" t="s">
        <v>8</v>
      </c>
      <c r="F1411" s="105" t="s">
        <v>29</v>
      </c>
      <c r="G1411" s="105">
        <v>2020</v>
      </c>
      <c r="H1411" s="105">
        <v>1</v>
      </c>
      <c r="I1411" s="106" t="s">
        <v>340</v>
      </c>
      <c r="J1411" s="106">
        <v>522469</v>
      </c>
      <c r="K1411" s="107" t="s">
        <v>1817</v>
      </c>
      <c r="L1411" s="115">
        <v>301566.66666666669</v>
      </c>
      <c r="M1411" s="115"/>
    </row>
    <row r="1412" spans="1:13" ht="17.25">
      <c r="A1412" s="104">
        <v>727</v>
      </c>
      <c r="B1412" s="105" t="s">
        <v>302</v>
      </c>
      <c r="C1412" s="105" t="s">
        <v>930</v>
      </c>
      <c r="D1412" s="105"/>
      <c r="E1412" s="105" t="s">
        <v>8</v>
      </c>
      <c r="F1412" s="105" t="s">
        <v>29</v>
      </c>
      <c r="G1412" s="105">
        <v>2020</v>
      </c>
      <c r="H1412" s="105">
        <v>1</v>
      </c>
      <c r="I1412" s="106" t="s">
        <v>340</v>
      </c>
      <c r="J1412" s="106">
        <v>522385</v>
      </c>
      <c r="K1412" s="107" t="s">
        <v>1818</v>
      </c>
      <c r="L1412" s="115">
        <v>272500</v>
      </c>
      <c r="M1412" s="115"/>
    </row>
    <row r="1413" spans="1:13" ht="17.25">
      <c r="A1413" s="104">
        <v>728</v>
      </c>
      <c r="B1413" s="105" t="s">
        <v>302</v>
      </c>
      <c r="C1413" s="105" t="s">
        <v>930</v>
      </c>
      <c r="D1413" s="105"/>
      <c r="E1413" s="105" t="s">
        <v>8</v>
      </c>
      <c r="F1413" s="105" t="s">
        <v>29</v>
      </c>
      <c r="G1413" s="105">
        <v>2020</v>
      </c>
      <c r="H1413" s="105">
        <v>1</v>
      </c>
      <c r="I1413" s="106" t="s">
        <v>340</v>
      </c>
      <c r="J1413" s="106">
        <v>522470</v>
      </c>
      <c r="K1413" s="107" t="s">
        <v>1819</v>
      </c>
      <c r="L1413" s="115">
        <v>257966.66666666666</v>
      </c>
      <c r="M1413" s="115"/>
    </row>
    <row r="1414" spans="1:13" ht="17.25">
      <c r="A1414" s="104">
        <v>729</v>
      </c>
      <c r="B1414" s="105" t="s">
        <v>302</v>
      </c>
      <c r="C1414" s="105" t="s">
        <v>930</v>
      </c>
      <c r="D1414" s="105"/>
      <c r="E1414" s="105" t="s">
        <v>8</v>
      </c>
      <c r="F1414" s="105" t="s">
        <v>29</v>
      </c>
      <c r="G1414" s="105">
        <v>2020</v>
      </c>
      <c r="H1414" s="105">
        <v>1</v>
      </c>
      <c r="I1414" s="106" t="s">
        <v>340</v>
      </c>
      <c r="J1414" s="106">
        <v>580005</v>
      </c>
      <c r="K1414" s="107" t="s">
        <v>1820</v>
      </c>
      <c r="L1414" s="115">
        <v>254333.33333333334</v>
      </c>
      <c r="M1414" s="115"/>
    </row>
    <row r="1415" spans="1:13" ht="17.25">
      <c r="A1415" s="104">
        <v>730</v>
      </c>
      <c r="B1415" s="105" t="s">
        <v>302</v>
      </c>
      <c r="C1415" s="105" t="s">
        <v>930</v>
      </c>
      <c r="D1415" s="105"/>
      <c r="E1415" s="105" t="s">
        <v>8</v>
      </c>
      <c r="F1415" s="105" t="s">
        <v>29</v>
      </c>
      <c r="G1415" s="105">
        <v>2020</v>
      </c>
      <c r="H1415" s="105">
        <v>1</v>
      </c>
      <c r="I1415" s="106" t="s">
        <v>340</v>
      </c>
      <c r="J1415" s="106">
        <v>516180</v>
      </c>
      <c r="K1415" s="107" t="s">
        <v>1821</v>
      </c>
      <c r="L1415" s="115">
        <v>245108.33333333334</v>
      </c>
      <c r="M1415" s="115"/>
    </row>
    <row r="1416" spans="1:13" ht="17.25">
      <c r="A1416" s="104">
        <v>731</v>
      </c>
      <c r="B1416" s="105" t="s">
        <v>302</v>
      </c>
      <c r="C1416" s="105" t="s">
        <v>930</v>
      </c>
      <c r="D1416" s="105"/>
      <c r="E1416" s="105" t="s">
        <v>8</v>
      </c>
      <c r="F1416" s="105" t="s">
        <v>29</v>
      </c>
      <c r="G1416" s="105">
        <v>2020</v>
      </c>
      <c r="H1416" s="105">
        <v>1</v>
      </c>
      <c r="I1416" s="106" t="s">
        <v>340</v>
      </c>
      <c r="J1416" s="106">
        <v>522830</v>
      </c>
      <c r="K1416" s="107" t="s">
        <v>1822</v>
      </c>
      <c r="L1416" s="115">
        <v>242875</v>
      </c>
      <c r="M1416" s="115"/>
    </row>
    <row r="1417" spans="1:13" ht="17.25">
      <c r="A1417" s="104">
        <v>732</v>
      </c>
      <c r="B1417" s="105" t="s">
        <v>302</v>
      </c>
      <c r="C1417" s="105" t="s">
        <v>930</v>
      </c>
      <c r="D1417" s="105"/>
      <c r="E1417" s="105" t="s">
        <v>8</v>
      </c>
      <c r="F1417" s="105" t="s">
        <v>29</v>
      </c>
      <c r="G1417" s="105">
        <v>2020</v>
      </c>
      <c r="H1417" s="105">
        <v>1</v>
      </c>
      <c r="I1417" s="106" t="s">
        <v>340</v>
      </c>
      <c r="J1417" s="106">
        <v>522926</v>
      </c>
      <c r="K1417" s="107" t="s">
        <v>1823</v>
      </c>
      <c r="L1417" s="115">
        <v>236166.66666666666</v>
      </c>
      <c r="M1417" s="115"/>
    </row>
    <row r="1418" spans="1:13" ht="17.25">
      <c r="A1418" s="104">
        <v>733</v>
      </c>
      <c r="B1418" s="105" t="s">
        <v>302</v>
      </c>
      <c r="C1418" s="105" t="s">
        <v>931</v>
      </c>
      <c r="D1418" s="105">
        <v>1</v>
      </c>
      <c r="E1418" s="105" t="s">
        <v>8</v>
      </c>
      <c r="F1418" s="105" t="s">
        <v>29</v>
      </c>
      <c r="G1418" s="105">
        <v>2020</v>
      </c>
      <c r="H1418" s="105">
        <v>1</v>
      </c>
      <c r="I1418" s="106" t="s">
        <v>171</v>
      </c>
      <c r="J1418" s="106">
        <v>512850</v>
      </c>
      <c r="K1418" s="107" t="s">
        <v>1824</v>
      </c>
      <c r="L1418" s="115">
        <v>392700</v>
      </c>
      <c r="M1418" s="115"/>
    </row>
    <row r="1419" spans="1:13" ht="17.25">
      <c r="A1419" s="104">
        <v>734</v>
      </c>
      <c r="B1419" s="105" t="s">
        <v>302</v>
      </c>
      <c r="C1419" s="105" t="s">
        <v>931</v>
      </c>
      <c r="D1419" s="105"/>
      <c r="E1419" s="105" t="s">
        <v>8</v>
      </c>
      <c r="F1419" s="105" t="s">
        <v>29</v>
      </c>
      <c r="G1419" s="105">
        <v>2020</v>
      </c>
      <c r="H1419" s="105">
        <v>1</v>
      </c>
      <c r="I1419" s="106" t="s">
        <v>175</v>
      </c>
      <c r="J1419" s="106">
        <v>513852</v>
      </c>
      <c r="K1419" s="107" t="s">
        <v>1825</v>
      </c>
      <c r="L1419" s="115">
        <v>388360.00000000047</v>
      </c>
      <c r="M1419" s="115"/>
    </row>
    <row r="1420" spans="1:13" ht="17.25">
      <c r="A1420" s="104">
        <v>735</v>
      </c>
      <c r="B1420" s="105" t="s">
        <v>302</v>
      </c>
      <c r="C1420" s="105" t="s">
        <v>931</v>
      </c>
      <c r="D1420" s="105"/>
      <c r="E1420" s="105" t="s">
        <v>8</v>
      </c>
      <c r="F1420" s="105" t="s">
        <v>29</v>
      </c>
      <c r="G1420" s="105">
        <v>2020</v>
      </c>
      <c r="H1420" s="105">
        <v>1</v>
      </c>
      <c r="I1420" s="106" t="s">
        <v>171</v>
      </c>
      <c r="J1420" s="106">
        <v>522382</v>
      </c>
      <c r="K1420" s="107" t="s">
        <v>1826</v>
      </c>
      <c r="L1420" s="115">
        <v>378079.99999999983</v>
      </c>
      <c r="M1420" s="115"/>
    </row>
    <row r="1421" spans="1:13" ht="17.25">
      <c r="A1421" s="104">
        <v>736</v>
      </c>
      <c r="B1421" s="105" t="s">
        <v>302</v>
      </c>
      <c r="C1421" s="105" t="s">
        <v>931</v>
      </c>
      <c r="D1421" s="105"/>
      <c r="E1421" s="105" t="s">
        <v>8</v>
      </c>
      <c r="F1421" s="105" t="s">
        <v>29</v>
      </c>
      <c r="G1421" s="105">
        <v>2020</v>
      </c>
      <c r="H1421" s="105">
        <v>1</v>
      </c>
      <c r="I1421" s="106" t="s">
        <v>171</v>
      </c>
      <c r="J1421" s="106">
        <v>512235</v>
      </c>
      <c r="K1421" s="107" t="s">
        <v>1827</v>
      </c>
      <c r="L1421" s="115">
        <v>355079.99999999971</v>
      </c>
      <c r="M1421" s="115"/>
    </row>
    <row r="1422" spans="1:13" ht="17.25">
      <c r="A1422" s="104">
        <v>737</v>
      </c>
      <c r="B1422" s="105" t="s">
        <v>302</v>
      </c>
      <c r="C1422" s="105" t="s">
        <v>931</v>
      </c>
      <c r="D1422" s="105"/>
      <c r="E1422" s="105" t="s">
        <v>8</v>
      </c>
      <c r="F1422" s="105" t="s">
        <v>29</v>
      </c>
      <c r="G1422" s="105">
        <v>2020</v>
      </c>
      <c r="H1422" s="105">
        <v>1</v>
      </c>
      <c r="I1422" s="106" t="s">
        <v>171</v>
      </c>
      <c r="J1422" s="106">
        <v>509220</v>
      </c>
      <c r="K1422" s="107" t="s">
        <v>1828</v>
      </c>
      <c r="L1422" s="115">
        <v>347000</v>
      </c>
      <c r="M1422" s="115"/>
    </row>
    <row r="1423" spans="1:13" ht="17.25">
      <c r="A1423" s="104">
        <v>738</v>
      </c>
      <c r="B1423" s="105" t="s">
        <v>302</v>
      </c>
      <c r="C1423" s="105" t="s">
        <v>931</v>
      </c>
      <c r="D1423" s="105"/>
      <c r="E1423" s="105" t="s">
        <v>8</v>
      </c>
      <c r="F1423" s="105" t="s">
        <v>29</v>
      </c>
      <c r="G1423" s="105">
        <v>2020</v>
      </c>
      <c r="H1423" s="105">
        <v>1</v>
      </c>
      <c r="I1423" s="106" t="s">
        <v>175</v>
      </c>
      <c r="J1423" s="106">
        <v>512176</v>
      </c>
      <c r="K1423" s="107" t="s">
        <v>1829</v>
      </c>
      <c r="L1423" s="115">
        <v>323189.99999999977</v>
      </c>
      <c r="M1423" s="115"/>
    </row>
    <row r="1424" spans="1:13" ht="17.25">
      <c r="A1424" s="104">
        <v>739</v>
      </c>
      <c r="B1424" s="105" t="s">
        <v>302</v>
      </c>
      <c r="C1424" s="105" t="s">
        <v>931</v>
      </c>
      <c r="D1424" s="105"/>
      <c r="E1424" s="105" t="s">
        <v>8</v>
      </c>
      <c r="F1424" s="105" t="s">
        <v>29</v>
      </c>
      <c r="G1424" s="105">
        <v>2020</v>
      </c>
      <c r="H1424" s="105">
        <v>1</v>
      </c>
      <c r="I1424" s="106" t="s">
        <v>171</v>
      </c>
      <c r="J1424" s="106">
        <v>503745</v>
      </c>
      <c r="K1424" s="107" t="s">
        <v>1830</v>
      </c>
      <c r="L1424" s="115">
        <v>253330.00000000015</v>
      </c>
      <c r="M1424" s="115"/>
    </row>
    <row r="1425" spans="1:13" ht="17.25">
      <c r="A1425" s="104">
        <v>740</v>
      </c>
      <c r="B1425" s="105" t="s">
        <v>302</v>
      </c>
      <c r="C1425" s="105" t="s">
        <v>931</v>
      </c>
      <c r="D1425" s="105"/>
      <c r="E1425" s="105" t="s">
        <v>8</v>
      </c>
      <c r="F1425" s="105" t="s">
        <v>29</v>
      </c>
      <c r="G1425" s="105">
        <v>2020</v>
      </c>
      <c r="H1425" s="105">
        <v>1</v>
      </c>
      <c r="I1425" s="106" t="s">
        <v>171</v>
      </c>
      <c r="J1425" s="106">
        <v>520235</v>
      </c>
      <c r="K1425" s="107" t="s">
        <v>1831</v>
      </c>
      <c r="L1425" s="115">
        <v>225360.00000000009</v>
      </c>
      <c r="M1425" s="115"/>
    </row>
    <row r="1426" spans="1:13" ht="17.25">
      <c r="A1426" s="104">
        <v>741</v>
      </c>
      <c r="B1426" s="105" t="s">
        <v>302</v>
      </c>
      <c r="C1426" s="105" t="s">
        <v>931</v>
      </c>
      <c r="D1426" s="105"/>
      <c r="E1426" s="105" t="s">
        <v>8</v>
      </c>
      <c r="F1426" s="105" t="s">
        <v>29</v>
      </c>
      <c r="G1426" s="105">
        <v>2020</v>
      </c>
      <c r="H1426" s="105">
        <v>1</v>
      </c>
      <c r="I1426" s="106" t="s">
        <v>171</v>
      </c>
      <c r="J1426" s="106">
        <v>512234</v>
      </c>
      <c r="K1426" s="107" t="s">
        <v>1832</v>
      </c>
      <c r="L1426" s="115">
        <v>223666.66666666648</v>
      </c>
      <c r="M1426" s="115"/>
    </row>
    <row r="1427" spans="1:13" ht="17.25">
      <c r="A1427" s="104">
        <v>742</v>
      </c>
      <c r="B1427" s="105" t="s">
        <v>302</v>
      </c>
      <c r="C1427" s="105" t="s">
        <v>931</v>
      </c>
      <c r="D1427" s="105"/>
      <c r="E1427" s="105" t="s">
        <v>8</v>
      </c>
      <c r="F1427" s="105" t="s">
        <v>29</v>
      </c>
      <c r="G1427" s="105">
        <v>2020</v>
      </c>
      <c r="H1427" s="105">
        <v>1</v>
      </c>
      <c r="I1427" s="106" t="s">
        <v>171</v>
      </c>
      <c r="J1427" s="106">
        <v>504891</v>
      </c>
      <c r="K1427" s="107" t="s">
        <v>1833</v>
      </c>
      <c r="L1427" s="115">
        <v>189439.99999999974</v>
      </c>
      <c r="M1427" s="115"/>
    </row>
    <row r="1428" spans="1:13" ht="17.25">
      <c r="A1428" s="104">
        <v>743</v>
      </c>
      <c r="B1428" s="105" t="s">
        <v>302</v>
      </c>
      <c r="C1428" s="105" t="s">
        <v>931</v>
      </c>
      <c r="D1428" s="105"/>
      <c r="E1428" s="105" t="s">
        <v>8</v>
      </c>
      <c r="F1428" s="105" t="s">
        <v>29</v>
      </c>
      <c r="G1428" s="105">
        <v>2020</v>
      </c>
      <c r="H1428" s="105">
        <v>1</v>
      </c>
      <c r="I1428" s="106" t="s">
        <v>175</v>
      </c>
      <c r="J1428" s="106">
        <v>510466</v>
      </c>
      <c r="K1428" s="107" t="s">
        <v>1826</v>
      </c>
      <c r="L1428" s="115">
        <v>186659.99999999991</v>
      </c>
      <c r="M1428" s="115"/>
    </row>
    <row r="1429" spans="1:13" ht="17.25">
      <c r="A1429" s="104">
        <v>744</v>
      </c>
      <c r="B1429" s="105" t="s">
        <v>302</v>
      </c>
      <c r="C1429" s="105" t="s">
        <v>931</v>
      </c>
      <c r="D1429" s="105"/>
      <c r="E1429" s="105" t="s">
        <v>8</v>
      </c>
      <c r="F1429" s="105" t="s">
        <v>29</v>
      </c>
      <c r="G1429" s="105">
        <v>2020</v>
      </c>
      <c r="H1429" s="105">
        <v>1</v>
      </c>
      <c r="I1429" s="106" t="s">
        <v>171</v>
      </c>
      <c r="J1429" s="106">
        <v>516971</v>
      </c>
      <c r="K1429" s="107" t="s">
        <v>1834</v>
      </c>
      <c r="L1429" s="115">
        <v>188000</v>
      </c>
      <c r="M1429" s="115"/>
    </row>
    <row r="1430" spans="1:13" ht="17.25">
      <c r="A1430" s="104">
        <v>745</v>
      </c>
      <c r="B1430" s="105" t="s">
        <v>302</v>
      </c>
      <c r="C1430" s="105" t="s">
        <v>931</v>
      </c>
      <c r="D1430" s="105"/>
      <c r="E1430" s="105" t="s">
        <v>8</v>
      </c>
      <c r="F1430" s="105" t="s">
        <v>29</v>
      </c>
      <c r="G1430" s="105">
        <v>2020</v>
      </c>
      <c r="H1430" s="105">
        <v>1</v>
      </c>
      <c r="I1430" s="106" t="s">
        <v>171</v>
      </c>
      <c r="J1430" s="106">
        <v>517192</v>
      </c>
      <c r="K1430" s="107" t="s">
        <v>1835</v>
      </c>
      <c r="L1430" s="115">
        <v>181866.66666666666</v>
      </c>
      <c r="M1430" s="115"/>
    </row>
    <row r="1431" spans="1:13" ht="17.25">
      <c r="A1431" s="104">
        <v>746</v>
      </c>
      <c r="B1431" s="105" t="s">
        <v>302</v>
      </c>
      <c r="C1431" s="105" t="s">
        <v>932</v>
      </c>
      <c r="D1431" s="105">
        <v>1</v>
      </c>
      <c r="E1431" s="105" t="s">
        <v>8</v>
      </c>
      <c r="F1431" s="105" t="s">
        <v>95</v>
      </c>
      <c r="G1431" s="105">
        <v>2020</v>
      </c>
      <c r="H1431" s="105">
        <v>1</v>
      </c>
      <c r="I1431" s="106" t="s">
        <v>340</v>
      </c>
      <c r="J1431" s="106">
        <v>521150</v>
      </c>
      <c r="K1431" s="107" t="s">
        <v>1836</v>
      </c>
      <c r="L1431" s="115">
        <v>6125000</v>
      </c>
      <c r="M1431" s="115">
        <v>2210040</v>
      </c>
    </row>
    <row r="1432" spans="1:13" ht="17.25">
      <c r="A1432" s="104">
        <v>747</v>
      </c>
      <c r="B1432" s="105" t="s">
        <v>302</v>
      </c>
      <c r="C1432" s="105" t="s">
        <v>932</v>
      </c>
      <c r="D1432" s="105"/>
      <c r="E1432" s="105" t="s">
        <v>8</v>
      </c>
      <c r="F1432" s="105" t="s">
        <v>95</v>
      </c>
      <c r="G1432" s="105">
        <v>2020</v>
      </c>
      <c r="H1432" s="105">
        <v>1</v>
      </c>
      <c r="I1432" s="106" t="s">
        <v>171</v>
      </c>
      <c r="J1432" s="106">
        <v>521150</v>
      </c>
      <c r="K1432" s="107" t="s">
        <v>1836</v>
      </c>
      <c r="L1432" s="115">
        <v>2011041.6666666667</v>
      </c>
      <c r="M1432" s="115"/>
    </row>
    <row r="1433" spans="1:13" ht="17.25">
      <c r="A1433" s="104">
        <v>748</v>
      </c>
      <c r="B1433" s="105" t="s">
        <v>302</v>
      </c>
      <c r="C1433" s="105" t="s">
        <v>933</v>
      </c>
      <c r="D1433" s="105">
        <v>1</v>
      </c>
      <c r="E1433" s="105" t="s">
        <v>8</v>
      </c>
      <c r="F1433" s="105" t="s">
        <v>165</v>
      </c>
      <c r="G1433" s="105">
        <v>2020</v>
      </c>
      <c r="H1433" s="105">
        <v>1</v>
      </c>
      <c r="I1433" s="106" t="s">
        <v>173</v>
      </c>
      <c r="J1433" s="106">
        <v>251072</v>
      </c>
      <c r="K1433" s="107" t="s">
        <v>1837</v>
      </c>
      <c r="L1433" s="115">
        <v>722916.6666666664</v>
      </c>
      <c r="M1433" s="115"/>
    </row>
    <row r="1434" spans="1:13" ht="17.25">
      <c r="A1434" s="104">
        <v>749</v>
      </c>
      <c r="B1434" s="105" t="s">
        <v>302</v>
      </c>
      <c r="C1434" s="105" t="s">
        <v>933</v>
      </c>
      <c r="D1434" s="105"/>
      <c r="E1434" s="105" t="s">
        <v>8</v>
      </c>
      <c r="F1434" s="105" t="s">
        <v>165</v>
      </c>
      <c r="G1434" s="105">
        <v>2020</v>
      </c>
      <c r="H1434" s="105">
        <v>1</v>
      </c>
      <c r="I1434" s="106" t="s">
        <v>173</v>
      </c>
      <c r="J1434" s="106">
        <v>251059</v>
      </c>
      <c r="K1434" s="107" t="s">
        <v>1838</v>
      </c>
      <c r="L1434" s="115">
        <v>867499.99999999965</v>
      </c>
      <c r="M1434" s="115"/>
    </row>
    <row r="1435" spans="1:13" ht="17.25">
      <c r="A1435" s="104">
        <v>750</v>
      </c>
      <c r="B1435" s="105" t="s">
        <v>302</v>
      </c>
      <c r="C1435" s="105" t="s">
        <v>934</v>
      </c>
      <c r="D1435" s="105">
        <v>1</v>
      </c>
      <c r="E1435" s="105" t="s">
        <v>8</v>
      </c>
      <c r="F1435" s="105" t="s">
        <v>95</v>
      </c>
      <c r="G1435" s="105">
        <v>2020</v>
      </c>
      <c r="H1435" s="105">
        <v>1</v>
      </c>
      <c r="I1435" s="106" t="s">
        <v>170</v>
      </c>
      <c r="J1435" s="106">
        <v>704750</v>
      </c>
      <c r="K1435" s="107" t="s">
        <v>1839</v>
      </c>
      <c r="L1435" s="115">
        <v>5000000</v>
      </c>
      <c r="M1435" s="115">
        <v>4800000</v>
      </c>
    </row>
    <row r="1436" spans="1:13" ht="17.25">
      <c r="A1436" s="104">
        <v>753</v>
      </c>
      <c r="B1436" s="105" t="s">
        <v>302</v>
      </c>
      <c r="C1436" s="105" t="s">
        <v>937</v>
      </c>
      <c r="D1436" s="105">
        <v>1</v>
      </c>
      <c r="E1436" s="105" t="s">
        <v>8</v>
      </c>
      <c r="F1436" s="105" t="s">
        <v>83</v>
      </c>
      <c r="G1436" s="105">
        <v>2020</v>
      </c>
      <c r="H1436" s="105">
        <v>1</v>
      </c>
      <c r="I1436" s="106" t="s">
        <v>171</v>
      </c>
      <c r="J1436" s="106"/>
      <c r="K1436" s="107" t="s">
        <v>1653</v>
      </c>
      <c r="L1436" s="115">
        <v>4166666.6666666665</v>
      </c>
      <c r="M1436" s="115"/>
    </row>
    <row r="1437" spans="1:13" ht="17.25">
      <c r="A1437" s="104">
        <v>797</v>
      </c>
      <c r="B1437" s="105" t="s">
        <v>285</v>
      </c>
      <c r="C1437" s="105" t="s">
        <v>945</v>
      </c>
      <c r="D1437" s="105">
        <v>1</v>
      </c>
      <c r="E1437" s="105" t="s">
        <v>1887</v>
      </c>
      <c r="F1437" s="105" t="s">
        <v>81</v>
      </c>
      <c r="G1437" s="105">
        <v>2020</v>
      </c>
      <c r="H1437" s="105">
        <v>1</v>
      </c>
      <c r="I1437" s="106" t="s">
        <v>170</v>
      </c>
      <c r="J1437" s="106"/>
      <c r="K1437" s="107" t="s">
        <v>1888</v>
      </c>
      <c r="L1437" s="115">
        <v>922775.16666666663</v>
      </c>
      <c r="M1437" s="115"/>
    </row>
    <row r="1438" spans="1:13" ht="17.25">
      <c r="A1438" s="104">
        <v>798</v>
      </c>
      <c r="B1438" s="105" t="s">
        <v>285</v>
      </c>
      <c r="C1438" s="105" t="s">
        <v>945</v>
      </c>
      <c r="D1438" s="105"/>
      <c r="E1438" s="105" t="s">
        <v>1887</v>
      </c>
      <c r="F1438" s="105" t="s">
        <v>81</v>
      </c>
      <c r="G1438" s="105">
        <v>2020</v>
      </c>
      <c r="H1438" s="105">
        <v>1</v>
      </c>
      <c r="I1438" s="106" t="s">
        <v>173</v>
      </c>
      <c r="J1438" s="106"/>
      <c r="K1438" s="107" t="s">
        <v>1888</v>
      </c>
      <c r="L1438" s="115">
        <v>41415</v>
      </c>
      <c r="M1438" s="115"/>
    </row>
    <row r="1439" spans="1:13" ht="17.25">
      <c r="A1439" s="104">
        <v>799</v>
      </c>
      <c r="B1439" s="105" t="s">
        <v>285</v>
      </c>
      <c r="C1439" s="105" t="s">
        <v>945</v>
      </c>
      <c r="D1439" s="105"/>
      <c r="E1439" s="105" t="s">
        <v>1887</v>
      </c>
      <c r="F1439" s="105" t="s">
        <v>81</v>
      </c>
      <c r="G1439" s="105">
        <v>2020</v>
      </c>
      <c r="H1439" s="105">
        <v>1</v>
      </c>
      <c r="I1439" s="106" t="s">
        <v>171</v>
      </c>
      <c r="J1439" s="106"/>
      <c r="K1439" s="107" t="s">
        <v>1888</v>
      </c>
      <c r="L1439" s="115">
        <v>1195022.9166666667</v>
      </c>
      <c r="M1439" s="115"/>
    </row>
    <row r="1440" spans="1:13" ht="17.25">
      <c r="A1440" s="104">
        <v>800</v>
      </c>
      <c r="B1440" s="105" t="s">
        <v>285</v>
      </c>
      <c r="C1440" s="105" t="s">
        <v>945</v>
      </c>
      <c r="D1440" s="105"/>
      <c r="E1440" s="105" t="s">
        <v>1887</v>
      </c>
      <c r="F1440" s="105" t="s">
        <v>81</v>
      </c>
      <c r="G1440" s="105">
        <v>2020</v>
      </c>
      <c r="H1440" s="105">
        <v>1</v>
      </c>
      <c r="I1440" s="106" t="s">
        <v>184</v>
      </c>
      <c r="J1440" s="106"/>
      <c r="K1440" s="107" t="s">
        <v>1888</v>
      </c>
      <c r="L1440" s="115">
        <v>212780.33333333334</v>
      </c>
      <c r="M1440" s="115"/>
    </row>
    <row r="1441" spans="1:13" ht="17.25">
      <c r="A1441" s="104">
        <v>801</v>
      </c>
      <c r="B1441" s="105" t="s">
        <v>285</v>
      </c>
      <c r="C1441" s="105" t="s">
        <v>945</v>
      </c>
      <c r="D1441" s="105"/>
      <c r="E1441" s="105" t="s">
        <v>1887</v>
      </c>
      <c r="F1441" s="105" t="s">
        <v>81</v>
      </c>
      <c r="G1441" s="105">
        <v>2020</v>
      </c>
      <c r="H1441" s="105">
        <v>1</v>
      </c>
      <c r="I1441" s="106" t="s">
        <v>172</v>
      </c>
      <c r="J1441" s="106"/>
      <c r="K1441" s="107" t="s">
        <v>1888</v>
      </c>
      <c r="L1441" s="115">
        <v>1479127.5</v>
      </c>
      <c r="M1441" s="115"/>
    </row>
    <row r="1442" spans="1:13" ht="17.25">
      <c r="A1442" s="104">
        <v>802</v>
      </c>
      <c r="B1442" s="105" t="s">
        <v>285</v>
      </c>
      <c r="C1442" s="105" t="s">
        <v>945</v>
      </c>
      <c r="D1442" s="105"/>
      <c r="E1442" s="105" t="s">
        <v>1887</v>
      </c>
      <c r="F1442" s="105" t="s">
        <v>81</v>
      </c>
      <c r="G1442" s="105">
        <v>2020</v>
      </c>
      <c r="H1442" s="105">
        <v>1</v>
      </c>
      <c r="I1442" s="106" t="s">
        <v>175</v>
      </c>
      <c r="J1442" s="106"/>
      <c r="K1442" s="107" t="s">
        <v>1888</v>
      </c>
      <c r="L1442" s="115">
        <v>159209.16666666666</v>
      </c>
      <c r="M1442" s="115"/>
    </row>
    <row r="1443" spans="1:13" ht="17.25">
      <c r="A1443" s="104">
        <v>803</v>
      </c>
      <c r="B1443" s="105" t="s">
        <v>285</v>
      </c>
      <c r="C1443" s="105" t="s">
        <v>945</v>
      </c>
      <c r="D1443" s="105"/>
      <c r="E1443" s="105" t="s">
        <v>1887</v>
      </c>
      <c r="F1443" s="105" t="s">
        <v>81</v>
      </c>
      <c r="G1443" s="105">
        <v>2020</v>
      </c>
      <c r="H1443" s="105">
        <v>1</v>
      </c>
      <c r="I1443" s="106" t="s">
        <v>176</v>
      </c>
      <c r="J1443" s="106"/>
      <c r="K1443" s="107" t="s">
        <v>1888</v>
      </c>
      <c r="L1443" s="115">
        <v>70189.583333333328</v>
      </c>
      <c r="M1443" s="115"/>
    </row>
    <row r="1444" spans="1:13" ht="17.25">
      <c r="A1444" s="104">
        <v>805</v>
      </c>
      <c r="B1444" s="105" t="s">
        <v>285</v>
      </c>
      <c r="C1444" s="105" t="s">
        <v>947</v>
      </c>
      <c r="D1444" s="105">
        <v>1</v>
      </c>
      <c r="E1444" s="105" t="s">
        <v>32</v>
      </c>
      <c r="F1444" s="105" t="s">
        <v>34</v>
      </c>
      <c r="G1444" s="105">
        <v>2020</v>
      </c>
      <c r="H1444" s="105">
        <v>1</v>
      </c>
      <c r="I1444" s="106" t="s">
        <v>174</v>
      </c>
      <c r="J1444" s="106"/>
      <c r="K1444" s="107" t="s">
        <v>1890</v>
      </c>
      <c r="L1444" s="115">
        <v>125000</v>
      </c>
      <c r="M1444" s="115"/>
    </row>
    <row r="1445" spans="1:13" ht="17.25">
      <c r="A1445" s="104">
        <v>812</v>
      </c>
      <c r="B1445" s="105" t="s">
        <v>285</v>
      </c>
      <c r="C1445" s="105" t="s">
        <v>950</v>
      </c>
      <c r="D1445" s="105">
        <v>1</v>
      </c>
      <c r="E1445" s="105" t="s">
        <v>32</v>
      </c>
      <c r="F1445" s="105" t="s">
        <v>94</v>
      </c>
      <c r="G1445" s="105">
        <v>2020</v>
      </c>
      <c r="H1445" s="105">
        <v>1</v>
      </c>
      <c r="I1445" s="106" t="s">
        <v>175</v>
      </c>
      <c r="J1445" s="106"/>
      <c r="K1445" s="107" t="s">
        <v>1893</v>
      </c>
      <c r="L1445" s="115">
        <v>533333.33333333337</v>
      </c>
      <c r="M1445" s="115"/>
    </row>
    <row r="1446" spans="1:13" ht="17.25">
      <c r="A1446" s="104">
        <v>813</v>
      </c>
      <c r="B1446" s="105" t="s">
        <v>285</v>
      </c>
      <c r="C1446" s="105" t="s">
        <v>950</v>
      </c>
      <c r="D1446" s="105"/>
      <c r="E1446" s="105" t="s">
        <v>32</v>
      </c>
      <c r="F1446" s="105" t="s">
        <v>94</v>
      </c>
      <c r="G1446" s="105">
        <v>2020</v>
      </c>
      <c r="H1446" s="105">
        <v>1</v>
      </c>
      <c r="I1446" s="106" t="s">
        <v>170</v>
      </c>
      <c r="J1446" s="106"/>
      <c r="K1446" s="107" t="s">
        <v>1893</v>
      </c>
      <c r="L1446" s="115">
        <v>408333.33333333331</v>
      </c>
      <c r="M1446" s="115"/>
    </row>
    <row r="1447" spans="1:13" ht="17.25">
      <c r="A1447" s="104">
        <v>819</v>
      </c>
      <c r="B1447" s="105" t="s">
        <v>290</v>
      </c>
      <c r="C1447" s="105" t="s">
        <v>953</v>
      </c>
      <c r="D1447" s="105">
        <v>1</v>
      </c>
      <c r="E1447" s="105" t="s">
        <v>32</v>
      </c>
      <c r="F1447" s="105" t="s">
        <v>33</v>
      </c>
      <c r="G1447" s="105">
        <v>2020</v>
      </c>
      <c r="H1447" s="105">
        <v>1</v>
      </c>
      <c r="I1447" s="106" t="s">
        <v>173</v>
      </c>
      <c r="J1447" s="106"/>
      <c r="K1447" s="107" t="s">
        <v>1896</v>
      </c>
      <c r="L1447" s="115"/>
      <c r="M1447" s="115"/>
    </row>
    <row r="1448" spans="1:13" ht="17.25">
      <c r="A1448" s="104">
        <v>820</v>
      </c>
      <c r="B1448" s="105" t="s">
        <v>290</v>
      </c>
      <c r="C1448" s="105" t="s">
        <v>954</v>
      </c>
      <c r="D1448" s="105">
        <v>1</v>
      </c>
      <c r="E1448" s="105" t="s">
        <v>32</v>
      </c>
      <c r="F1448" s="105" t="s">
        <v>34</v>
      </c>
      <c r="G1448" s="105">
        <v>2020</v>
      </c>
      <c r="H1448" s="105">
        <v>1</v>
      </c>
      <c r="I1448" s="106" t="s">
        <v>170</v>
      </c>
      <c r="J1448" s="106"/>
      <c r="K1448" s="107" t="s">
        <v>1897</v>
      </c>
      <c r="L1448" s="115">
        <v>71074666.666666672</v>
      </c>
      <c r="M1448" s="115">
        <v>231500000</v>
      </c>
    </row>
    <row r="1449" spans="1:13" ht="17.25">
      <c r="A1449" s="104">
        <v>821</v>
      </c>
      <c r="B1449" s="105" t="s">
        <v>290</v>
      </c>
      <c r="C1449" s="105" t="s">
        <v>954</v>
      </c>
      <c r="D1449" s="105"/>
      <c r="E1449" s="105" t="s">
        <v>32</v>
      </c>
      <c r="F1449" s="105" t="s">
        <v>34</v>
      </c>
      <c r="G1449" s="105">
        <v>2020</v>
      </c>
      <c r="H1449" s="105">
        <v>1</v>
      </c>
      <c r="I1449" s="106" t="s">
        <v>181</v>
      </c>
      <c r="J1449" s="106"/>
      <c r="K1449" s="107" t="s">
        <v>1897</v>
      </c>
      <c r="L1449" s="115">
        <v>49981833.333333336</v>
      </c>
      <c r="M1449" s="115">
        <v>156090000</v>
      </c>
    </row>
    <row r="1450" spans="1:13" ht="17.25">
      <c r="A1450" s="104">
        <v>822</v>
      </c>
      <c r="B1450" s="105" t="s">
        <v>290</v>
      </c>
      <c r="C1450" s="105" t="s">
        <v>954</v>
      </c>
      <c r="D1450" s="105"/>
      <c r="E1450" s="105" t="s">
        <v>32</v>
      </c>
      <c r="F1450" s="105" t="s">
        <v>34</v>
      </c>
      <c r="G1450" s="105">
        <v>2020</v>
      </c>
      <c r="H1450" s="105">
        <v>1</v>
      </c>
      <c r="I1450" s="106" t="s">
        <v>174</v>
      </c>
      <c r="J1450" s="106"/>
      <c r="K1450" s="107" t="s">
        <v>1897</v>
      </c>
      <c r="L1450" s="115">
        <v>14134166.666666666</v>
      </c>
      <c r="M1450" s="115">
        <v>71060000</v>
      </c>
    </row>
    <row r="1451" spans="1:13" ht="17.25">
      <c r="A1451" s="104">
        <v>823</v>
      </c>
      <c r="B1451" s="105" t="s">
        <v>290</v>
      </c>
      <c r="C1451" s="105" t="s">
        <v>955</v>
      </c>
      <c r="D1451" s="105">
        <v>1</v>
      </c>
      <c r="E1451" s="105" t="s">
        <v>32</v>
      </c>
      <c r="F1451" s="105" t="s">
        <v>94</v>
      </c>
      <c r="G1451" s="105">
        <v>2020</v>
      </c>
      <c r="H1451" s="105">
        <v>1</v>
      </c>
      <c r="I1451" s="106" t="s">
        <v>170</v>
      </c>
      <c r="J1451" s="106"/>
      <c r="K1451" s="107" t="s">
        <v>1897</v>
      </c>
      <c r="L1451" s="115">
        <v>17768666.666666668</v>
      </c>
      <c r="M1451" s="115">
        <v>2800000</v>
      </c>
    </row>
    <row r="1452" spans="1:13" ht="17.25">
      <c r="A1452" s="104">
        <v>824</v>
      </c>
      <c r="B1452" s="105" t="s">
        <v>290</v>
      </c>
      <c r="C1452" s="105" t="s">
        <v>955</v>
      </c>
      <c r="D1452" s="105"/>
      <c r="E1452" s="105" t="s">
        <v>32</v>
      </c>
      <c r="F1452" s="105" t="s">
        <v>94</v>
      </c>
      <c r="G1452" s="105">
        <v>2020</v>
      </c>
      <c r="H1452" s="105">
        <v>1</v>
      </c>
      <c r="I1452" s="106" t="s">
        <v>1898</v>
      </c>
      <c r="J1452" s="106"/>
      <c r="K1452" s="107" t="s">
        <v>1897</v>
      </c>
      <c r="L1452" s="115">
        <v>8076666.666666667</v>
      </c>
      <c r="M1452" s="115"/>
    </row>
    <row r="1453" spans="1:13" ht="17.25">
      <c r="A1453" s="104">
        <v>825</v>
      </c>
      <c r="B1453" s="105" t="s">
        <v>290</v>
      </c>
      <c r="C1453" s="105" t="s">
        <v>955</v>
      </c>
      <c r="D1453" s="105"/>
      <c r="E1453" s="105" t="s">
        <v>32</v>
      </c>
      <c r="F1453" s="105" t="s">
        <v>94</v>
      </c>
      <c r="G1453" s="105">
        <v>2020</v>
      </c>
      <c r="H1453" s="105">
        <v>1</v>
      </c>
      <c r="I1453" s="106" t="s">
        <v>175</v>
      </c>
      <c r="J1453" s="106"/>
      <c r="K1453" s="107" t="s">
        <v>1897</v>
      </c>
      <c r="L1453" s="115">
        <v>14538000</v>
      </c>
      <c r="M1453" s="115">
        <v>2879090</v>
      </c>
    </row>
    <row r="1454" spans="1:13" ht="17.25">
      <c r="A1454" s="104">
        <v>826</v>
      </c>
      <c r="B1454" s="105" t="s">
        <v>290</v>
      </c>
      <c r="C1454" s="105" t="s">
        <v>955</v>
      </c>
      <c r="D1454" s="105"/>
      <c r="E1454" s="105" t="s">
        <v>32</v>
      </c>
      <c r="F1454" s="105" t="s">
        <v>94</v>
      </c>
      <c r="G1454" s="105">
        <v>2020</v>
      </c>
      <c r="H1454" s="105">
        <v>1</v>
      </c>
      <c r="I1454" s="106" t="s">
        <v>176</v>
      </c>
      <c r="J1454" s="106"/>
      <c r="K1454" s="107" t="s">
        <v>1897</v>
      </c>
      <c r="L1454" s="115">
        <v>16153333.333333334</v>
      </c>
      <c r="M1454" s="115">
        <v>892000</v>
      </c>
    </row>
    <row r="1455" spans="1:13" ht="17.25">
      <c r="A1455" s="104">
        <v>827</v>
      </c>
      <c r="B1455" s="105" t="s">
        <v>290</v>
      </c>
      <c r="C1455" s="105" t="s">
        <v>956</v>
      </c>
      <c r="D1455" s="105">
        <v>1</v>
      </c>
      <c r="E1455" s="105" t="s">
        <v>32</v>
      </c>
      <c r="F1455" s="105" t="s">
        <v>36</v>
      </c>
      <c r="G1455" s="105">
        <v>2020</v>
      </c>
      <c r="H1455" s="105">
        <v>1</v>
      </c>
      <c r="I1455" s="106" t="s">
        <v>1898</v>
      </c>
      <c r="J1455" s="106"/>
      <c r="K1455" s="107" t="s">
        <v>1897</v>
      </c>
      <c r="L1455" s="115">
        <v>72690000</v>
      </c>
      <c r="M1455" s="115">
        <v>30000</v>
      </c>
    </row>
    <row r="1456" spans="1:13" ht="17.25">
      <c r="A1456" s="104">
        <v>828</v>
      </c>
      <c r="B1456" s="105" t="s">
        <v>290</v>
      </c>
      <c r="C1456" s="105" t="s">
        <v>956</v>
      </c>
      <c r="D1456" s="105"/>
      <c r="E1456" s="105" t="s">
        <v>32</v>
      </c>
      <c r="F1456" s="105" t="s">
        <v>36</v>
      </c>
      <c r="G1456" s="105">
        <v>2020</v>
      </c>
      <c r="H1456" s="105">
        <v>1</v>
      </c>
      <c r="I1456" s="106" t="s">
        <v>178</v>
      </c>
      <c r="J1456" s="106"/>
      <c r="K1456" s="107" t="s">
        <v>1897</v>
      </c>
      <c r="L1456" s="115">
        <v>117674250</v>
      </c>
      <c r="M1456" s="115">
        <v>2700000</v>
      </c>
    </row>
    <row r="1457" spans="1:13" ht="17.25">
      <c r="A1457" s="104">
        <v>829</v>
      </c>
      <c r="B1457" s="105" t="s">
        <v>290</v>
      </c>
      <c r="C1457" s="105" t="s">
        <v>957</v>
      </c>
      <c r="D1457" s="105">
        <v>1</v>
      </c>
      <c r="E1457" s="105" t="s">
        <v>32</v>
      </c>
      <c r="F1457" s="105" t="s">
        <v>81</v>
      </c>
      <c r="G1457" s="105">
        <v>2020</v>
      </c>
      <c r="H1457" s="105">
        <v>1</v>
      </c>
      <c r="I1457" s="106" t="s">
        <v>175</v>
      </c>
      <c r="J1457" s="106"/>
      <c r="K1457" s="107" t="s">
        <v>1897</v>
      </c>
      <c r="L1457" s="115">
        <v>33922000</v>
      </c>
      <c r="M1457" s="115"/>
    </row>
    <row r="1458" spans="1:13" ht="17.25">
      <c r="A1458" s="104">
        <v>830</v>
      </c>
      <c r="B1458" s="105" t="s">
        <v>290</v>
      </c>
      <c r="C1458" s="105" t="s">
        <v>957</v>
      </c>
      <c r="D1458" s="105"/>
      <c r="E1458" s="105" t="s">
        <v>32</v>
      </c>
      <c r="F1458" s="105" t="s">
        <v>81</v>
      </c>
      <c r="G1458" s="105">
        <v>2020</v>
      </c>
      <c r="H1458" s="105">
        <v>1</v>
      </c>
      <c r="I1458" s="106" t="s">
        <v>172</v>
      </c>
      <c r="J1458" s="106"/>
      <c r="K1458" s="107" t="s">
        <v>1897</v>
      </c>
      <c r="L1458" s="115">
        <v>72690000</v>
      </c>
      <c r="M1458" s="115">
        <v>11912090</v>
      </c>
    </row>
    <row r="1459" spans="1:13" ht="17.25">
      <c r="A1459" s="104">
        <v>831</v>
      </c>
      <c r="B1459" s="105" t="s">
        <v>290</v>
      </c>
      <c r="C1459" s="105" t="s">
        <v>957</v>
      </c>
      <c r="D1459" s="105"/>
      <c r="E1459" s="105" t="s">
        <v>32</v>
      </c>
      <c r="F1459" s="105" t="s">
        <v>81</v>
      </c>
      <c r="G1459" s="105">
        <v>2020</v>
      </c>
      <c r="H1459" s="105">
        <v>1</v>
      </c>
      <c r="I1459" s="106" t="s">
        <v>184</v>
      </c>
      <c r="J1459" s="106"/>
      <c r="K1459" s="107" t="s">
        <v>1897</v>
      </c>
      <c r="L1459" s="115">
        <v>8076666.666666667</v>
      </c>
      <c r="M1459" s="115">
        <v>3000000</v>
      </c>
    </row>
    <row r="1460" spans="1:13" ht="17.25">
      <c r="A1460" s="104">
        <v>832</v>
      </c>
      <c r="B1460" s="105" t="s">
        <v>290</v>
      </c>
      <c r="C1460" s="105" t="s">
        <v>957</v>
      </c>
      <c r="D1460" s="105"/>
      <c r="E1460" s="105" t="s">
        <v>32</v>
      </c>
      <c r="F1460" s="105" t="s">
        <v>81</v>
      </c>
      <c r="G1460" s="105">
        <v>2020</v>
      </c>
      <c r="H1460" s="105">
        <v>1</v>
      </c>
      <c r="I1460" s="106" t="s">
        <v>174</v>
      </c>
      <c r="J1460" s="106"/>
      <c r="K1460" s="107" t="s">
        <v>1897</v>
      </c>
      <c r="L1460" s="115">
        <v>6057500</v>
      </c>
      <c r="M1460" s="115">
        <v>100000</v>
      </c>
    </row>
    <row r="1461" spans="1:13" ht="17.25">
      <c r="A1461" s="104">
        <v>833</v>
      </c>
      <c r="B1461" s="105" t="s">
        <v>290</v>
      </c>
      <c r="C1461" s="105" t="s">
        <v>958</v>
      </c>
      <c r="D1461" s="105">
        <v>1</v>
      </c>
      <c r="E1461" s="105" t="s">
        <v>32</v>
      </c>
      <c r="F1461" s="105" t="s">
        <v>33</v>
      </c>
      <c r="G1461" s="105">
        <v>2020</v>
      </c>
      <c r="H1461" s="105">
        <v>1</v>
      </c>
      <c r="I1461" s="106" t="s">
        <v>173</v>
      </c>
      <c r="J1461" s="106"/>
      <c r="K1461" s="107" t="s">
        <v>1897</v>
      </c>
      <c r="L1461" s="115">
        <v>40383333.333333336</v>
      </c>
      <c r="M1461" s="115">
        <v>184961000</v>
      </c>
    </row>
    <row r="1462" spans="1:13" ht="17.25">
      <c r="A1462" s="104">
        <v>834</v>
      </c>
      <c r="B1462" s="105" t="s">
        <v>290</v>
      </c>
      <c r="C1462" s="105" t="s">
        <v>959</v>
      </c>
      <c r="D1462" s="105">
        <v>1</v>
      </c>
      <c r="E1462" s="105" t="s">
        <v>32</v>
      </c>
      <c r="F1462" s="105" t="s">
        <v>35</v>
      </c>
      <c r="G1462" s="105">
        <v>2020</v>
      </c>
      <c r="H1462" s="105">
        <v>1</v>
      </c>
      <c r="I1462" s="106" t="s">
        <v>170</v>
      </c>
      <c r="J1462" s="106"/>
      <c r="K1462" s="107" t="s">
        <v>1899</v>
      </c>
      <c r="L1462" s="115">
        <v>22815000</v>
      </c>
      <c r="M1462" s="115">
        <v>4990388.6915999949</v>
      </c>
    </row>
    <row r="1463" spans="1:13" ht="17.25">
      <c r="A1463" s="104">
        <v>835</v>
      </c>
      <c r="B1463" s="105" t="s">
        <v>290</v>
      </c>
      <c r="C1463" s="105" t="s">
        <v>959</v>
      </c>
      <c r="D1463" s="105"/>
      <c r="E1463" s="105" t="s">
        <v>32</v>
      </c>
      <c r="F1463" s="105" t="s">
        <v>35</v>
      </c>
      <c r="G1463" s="105">
        <v>2020</v>
      </c>
      <c r="H1463" s="105">
        <v>1</v>
      </c>
      <c r="I1463" s="106" t="s">
        <v>1898</v>
      </c>
      <c r="J1463" s="106"/>
      <c r="K1463" s="107" t="s">
        <v>1899</v>
      </c>
      <c r="L1463" s="115">
        <v>27040000</v>
      </c>
      <c r="M1463" s="115"/>
    </row>
    <row r="1464" spans="1:13" ht="17.25">
      <c r="A1464" s="104">
        <v>836</v>
      </c>
      <c r="B1464" s="105" t="s">
        <v>290</v>
      </c>
      <c r="C1464" s="105" t="s">
        <v>959</v>
      </c>
      <c r="D1464" s="105"/>
      <c r="E1464" s="105" t="s">
        <v>32</v>
      </c>
      <c r="F1464" s="105" t="s">
        <v>35</v>
      </c>
      <c r="G1464" s="105">
        <v>2020</v>
      </c>
      <c r="H1464" s="105">
        <v>1</v>
      </c>
      <c r="I1464" s="106" t="s">
        <v>175</v>
      </c>
      <c r="J1464" s="106"/>
      <c r="K1464" s="107" t="s">
        <v>1899</v>
      </c>
      <c r="L1464" s="115">
        <v>23765625</v>
      </c>
      <c r="M1464" s="115"/>
    </row>
    <row r="1465" spans="1:13" ht="17.25">
      <c r="A1465" s="104">
        <v>837</v>
      </c>
      <c r="B1465" s="105" t="s">
        <v>290</v>
      </c>
      <c r="C1465" s="105" t="s">
        <v>959</v>
      </c>
      <c r="D1465" s="105"/>
      <c r="E1465" s="105" t="s">
        <v>32</v>
      </c>
      <c r="F1465" s="105" t="s">
        <v>35</v>
      </c>
      <c r="G1465" s="105">
        <v>2020</v>
      </c>
      <c r="H1465" s="105">
        <v>1</v>
      </c>
      <c r="I1465" s="106" t="s">
        <v>176</v>
      </c>
      <c r="J1465" s="106"/>
      <c r="K1465" s="107" t="s">
        <v>1899</v>
      </c>
      <c r="L1465" s="115">
        <v>1056250</v>
      </c>
      <c r="M1465" s="115"/>
    </row>
    <row r="1466" spans="1:13" ht="17.25">
      <c r="A1466" s="104">
        <v>1465</v>
      </c>
      <c r="B1466" s="105" t="s">
        <v>366</v>
      </c>
      <c r="C1466" s="105" t="s">
        <v>1243</v>
      </c>
      <c r="D1466" s="105">
        <v>1</v>
      </c>
      <c r="E1466" s="105" t="s">
        <v>32</v>
      </c>
      <c r="F1466" s="105" t="s">
        <v>94</v>
      </c>
      <c r="G1466" s="105">
        <v>2020</v>
      </c>
      <c r="H1466" s="105">
        <v>8</v>
      </c>
      <c r="I1466" s="106" t="s">
        <v>170</v>
      </c>
      <c r="J1466" s="106"/>
      <c r="K1466" s="107" t="s">
        <v>2314</v>
      </c>
      <c r="L1466" s="115"/>
      <c r="M1466" s="115"/>
    </row>
    <row r="1467" spans="1:13" ht="17.25">
      <c r="A1467" s="104">
        <v>1466</v>
      </c>
      <c r="B1467" s="105" t="s">
        <v>366</v>
      </c>
      <c r="C1467" s="105" t="s">
        <v>1243</v>
      </c>
      <c r="D1467" s="105"/>
      <c r="E1467" s="105" t="s">
        <v>32</v>
      </c>
      <c r="F1467" s="105" t="s">
        <v>94</v>
      </c>
      <c r="G1467" s="105">
        <v>2020</v>
      </c>
      <c r="H1467" s="105">
        <v>8</v>
      </c>
      <c r="I1467" s="106" t="s">
        <v>171</v>
      </c>
      <c r="J1467" s="106"/>
      <c r="K1467" s="107" t="s">
        <v>2314</v>
      </c>
      <c r="L1467" s="115"/>
      <c r="M1467" s="115"/>
    </row>
    <row r="1468" spans="1:13" ht="17.25">
      <c r="A1468" s="104">
        <v>1467</v>
      </c>
      <c r="B1468" s="105" t="s">
        <v>366</v>
      </c>
      <c r="C1468" s="105" t="s">
        <v>1243</v>
      </c>
      <c r="D1468" s="105"/>
      <c r="E1468" s="105" t="s">
        <v>32</v>
      </c>
      <c r="F1468" s="105" t="s">
        <v>94</v>
      </c>
      <c r="G1468" s="105">
        <v>2020</v>
      </c>
      <c r="H1468" s="105">
        <v>8</v>
      </c>
      <c r="I1468" s="106" t="s">
        <v>172</v>
      </c>
      <c r="J1468" s="106"/>
      <c r="K1468" s="107" t="s">
        <v>2314</v>
      </c>
      <c r="L1468" s="115"/>
      <c r="M1468" s="115"/>
    </row>
    <row r="1469" spans="1:13" ht="17.25">
      <c r="A1469" s="104">
        <v>1468</v>
      </c>
      <c r="B1469" s="105" t="s">
        <v>366</v>
      </c>
      <c r="C1469" s="105" t="s">
        <v>1243</v>
      </c>
      <c r="D1469" s="105"/>
      <c r="E1469" s="105" t="s">
        <v>32</v>
      </c>
      <c r="F1469" s="105" t="s">
        <v>94</v>
      </c>
      <c r="G1469" s="105">
        <v>2020</v>
      </c>
      <c r="H1469" s="105">
        <v>8</v>
      </c>
      <c r="I1469" s="106" t="s">
        <v>175</v>
      </c>
      <c r="J1469" s="106"/>
      <c r="K1469" s="107" t="s">
        <v>2314</v>
      </c>
      <c r="L1469" s="115"/>
      <c r="M1469" s="115"/>
    </row>
    <row r="1470" spans="1:13" ht="17.25">
      <c r="A1470" s="104">
        <v>1469</v>
      </c>
      <c r="B1470" s="105" t="s">
        <v>366</v>
      </c>
      <c r="C1470" s="105" t="s">
        <v>1243</v>
      </c>
      <c r="D1470" s="105"/>
      <c r="E1470" s="105" t="s">
        <v>32</v>
      </c>
      <c r="F1470" s="105" t="s">
        <v>94</v>
      </c>
      <c r="G1470" s="105">
        <v>2020</v>
      </c>
      <c r="H1470" s="105">
        <v>8</v>
      </c>
      <c r="I1470" s="106" t="s">
        <v>174</v>
      </c>
      <c r="J1470" s="106"/>
      <c r="K1470" s="107" t="s">
        <v>2314</v>
      </c>
      <c r="L1470" s="115"/>
      <c r="M1470" s="115"/>
    </row>
    <row r="1471" spans="1:13" ht="17.25">
      <c r="A1471" s="104">
        <v>1470</v>
      </c>
      <c r="B1471" s="105" t="s">
        <v>366</v>
      </c>
      <c r="C1471" s="105" t="s">
        <v>1243</v>
      </c>
      <c r="D1471" s="105"/>
      <c r="E1471" s="105" t="s">
        <v>32</v>
      </c>
      <c r="F1471" s="105" t="s">
        <v>94</v>
      </c>
      <c r="G1471" s="105">
        <v>2020</v>
      </c>
      <c r="H1471" s="105">
        <v>8</v>
      </c>
      <c r="I1471" s="106" t="s">
        <v>178</v>
      </c>
      <c r="J1471" s="106"/>
      <c r="K1471" s="107" t="s">
        <v>2314</v>
      </c>
      <c r="L1471" s="115"/>
      <c r="M1471" s="115"/>
    </row>
    <row r="1472" spans="1:13" ht="17.25">
      <c r="A1472" s="104">
        <v>1471</v>
      </c>
      <c r="B1472" s="105" t="s">
        <v>366</v>
      </c>
      <c r="C1472" s="105" t="s">
        <v>1243</v>
      </c>
      <c r="D1472" s="105"/>
      <c r="E1472" s="105" t="s">
        <v>32</v>
      </c>
      <c r="F1472" s="105" t="s">
        <v>94</v>
      </c>
      <c r="G1472" s="105">
        <v>2020</v>
      </c>
      <c r="H1472" s="105">
        <v>8</v>
      </c>
      <c r="I1472" s="106" t="s">
        <v>181</v>
      </c>
      <c r="J1472" s="106"/>
      <c r="K1472" s="107" t="s">
        <v>2314</v>
      </c>
      <c r="L1472" s="115"/>
      <c r="M1472" s="115"/>
    </row>
    <row r="1473" spans="1:13" ht="17.25">
      <c r="A1473" s="104">
        <v>1472</v>
      </c>
      <c r="B1473" s="105" t="s">
        <v>366</v>
      </c>
      <c r="C1473" s="105" t="s">
        <v>1243</v>
      </c>
      <c r="D1473" s="105"/>
      <c r="E1473" s="105" t="s">
        <v>32</v>
      </c>
      <c r="F1473" s="105" t="s">
        <v>94</v>
      </c>
      <c r="G1473" s="105">
        <v>2020</v>
      </c>
      <c r="H1473" s="105">
        <v>8</v>
      </c>
      <c r="I1473" s="106" t="s">
        <v>176</v>
      </c>
      <c r="J1473" s="106"/>
      <c r="K1473" s="107" t="s">
        <v>2314</v>
      </c>
      <c r="L1473" s="115"/>
      <c r="M1473" s="115"/>
    </row>
    <row r="1474" spans="1:13" ht="17.25">
      <c r="A1474" s="104">
        <v>838</v>
      </c>
      <c r="B1474" s="105" t="s">
        <v>290</v>
      </c>
      <c r="C1474" s="105" t="s">
        <v>959</v>
      </c>
      <c r="D1474" s="105"/>
      <c r="E1474" s="105" t="s">
        <v>32</v>
      </c>
      <c r="F1474" s="105" t="s">
        <v>35</v>
      </c>
      <c r="G1474" s="105">
        <v>2020</v>
      </c>
      <c r="H1474" s="105">
        <v>1</v>
      </c>
      <c r="I1474" s="106" t="s">
        <v>172</v>
      </c>
      <c r="J1474" s="106"/>
      <c r="K1474" s="107" t="s">
        <v>1899</v>
      </c>
      <c r="L1474" s="115">
        <v>5070000</v>
      </c>
      <c r="M1474" s="115"/>
    </row>
    <row r="1475" spans="1:13" ht="17.25">
      <c r="A1475" s="104">
        <v>839</v>
      </c>
      <c r="B1475" s="105" t="s">
        <v>290</v>
      </c>
      <c r="C1475" s="105" t="s">
        <v>959</v>
      </c>
      <c r="D1475" s="105"/>
      <c r="E1475" s="105" t="s">
        <v>32</v>
      </c>
      <c r="F1475" s="105" t="s">
        <v>35</v>
      </c>
      <c r="G1475" s="105">
        <v>2020</v>
      </c>
      <c r="H1475" s="105">
        <v>1</v>
      </c>
      <c r="I1475" s="106" t="s">
        <v>173</v>
      </c>
      <c r="J1475" s="106"/>
      <c r="K1475" s="107" t="s">
        <v>1899</v>
      </c>
      <c r="L1475" s="115">
        <v>1056250</v>
      </c>
      <c r="M1475" s="115"/>
    </row>
    <row r="1476" spans="1:13" ht="17.25">
      <c r="A1476" s="104">
        <v>840</v>
      </c>
      <c r="B1476" s="105" t="s">
        <v>290</v>
      </c>
      <c r="C1476" s="105" t="s">
        <v>959</v>
      </c>
      <c r="D1476" s="105"/>
      <c r="E1476" s="105" t="s">
        <v>32</v>
      </c>
      <c r="F1476" s="105" t="s">
        <v>35</v>
      </c>
      <c r="G1476" s="105">
        <v>2020</v>
      </c>
      <c r="H1476" s="105">
        <v>1</v>
      </c>
      <c r="I1476" s="106" t="s">
        <v>181</v>
      </c>
      <c r="J1476" s="106"/>
      <c r="K1476" s="107" t="s">
        <v>1899</v>
      </c>
      <c r="L1476" s="115">
        <v>14787500</v>
      </c>
      <c r="M1476" s="115"/>
    </row>
    <row r="1477" spans="1:13" ht="17.25">
      <c r="A1477" s="104">
        <v>841</v>
      </c>
      <c r="B1477" s="105" t="s">
        <v>290</v>
      </c>
      <c r="C1477" s="105" t="s">
        <v>959</v>
      </c>
      <c r="D1477" s="105"/>
      <c r="E1477" s="105" t="s">
        <v>32</v>
      </c>
      <c r="F1477" s="105" t="s">
        <v>35</v>
      </c>
      <c r="G1477" s="105">
        <v>2020</v>
      </c>
      <c r="H1477" s="105">
        <v>1</v>
      </c>
      <c r="I1477" s="106" t="s">
        <v>178</v>
      </c>
      <c r="J1477" s="106"/>
      <c r="K1477" s="107" t="s">
        <v>1899</v>
      </c>
      <c r="L1477" s="115">
        <v>10562500</v>
      </c>
      <c r="M1477" s="115"/>
    </row>
    <row r="1478" spans="1:13" ht="17.25">
      <c r="A1478" s="104">
        <v>842</v>
      </c>
      <c r="B1478" s="105" t="s">
        <v>290</v>
      </c>
      <c r="C1478" s="105" t="s">
        <v>959</v>
      </c>
      <c r="D1478" s="105"/>
      <c r="E1478" s="105" t="s">
        <v>32</v>
      </c>
      <c r="F1478" s="105" t="s">
        <v>35</v>
      </c>
      <c r="G1478" s="105">
        <v>2020</v>
      </c>
      <c r="H1478" s="105">
        <v>1</v>
      </c>
      <c r="I1478" s="106" t="s">
        <v>174</v>
      </c>
      <c r="J1478" s="106"/>
      <c r="K1478" s="107" t="s">
        <v>1899</v>
      </c>
      <c r="L1478" s="115">
        <v>3168750</v>
      </c>
      <c r="M1478" s="115"/>
    </row>
    <row r="1479" spans="1:13" ht="17.25">
      <c r="A1479" s="104">
        <v>843</v>
      </c>
      <c r="B1479" s="105" t="s">
        <v>290</v>
      </c>
      <c r="C1479" s="105" t="s">
        <v>960</v>
      </c>
      <c r="D1479" s="105">
        <v>1</v>
      </c>
      <c r="E1479" s="105" t="s">
        <v>32</v>
      </c>
      <c r="F1479" s="105" t="s">
        <v>33</v>
      </c>
      <c r="G1479" s="105">
        <v>2020</v>
      </c>
      <c r="H1479" s="105">
        <v>1</v>
      </c>
      <c r="I1479" s="106" t="s">
        <v>170</v>
      </c>
      <c r="J1479" s="106"/>
      <c r="K1479" s="107" t="s">
        <v>1899</v>
      </c>
      <c r="L1479" s="115">
        <v>15210000</v>
      </c>
      <c r="M1479" s="115"/>
    </row>
    <row r="1480" spans="1:13" ht="17.25">
      <c r="A1480" s="104">
        <v>844</v>
      </c>
      <c r="B1480" s="105" t="s">
        <v>290</v>
      </c>
      <c r="C1480" s="105" t="s">
        <v>960</v>
      </c>
      <c r="D1480" s="105"/>
      <c r="E1480" s="105" t="s">
        <v>32</v>
      </c>
      <c r="F1480" s="105" t="s">
        <v>33</v>
      </c>
      <c r="G1480" s="105">
        <v>2020</v>
      </c>
      <c r="H1480" s="105">
        <v>1</v>
      </c>
      <c r="I1480" s="106" t="s">
        <v>1898</v>
      </c>
      <c r="J1480" s="106"/>
      <c r="K1480" s="107" t="s">
        <v>1899</v>
      </c>
      <c r="L1480" s="115">
        <v>40560000</v>
      </c>
      <c r="M1480" s="115"/>
    </row>
    <row r="1481" spans="1:13" ht="17.25">
      <c r="A1481" s="104">
        <v>845</v>
      </c>
      <c r="B1481" s="105" t="s">
        <v>290</v>
      </c>
      <c r="C1481" s="105" t="s">
        <v>960</v>
      </c>
      <c r="D1481" s="105"/>
      <c r="E1481" s="105" t="s">
        <v>32</v>
      </c>
      <c r="F1481" s="105" t="s">
        <v>33</v>
      </c>
      <c r="G1481" s="105">
        <v>2020</v>
      </c>
      <c r="H1481" s="105">
        <v>1</v>
      </c>
      <c r="I1481" s="106" t="s">
        <v>175</v>
      </c>
      <c r="J1481" s="106"/>
      <c r="K1481" s="107" t="s">
        <v>1899</v>
      </c>
      <c r="L1481" s="115">
        <v>7921875</v>
      </c>
      <c r="M1481" s="115"/>
    </row>
    <row r="1482" spans="1:13" ht="17.25">
      <c r="A1482" s="104">
        <v>846</v>
      </c>
      <c r="B1482" s="105" t="s">
        <v>290</v>
      </c>
      <c r="C1482" s="105" t="s">
        <v>960</v>
      </c>
      <c r="D1482" s="105"/>
      <c r="E1482" s="105" t="s">
        <v>32</v>
      </c>
      <c r="F1482" s="105" t="s">
        <v>33</v>
      </c>
      <c r="G1482" s="105">
        <v>2020</v>
      </c>
      <c r="H1482" s="105">
        <v>1</v>
      </c>
      <c r="I1482" s="106" t="s">
        <v>176</v>
      </c>
      <c r="J1482" s="106"/>
      <c r="K1482" s="107" t="s">
        <v>1899</v>
      </c>
      <c r="L1482" s="115">
        <v>1056250</v>
      </c>
      <c r="M1482" s="115"/>
    </row>
    <row r="1483" spans="1:13" ht="17.25">
      <c r="A1483" s="104">
        <v>847</v>
      </c>
      <c r="B1483" s="105" t="s">
        <v>290</v>
      </c>
      <c r="C1483" s="105" t="s">
        <v>960</v>
      </c>
      <c r="D1483" s="105"/>
      <c r="E1483" s="105" t="s">
        <v>32</v>
      </c>
      <c r="F1483" s="105" t="s">
        <v>33</v>
      </c>
      <c r="G1483" s="105">
        <v>2020</v>
      </c>
      <c r="H1483" s="105">
        <v>1</v>
      </c>
      <c r="I1483" s="106" t="s">
        <v>172</v>
      </c>
      <c r="J1483" s="106"/>
      <c r="K1483" s="107" t="s">
        <v>1899</v>
      </c>
      <c r="L1483" s="115">
        <v>7605000</v>
      </c>
      <c r="M1483" s="115"/>
    </row>
    <row r="1484" spans="1:13" ht="17.25">
      <c r="A1484" s="104">
        <v>848</v>
      </c>
      <c r="B1484" s="105" t="s">
        <v>290</v>
      </c>
      <c r="C1484" s="105" t="s">
        <v>960</v>
      </c>
      <c r="D1484" s="105"/>
      <c r="E1484" s="105" t="s">
        <v>32</v>
      </c>
      <c r="F1484" s="105" t="s">
        <v>33</v>
      </c>
      <c r="G1484" s="105">
        <v>2020</v>
      </c>
      <c r="H1484" s="105">
        <v>1</v>
      </c>
      <c r="I1484" s="106" t="s">
        <v>173</v>
      </c>
      <c r="J1484" s="106"/>
      <c r="K1484" s="107" t="s">
        <v>1899</v>
      </c>
      <c r="L1484" s="115">
        <v>9506250</v>
      </c>
      <c r="M1484" s="115"/>
    </row>
    <row r="1485" spans="1:13" ht="17.25">
      <c r="A1485" s="104">
        <v>849</v>
      </c>
      <c r="B1485" s="105" t="s">
        <v>290</v>
      </c>
      <c r="C1485" s="105" t="s">
        <v>960</v>
      </c>
      <c r="D1485" s="105"/>
      <c r="E1485" s="105" t="s">
        <v>32</v>
      </c>
      <c r="F1485" s="105" t="s">
        <v>33</v>
      </c>
      <c r="G1485" s="105">
        <v>2020</v>
      </c>
      <c r="H1485" s="105">
        <v>1</v>
      </c>
      <c r="I1485" s="106" t="s">
        <v>181</v>
      </c>
      <c r="J1485" s="106"/>
      <c r="K1485" s="107" t="s">
        <v>1899</v>
      </c>
      <c r="L1485" s="115">
        <v>6337500</v>
      </c>
      <c r="M1485" s="115"/>
    </row>
    <row r="1486" spans="1:13" ht="17.25">
      <c r="A1486" s="104">
        <v>850</v>
      </c>
      <c r="B1486" s="105" t="s">
        <v>290</v>
      </c>
      <c r="C1486" s="105" t="s">
        <v>960</v>
      </c>
      <c r="D1486" s="105"/>
      <c r="E1486" s="105" t="s">
        <v>32</v>
      </c>
      <c r="F1486" s="105" t="s">
        <v>33</v>
      </c>
      <c r="G1486" s="105">
        <v>2020</v>
      </c>
      <c r="H1486" s="105">
        <v>1</v>
      </c>
      <c r="I1486" s="106" t="s">
        <v>178</v>
      </c>
      <c r="J1486" s="106"/>
      <c r="K1486" s="107" t="s">
        <v>1899</v>
      </c>
      <c r="L1486" s="115">
        <v>10562500</v>
      </c>
      <c r="M1486" s="115"/>
    </row>
    <row r="1487" spans="1:13" ht="17.25">
      <c r="A1487" s="104">
        <v>851</v>
      </c>
      <c r="B1487" s="105" t="s">
        <v>290</v>
      </c>
      <c r="C1487" s="105" t="s">
        <v>960</v>
      </c>
      <c r="D1487" s="105"/>
      <c r="E1487" s="105" t="s">
        <v>32</v>
      </c>
      <c r="F1487" s="105" t="s">
        <v>33</v>
      </c>
      <c r="G1487" s="105">
        <v>2020</v>
      </c>
      <c r="H1487" s="105">
        <v>1</v>
      </c>
      <c r="I1487" s="106" t="s">
        <v>174</v>
      </c>
      <c r="J1487" s="106"/>
      <c r="K1487" s="107" t="s">
        <v>1899</v>
      </c>
      <c r="L1487" s="115">
        <v>3168750</v>
      </c>
      <c r="M1487" s="115"/>
    </row>
    <row r="1488" spans="1:13" ht="17.25">
      <c r="A1488" s="104">
        <v>852</v>
      </c>
      <c r="B1488" s="105" t="s">
        <v>291</v>
      </c>
      <c r="C1488" s="105" t="s">
        <v>961</v>
      </c>
      <c r="D1488" s="105">
        <v>1</v>
      </c>
      <c r="E1488" s="105" t="s">
        <v>32</v>
      </c>
      <c r="F1488" s="105" t="s">
        <v>36</v>
      </c>
      <c r="G1488" s="105">
        <v>2020</v>
      </c>
      <c r="H1488" s="105">
        <v>1</v>
      </c>
      <c r="I1488" s="106" t="s">
        <v>175</v>
      </c>
      <c r="J1488" s="106"/>
      <c r="K1488" s="107" t="s">
        <v>1900</v>
      </c>
      <c r="L1488" s="115"/>
      <c r="M1488" s="115"/>
    </row>
    <row r="1489" spans="1:13" ht="17.25">
      <c r="A1489" s="104">
        <v>870</v>
      </c>
      <c r="B1489" s="105" t="s">
        <v>302</v>
      </c>
      <c r="C1489" s="105" t="s">
        <v>970</v>
      </c>
      <c r="D1489" s="105">
        <v>1</v>
      </c>
      <c r="E1489" s="105" t="s">
        <v>32</v>
      </c>
      <c r="F1489" s="105" t="s">
        <v>94</v>
      </c>
      <c r="G1489" s="105">
        <v>2020</v>
      </c>
      <c r="H1489" s="105">
        <v>1</v>
      </c>
      <c r="I1489" s="106" t="s">
        <v>171</v>
      </c>
      <c r="J1489" s="106"/>
      <c r="K1489" s="107" t="s">
        <v>1910</v>
      </c>
      <c r="L1489" s="115">
        <v>733333.33333333337</v>
      </c>
      <c r="M1489" s="115">
        <v>733333</v>
      </c>
    </row>
    <row r="1490" spans="1:13" ht="17.25">
      <c r="A1490" s="104">
        <v>871</v>
      </c>
      <c r="B1490" s="105" t="s">
        <v>302</v>
      </c>
      <c r="C1490" s="105" t="s">
        <v>970</v>
      </c>
      <c r="D1490" s="105"/>
      <c r="E1490" s="105" t="s">
        <v>32</v>
      </c>
      <c r="F1490" s="105" t="s">
        <v>94</v>
      </c>
      <c r="G1490" s="105">
        <v>2020</v>
      </c>
      <c r="H1490" s="105">
        <v>1</v>
      </c>
      <c r="I1490" s="106" t="s">
        <v>171</v>
      </c>
      <c r="J1490" s="106"/>
      <c r="K1490" s="107" t="s">
        <v>1911</v>
      </c>
      <c r="L1490" s="115">
        <v>700000</v>
      </c>
      <c r="M1490" s="115">
        <v>700000</v>
      </c>
    </row>
    <row r="1491" spans="1:13" ht="17.25">
      <c r="A1491" s="104">
        <v>901</v>
      </c>
      <c r="B1491" s="105" t="s">
        <v>285</v>
      </c>
      <c r="C1491" s="105" t="s">
        <v>981</v>
      </c>
      <c r="D1491" s="105">
        <v>1</v>
      </c>
      <c r="E1491" s="105" t="s">
        <v>119</v>
      </c>
      <c r="F1491" s="105" t="s">
        <v>96</v>
      </c>
      <c r="G1491" s="105">
        <v>2020</v>
      </c>
      <c r="H1491" s="105">
        <v>1</v>
      </c>
      <c r="I1491" s="106" t="s">
        <v>191</v>
      </c>
      <c r="J1491" s="106"/>
      <c r="K1491" s="107" t="s">
        <v>1928</v>
      </c>
      <c r="L1491" s="115"/>
      <c r="M1491" s="115"/>
    </row>
    <row r="1492" spans="1:13" ht="17.25">
      <c r="A1492" s="104">
        <v>1491</v>
      </c>
      <c r="B1492" s="105" t="s">
        <v>361</v>
      </c>
      <c r="C1492" s="105" t="s">
        <v>1244</v>
      </c>
      <c r="D1492" s="105">
        <v>1</v>
      </c>
      <c r="E1492" s="105" t="s">
        <v>38</v>
      </c>
      <c r="F1492" s="105" t="s">
        <v>101</v>
      </c>
      <c r="G1492" s="105">
        <v>2020</v>
      </c>
      <c r="H1492" s="105">
        <v>9</v>
      </c>
      <c r="I1492" s="106" t="s">
        <v>170</v>
      </c>
      <c r="J1492" s="106"/>
      <c r="K1492" s="107" t="s">
        <v>97</v>
      </c>
      <c r="L1492" s="115"/>
      <c r="M1492" s="115"/>
    </row>
    <row r="1493" spans="1:13" ht="17.25">
      <c r="A1493" s="104">
        <v>1492</v>
      </c>
      <c r="B1493" s="105" t="s">
        <v>1219</v>
      </c>
      <c r="C1493" s="105" t="s">
        <v>1245</v>
      </c>
      <c r="D1493" s="105">
        <v>1</v>
      </c>
      <c r="E1493" s="105" t="s">
        <v>38</v>
      </c>
      <c r="F1493" s="105" t="s">
        <v>82</v>
      </c>
      <c r="G1493" s="105">
        <v>2020</v>
      </c>
      <c r="H1493" s="105">
        <v>8</v>
      </c>
      <c r="I1493" s="106" t="s">
        <v>170</v>
      </c>
      <c r="J1493" s="106"/>
      <c r="K1493" s="107" t="s">
        <v>329</v>
      </c>
      <c r="L1493" s="115"/>
      <c r="M1493" s="115"/>
    </row>
    <row r="1494" spans="1:13" ht="17.25">
      <c r="A1494" s="104">
        <v>1493</v>
      </c>
      <c r="B1494" s="105" t="s">
        <v>363</v>
      </c>
      <c r="C1494" s="105" t="s">
        <v>1246</v>
      </c>
      <c r="D1494" s="105">
        <v>1</v>
      </c>
      <c r="E1494" s="105" t="s">
        <v>38</v>
      </c>
      <c r="F1494" s="105" t="s">
        <v>40</v>
      </c>
      <c r="G1494" s="105">
        <v>2020</v>
      </c>
      <c r="H1494" s="105">
        <v>8</v>
      </c>
      <c r="I1494" s="106" t="s">
        <v>170</v>
      </c>
      <c r="J1494" s="106"/>
      <c r="K1494" s="107" t="s">
        <v>388</v>
      </c>
      <c r="L1494" s="115"/>
      <c r="M1494" s="115"/>
    </row>
    <row r="1495" spans="1:13" ht="17.25">
      <c r="A1495" s="104">
        <v>1494</v>
      </c>
      <c r="B1495" s="105" t="s">
        <v>366</v>
      </c>
      <c r="C1495" s="105" t="s">
        <v>1247</v>
      </c>
      <c r="D1495" s="105">
        <v>1</v>
      </c>
      <c r="E1495" s="105" t="s">
        <v>38</v>
      </c>
      <c r="F1495" s="105" t="s">
        <v>40</v>
      </c>
      <c r="G1495" s="105">
        <v>2020</v>
      </c>
      <c r="H1495" s="105">
        <v>8</v>
      </c>
      <c r="I1495" s="106" t="s">
        <v>170</v>
      </c>
      <c r="J1495" s="106"/>
      <c r="K1495" s="107" t="s">
        <v>2315</v>
      </c>
      <c r="L1495" s="115"/>
      <c r="M1495" s="115"/>
    </row>
    <row r="1496" spans="1:13" ht="17.25">
      <c r="A1496" s="104">
        <v>1495</v>
      </c>
      <c r="B1496" s="105" t="s">
        <v>366</v>
      </c>
      <c r="C1496" s="105" t="s">
        <v>1247</v>
      </c>
      <c r="D1496" s="105"/>
      <c r="E1496" s="105" t="s">
        <v>38</v>
      </c>
      <c r="F1496" s="105" t="s">
        <v>40</v>
      </c>
      <c r="G1496" s="105">
        <v>2020</v>
      </c>
      <c r="H1496" s="105">
        <v>8</v>
      </c>
      <c r="I1496" s="106" t="s">
        <v>170</v>
      </c>
      <c r="J1496" s="106"/>
      <c r="K1496" s="107" t="s">
        <v>2316</v>
      </c>
      <c r="L1496" s="115"/>
      <c r="M1496" s="115"/>
    </row>
    <row r="1497" spans="1:13" ht="17.25">
      <c r="A1497" s="104">
        <v>1496</v>
      </c>
      <c r="B1497" s="105" t="s">
        <v>366</v>
      </c>
      <c r="C1497" s="105" t="s">
        <v>1247</v>
      </c>
      <c r="D1497" s="105"/>
      <c r="E1497" s="105" t="s">
        <v>38</v>
      </c>
      <c r="F1497" s="105" t="s">
        <v>40</v>
      </c>
      <c r="G1497" s="105">
        <v>2020</v>
      </c>
      <c r="H1497" s="105">
        <v>8</v>
      </c>
      <c r="I1497" s="106" t="s">
        <v>170</v>
      </c>
      <c r="J1497" s="106"/>
      <c r="K1497" s="107" t="s">
        <v>2317</v>
      </c>
      <c r="L1497" s="115"/>
      <c r="M1497" s="115"/>
    </row>
    <row r="1498" spans="1:13" ht="17.25">
      <c r="A1498" s="104">
        <v>902</v>
      </c>
      <c r="B1498" s="105" t="s">
        <v>285</v>
      </c>
      <c r="C1498" s="105" t="s">
        <v>982</v>
      </c>
      <c r="D1498" s="105">
        <v>1</v>
      </c>
      <c r="E1498" s="105" t="s">
        <v>119</v>
      </c>
      <c r="F1498" s="105" t="s">
        <v>96</v>
      </c>
      <c r="G1498" s="105">
        <v>2020</v>
      </c>
      <c r="H1498" s="105">
        <v>1</v>
      </c>
      <c r="I1498" s="106" t="s">
        <v>191</v>
      </c>
      <c r="J1498" s="106"/>
      <c r="K1498" s="107" t="s">
        <v>1929</v>
      </c>
      <c r="L1498" s="115"/>
      <c r="M1498" s="115"/>
    </row>
    <row r="1499" spans="1:13" ht="17.25">
      <c r="A1499" s="104">
        <v>903</v>
      </c>
      <c r="B1499" s="105" t="s">
        <v>285</v>
      </c>
      <c r="C1499" s="105" t="s">
        <v>983</v>
      </c>
      <c r="D1499" s="105">
        <v>1</v>
      </c>
      <c r="E1499" s="105" t="s">
        <v>119</v>
      </c>
      <c r="F1499" s="105" t="s">
        <v>96</v>
      </c>
      <c r="G1499" s="105">
        <v>2020</v>
      </c>
      <c r="H1499" s="105">
        <v>1</v>
      </c>
      <c r="I1499" s="106" t="s">
        <v>191</v>
      </c>
      <c r="J1499" s="106"/>
      <c r="K1499" s="107" t="s">
        <v>1930</v>
      </c>
      <c r="L1499" s="115">
        <v>3000000</v>
      </c>
      <c r="M1499" s="115">
        <v>1800000</v>
      </c>
    </row>
    <row r="1500" spans="1:13" ht="17.25">
      <c r="A1500" s="104">
        <v>904</v>
      </c>
      <c r="B1500" s="105" t="s">
        <v>285</v>
      </c>
      <c r="C1500" s="105" t="s">
        <v>984</v>
      </c>
      <c r="D1500" s="105">
        <v>1</v>
      </c>
      <c r="E1500" s="105" t="s">
        <v>119</v>
      </c>
      <c r="F1500" s="105" t="s">
        <v>37</v>
      </c>
      <c r="G1500" s="105">
        <v>2020</v>
      </c>
      <c r="H1500" s="105">
        <v>1</v>
      </c>
      <c r="I1500" s="106" t="s">
        <v>170</v>
      </c>
      <c r="J1500" s="106">
        <v>971192</v>
      </c>
      <c r="K1500" s="107" t="s">
        <v>1931</v>
      </c>
      <c r="L1500" s="115">
        <v>123900</v>
      </c>
      <c r="M1500" s="115">
        <v>171900</v>
      </c>
    </row>
    <row r="1501" spans="1:13" ht="17.25">
      <c r="A1501" s="104">
        <v>1500</v>
      </c>
      <c r="B1501" s="105" t="s">
        <v>416</v>
      </c>
      <c r="C1501" s="105" t="s">
        <v>484</v>
      </c>
      <c r="D1501" s="105">
        <v>1</v>
      </c>
      <c r="E1501" s="105" t="s">
        <v>224</v>
      </c>
      <c r="F1501" s="105" t="s">
        <v>23</v>
      </c>
      <c r="G1501" s="105">
        <v>2020</v>
      </c>
      <c r="H1501" s="105">
        <v>8</v>
      </c>
      <c r="I1501" s="106" t="s">
        <v>170</v>
      </c>
      <c r="J1501" s="106" t="s">
        <v>206</v>
      </c>
      <c r="K1501" s="107" t="s">
        <v>526</v>
      </c>
      <c r="L1501" s="115"/>
      <c r="M1501" s="115"/>
    </row>
    <row r="1502" spans="1:13" ht="17.25">
      <c r="A1502" s="104">
        <v>905</v>
      </c>
      <c r="B1502" s="105" t="s">
        <v>285</v>
      </c>
      <c r="C1502" s="105" t="s">
        <v>984</v>
      </c>
      <c r="D1502" s="105"/>
      <c r="E1502" s="105" t="s">
        <v>119</v>
      </c>
      <c r="F1502" s="105" t="s">
        <v>37</v>
      </c>
      <c r="G1502" s="105">
        <v>2020</v>
      </c>
      <c r="H1502" s="105">
        <v>1</v>
      </c>
      <c r="I1502" s="106" t="s">
        <v>170</v>
      </c>
      <c r="J1502" s="106">
        <v>996292</v>
      </c>
      <c r="K1502" s="107" t="s">
        <v>1932</v>
      </c>
      <c r="L1502" s="115">
        <v>77500</v>
      </c>
      <c r="M1502" s="115">
        <v>90000</v>
      </c>
    </row>
    <row r="1503" spans="1:13" ht="17.25">
      <c r="A1503" s="104">
        <v>1502</v>
      </c>
      <c r="B1503" s="105" t="s">
        <v>416</v>
      </c>
      <c r="C1503" s="105" t="s">
        <v>485</v>
      </c>
      <c r="D1503" s="105">
        <v>1</v>
      </c>
      <c r="E1503" s="105" t="s">
        <v>224</v>
      </c>
      <c r="F1503" s="105" t="s">
        <v>23</v>
      </c>
      <c r="G1503" s="105">
        <v>2020</v>
      </c>
      <c r="H1503" s="105">
        <v>8</v>
      </c>
      <c r="I1503" s="106" t="s">
        <v>170</v>
      </c>
      <c r="J1503" s="106" t="s">
        <v>453</v>
      </c>
      <c r="K1503" s="107" t="s">
        <v>454</v>
      </c>
      <c r="L1503" s="115"/>
      <c r="M1503" s="115"/>
    </row>
    <row r="1504" spans="1:13" ht="17.25">
      <c r="A1504" s="104">
        <v>1503</v>
      </c>
      <c r="B1504" s="105" t="s">
        <v>416</v>
      </c>
      <c r="C1504" s="105" t="s">
        <v>486</v>
      </c>
      <c r="D1504" s="105">
        <v>1</v>
      </c>
      <c r="E1504" s="105" t="s">
        <v>224</v>
      </c>
      <c r="F1504" s="105" t="s">
        <v>23</v>
      </c>
      <c r="G1504" s="105">
        <v>2021</v>
      </c>
      <c r="H1504" s="105">
        <v>4</v>
      </c>
      <c r="I1504" s="106" t="s">
        <v>170</v>
      </c>
      <c r="J1504" s="106" t="s">
        <v>453</v>
      </c>
      <c r="K1504" s="107" t="s">
        <v>454</v>
      </c>
      <c r="L1504" s="115"/>
      <c r="M1504" s="115"/>
    </row>
    <row r="1505" spans="1:13" ht="17.25">
      <c r="A1505" s="104">
        <v>906</v>
      </c>
      <c r="B1505" s="105" t="s">
        <v>285</v>
      </c>
      <c r="C1505" s="105" t="s">
        <v>984</v>
      </c>
      <c r="D1505" s="105"/>
      <c r="E1505" s="105" t="s">
        <v>119</v>
      </c>
      <c r="F1505" s="105" t="s">
        <v>37</v>
      </c>
      <c r="G1505" s="105">
        <v>2020</v>
      </c>
      <c r="H1505" s="105">
        <v>1</v>
      </c>
      <c r="I1505" s="106" t="s">
        <v>170</v>
      </c>
      <c r="J1505" s="106">
        <v>996284</v>
      </c>
      <c r="K1505" s="107" t="s">
        <v>1933</v>
      </c>
      <c r="L1505" s="115">
        <v>4500</v>
      </c>
      <c r="M1505" s="115">
        <v>6000</v>
      </c>
    </row>
    <row r="1506" spans="1:13" ht="17.25">
      <c r="A1506" s="104">
        <v>907</v>
      </c>
      <c r="B1506" s="105" t="s">
        <v>285</v>
      </c>
      <c r="C1506" s="105" t="s">
        <v>984</v>
      </c>
      <c r="D1506" s="105"/>
      <c r="E1506" s="105" t="s">
        <v>119</v>
      </c>
      <c r="F1506" s="105" t="s">
        <v>37</v>
      </c>
      <c r="G1506" s="105">
        <v>2020</v>
      </c>
      <c r="H1506" s="105">
        <v>1</v>
      </c>
      <c r="I1506" s="106" t="s">
        <v>170</v>
      </c>
      <c r="J1506" s="106">
        <v>996285</v>
      </c>
      <c r="K1506" s="107" t="s">
        <v>1934</v>
      </c>
      <c r="L1506" s="115">
        <v>4000</v>
      </c>
      <c r="M1506" s="115">
        <v>3000</v>
      </c>
    </row>
    <row r="1507" spans="1:13" ht="17.25">
      <c r="A1507" s="104">
        <v>908</v>
      </c>
      <c r="B1507" s="105" t="s">
        <v>285</v>
      </c>
      <c r="C1507" s="105" t="s">
        <v>984</v>
      </c>
      <c r="D1507" s="105"/>
      <c r="E1507" s="105" t="s">
        <v>119</v>
      </c>
      <c r="F1507" s="105" t="s">
        <v>37</v>
      </c>
      <c r="G1507" s="105">
        <v>2020</v>
      </c>
      <c r="H1507" s="105">
        <v>1</v>
      </c>
      <c r="I1507" s="106" t="s">
        <v>170</v>
      </c>
      <c r="J1507" s="106">
        <v>996287</v>
      </c>
      <c r="K1507" s="107" t="s">
        <v>1935</v>
      </c>
      <c r="L1507" s="115">
        <v>1057333.3333333333</v>
      </c>
      <c r="M1507" s="115">
        <v>1220000</v>
      </c>
    </row>
    <row r="1508" spans="1:13" ht="17.25">
      <c r="A1508" s="104">
        <v>909</v>
      </c>
      <c r="B1508" s="105" t="s">
        <v>285</v>
      </c>
      <c r="C1508" s="105" t="s">
        <v>984</v>
      </c>
      <c r="D1508" s="105"/>
      <c r="E1508" s="105" t="s">
        <v>119</v>
      </c>
      <c r="F1508" s="105" t="s">
        <v>37</v>
      </c>
      <c r="G1508" s="105">
        <v>2020</v>
      </c>
      <c r="H1508" s="105">
        <v>1</v>
      </c>
      <c r="I1508" s="106" t="s">
        <v>170</v>
      </c>
      <c r="J1508" s="106">
        <v>996289</v>
      </c>
      <c r="K1508" s="107" t="s">
        <v>1936</v>
      </c>
      <c r="L1508" s="115">
        <v>10000</v>
      </c>
      <c r="M1508" s="115">
        <v>12000</v>
      </c>
    </row>
    <row r="1509" spans="1:13" ht="17.25">
      <c r="A1509" s="104">
        <v>910</v>
      </c>
      <c r="B1509" s="105" t="s">
        <v>285</v>
      </c>
      <c r="C1509" s="105" t="s">
        <v>985</v>
      </c>
      <c r="D1509" s="105">
        <v>1</v>
      </c>
      <c r="E1509" s="105" t="s">
        <v>119</v>
      </c>
      <c r="F1509" s="105" t="s">
        <v>37</v>
      </c>
      <c r="G1509" s="105">
        <v>2020</v>
      </c>
      <c r="H1509" s="105">
        <v>1</v>
      </c>
      <c r="I1509" s="106" t="s">
        <v>170</v>
      </c>
      <c r="J1509" s="106">
        <v>956251</v>
      </c>
      <c r="K1509" s="107" t="s">
        <v>1937</v>
      </c>
      <c r="L1509" s="115">
        <v>133166.66666666666</v>
      </c>
      <c r="M1509" s="115">
        <v>20000</v>
      </c>
    </row>
    <row r="1510" spans="1:13" ht="17.25">
      <c r="A1510" s="104">
        <v>911</v>
      </c>
      <c r="B1510" s="105" t="s">
        <v>285</v>
      </c>
      <c r="C1510" s="105" t="s">
        <v>985</v>
      </c>
      <c r="D1510" s="105"/>
      <c r="E1510" s="105" t="s">
        <v>119</v>
      </c>
      <c r="F1510" s="105" t="s">
        <v>37</v>
      </c>
      <c r="G1510" s="105">
        <v>2020</v>
      </c>
      <c r="H1510" s="105">
        <v>1</v>
      </c>
      <c r="I1510" s="106" t="s">
        <v>173</v>
      </c>
      <c r="J1510" s="106">
        <v>703085</v>
      </c>
      <c r="K1510" s="107" t="s">
        <v>1938</v>
      </c>
      <c r="L1510" s="115">
        <v>1350500</v>
      </c>
      <c r="M1510" s="115"/>
    </row>
    <row r="1511" spans="1:13" ht="17.25">
      <c r="A1511" s="104">
        <v>912</v>
      </c>
      <c r="B1511" s="105" t="s">
        <v>285</v>
      </c>
      <c r="C1511" s="105" t="s">
        <v>985</v>
      </c>
      <c r="D1511" s="105"/>
      <c r="E1511" s="105" t="s">
        <v>119</v>
      </c>
      <c r="F1511" s="105" t="s">
        <v>37</v>
      </c>
      <c r="G1511" s="105">
        <v>2020</v>
      </c>
      <c r="H1511" s="105">
        <v>1</v>
      </c>
      <c r="I1511" s="106" t="s">
        <v>173</v>
      </c>
      <c r="J1511" s="106">
        <v>708250</v>
      </c>
      <c r="K1511" s="107" t="s">
        <v>1939</v>
      </c>
      <c r="L1511" s="115">
        <v>62500</v>
      </c>
      <c r="M1511" s="115"/>
    </row>
    <row r="1512" spans="1:13" ht="17.25">
      <c r="A1512" s="104">
        <v>915</v>
      </c>
      <c r="B1512" s="105" t="s">
        <v>290</v>
      </c>
      <c r="C1512" s="105" t="s">
        <v>988</v>
      </c>
      <c r="D1512" s="105">
        <v>1</v>
      </c>
      <c r="E1512" s="105" t="s">
        <v>119</v>
      </c>
      <c r="F1512" s="105" t="s">
        <v>96</v>
      </c>
      <c r="G1512" s="105">
        <v>2020</v>
      </c>
      <c r="H1512" s="105">
        <v>1</v>
      </c>
      <c r="I1512" s="106" t="s">
        <v>170</v>
      </c>
      <c r="J1512" s="106"/>
      <c r="K1512" s="107" t="s">
        <v>1942</v>
      </c>
      <c r="L1512" s="115">
        <v>6402000</v>
      </c>
      <c r="M1512" s="115">
        <v>642000</v>
      </c>
    </row>
    <row r="1513" spans="1:13" ht="17.25">
      <c r="A1513" s="104">
        <v>916</v>
      </c>
      <c r="B1513" s="105" t="s">
        <v>290</v>
      </c>
      <c r="C1513" s="105" t="s">
        <v>988</v>
      </c>
      <c r="D1513" s="105"/>
      <c r="E1513" s="105" t="s">
        <v>119</v>
      </c>
      <c r="F1513" s="105" t="s">
        <v>96</v>
      </c>
      <c r="G1513" s="105">
        <v>2020</v>
      </c>
      <c r="H1513" s="105">
        <v>1</v>
      </c>
      <c r="I1513" s="106" t="s">
        <v>171</v>
      </c>
      <c r="J1513" s="106"/>
      <c r="K1513" s="107" t="s">
        <v>1942</v>
      </c>
      <c r="L1513" s="115">
        <v>2712000</v>
      </c>
      <c r="M1513" s="115">
        <v>271000</v>
      </c>
    </row>
    <row r="1514" spans="1:13" ht="17.25">
      <c r="A1514" s="104">
        <v>917</v>
      </c>
      <c r="B1514" s="105" t="s">
        <v>290</v>
      </c>
      <c r="C1514" s="105" t="s">
        <v>989</v>
      </c>
      <c r="D1514" s="105">
        <v>1</v>
      </c>
      <c r="E1514" s="105" t="s">
        <v>119</v>
      </c>
      <c r="F1514" s="105" t="s">
        <v>96</v>
      </c>
      <c r="G1514" s="105">
        <v>2020</v>
      </c>
      <c r="H1514" s="105">
        <v>1</v>
      </c>
      <c r="I1514" s="106" t="s">
        <v>170</v>
      </c>
      <c r="J1514" s="106"/>
      <c r="K1514" s="107" t="s">
        <v>1943</v>
      </c>
      <c r="L1514" s="115">
        <v>2500000</v>
      </c>
      <c r="M1514" s="115"/>
    </row>
    <row r="1515" spans="1:13" ht="17.25">
      <c r="A1515" s="104">
        <v>924</v>
      </c>
      <c r="B1515" s="105" t="s">
        <v>290</v>
      </c>
      <c r="C1515" s="105" t="s">
        <v>992</v>
      </c>
      <c r="D1515" s="105">
        <v>1</v>
      </c>
      <c r="E1515" s="105" t="s">
        <v>119</v>
      </c>
      <c r="F1515" s="105" t="s">
        <v>96</v>
      </c>
      <c r="G1515" s="105">
        <v>2020</v>
      </c>
      <c r="H1515" s="105">
        <v>1</v>
      </c>
      <c r="I1515" s="106" t="s">
        <v>170</v>
      </c>
      <c r="J1515" s="106"/>
      <c r="K1515" s="107" t="s">
        <v>1946</v>
      </c>
      <c r="L1515" s="115">
        <v>5965909.0909090936</v>
      </c>
      <c r="M1515" s="115"/>
    </row>
    <row r="1516" spans="1:13" ht="17.25">
      <c r="A1516" s="104">
        <v>925</v>
      </c>
      <c r="B1516" s="105" t="s">
        <v>290</v>
      </c>
      <c r="C1516" s="105" t="s">
        <v>992</v>
      </c>
      <c r="D1516" s="105"/>
      <c r="E1516" s="105" t="s">
        <v>119</v>
      </c>
      <c r="F1516" s="105" t="s">
        <v>96</v>
      </c>
      <c r="G1516" s="105">
        <v>2020</v>
      </c>
      <c r="H1516" s="105">
        <v>1</v>
      </c>
      <c r="I1516" s="106" t="s">
        <v>173</v>
      </c>
      <c r="J1516" s="106"/>
      <c r="K1516" s="107" t="s">
        <v>1946</v>
      </c>
      <c r="L1516" s="115">
        <v>4971590.9090909166</v>
      </c>
      <c r="M1516" s="115"/>
    </row>
    <row r="1517" spans="1:13" ht="17.25">
      <c r="A1517" s="104">
        <v>926</v>
      </c>
      <c r="B1517" s="105" t="s">
        <v>290</v>
      </c>
      <c r="C1517" s="105" t="s">
        <v>992</v>
      </c>
      <c r="D1517" s="105"/>
      <c r="E1517" s="105" t="s">
        <v>119</v>
      </c>
      <c r="F1517" s="105" t="s">
        <v>96</v>
      </c>
      <c r="G1517" s="105">
        <v>2020</v>
      </c>
      <c r="H1517" s="105">
        <v>1</v>
      </c>
      <c r="I1517" s="106" t="s">
        <v>171</v>
      </c>
      <c r="J1517" s="106"/>
      <c r="K1517" s="107" t="s">
        <v>1946</v>
      </c>
      <c r="L1517" s="115">
        <v>3977272.7272727289</v>
      </c>
      <c r="M1517" s="115">
        <v>110000</v>
      </c>
    </row>
    <row r="1518" spans="1:13" ht="17.25">
      <c r="A1518" s="104">
        <v>927</v>
      </c>
      <c r="B1518" s="105" t="s">
        <v>290</v>
      </c>
      <c r="C1518" s="105" t="s">
        <v>992</v>
      </c>
      <c r="D1518" s="105"/>
      <c r="E1518" s="105" t="s">
        <v>119</v>
      </c>
      <c r="F1518" s="105" t="s">
        <v>96</v>
      </c>
      <c r="G1518" s="105">
        <v>2020</v>
      </c>
      <c r="H1518" s="105">
        <v>1</v>
      </c>
      <c r="I1518" s="106" t="s">
        <v>175</v>
      </c>
      <c r="J1518" s="106"/>
      <c r="K1518" s="107" t="s">
        <v>1946</v>
      </c>
      <c r="L1518" s="115">
        <v>994318.18181818223</v>
      </c>
      <c r="M1518" s="115"/>
    </row>
    <row r="1519" spans="1:13" ht="17.25">
      <c r="A1519" s="104">
        <v>928</v>
      </c>
      <c r="B1519" s="105" t="s">
        <v>290</v>
      </c>
      <c r="C1519" s="105" t="s">
        <v>993</v>
      </c>
      <c r="D1519" s="105">
        <v>1</v>
      </c>
      <c r="E1519" s="105" t="s">
        <v>119</v>
      </c>
      <c r="F1519" s="105" t="s">
        <v>37</v>
      </c>
      <c r="G1519" s="105">
        <v>2020</v>
      </c>
      <c r="H1519" s="105">
        <v>1</v>
      </c>
      <c r="I1519" s="106" t="s">
        <v>170</v>
      </c>
      <c r="J1519" s="106" t="s">
        <v>1947</v>
      </c>
      <c r="K1519" s="107" t="s">
        <v>1948</v>
      </c>
      <c r="L1519" s="115">
        <v>12500000.5</v>
      </c>
      <c r="M1519" s="115"/>
    </row>
    <row r="1520" spans="1:13" ht="17.25">
      <c r="A1520" s="104">
        <v>929</v>
      </c>
      <c r="B1520" s="105" t="s">
        <v>290</v>
      </c>
      <c r="C1520" s="105" t="s">
        <v>993</v>
      </c>
      <c r="D1520" s="105"/>
      <c r="E1520" s="105" t="s">
        <v>119</v>
      </c>
      <c r="F1520" s="105" t="s">
        <v>37</v>
      </c>
      <c r="G1520" s="105">
        <v>2020</v>
      </c>
      <c r="H1520" s="105">
        <v>1</v>
      </c>
      <c r="I1520" s="106" t="s">
        <v>171</v>
      </c>
      <c r="J1520" s="106" t="s">
        <v>1947</v>
      </c>
      <c r="K1520" s="107" t="s">
        <v>1948</v>
      </c>
      <c r="L1520" s="115">
        <v>833333.33333333337</v>
      </c>
      <c r="M1520" s="115"/>
    </row>
    <row r="1521" spans="1:13" ht="17.25">
      <c r="A1521" s="104">
        <v>930</v>
      </c>
      <c r="B1521" s="105" t="s">
        <v>290</v>
      </c>
      <c r="C1521" s="105" t="s">
        <v>993</v>
      </c>
      <c r="D1521" s="105"/>
      <c r="E1521" s="105" t="s">
        <v>119</v>
      </c>
      <c r="F1521" s="105" t="s">
        <v>37</v>
      </c>
      <c r="G1521" s="105">
        <v>2020</v>
      </c>
      <c r="H1521" s="105">
        <v>1</v>
      </c>
      <c r="I1521" s="106" t="s">
        <v>173</v>
      </c>
      <c r="J1521" s="106" t="s">
        <v>1947</v>
      </c>
      <c r="K1521" s="107" t="s">
        <v>1948</v>
      </c>
      <c r="L1521" s="115">
        <v>14166666.666666666</v>
      </c>
      <c r="M1521" s="115"/>
    </row>
    <row r="1522" spans="1:13" ht="17.25">
      <c r="A1522" s="104">
        <v>931</v>
      </c>
      <c r="B1522" s="105" t="s">
        <v>291</v>
      </c>
      <c r="C1522" s="105" t="s">
        <v>994</v>
      </c>
      <c r="D1522" s="105">
        <v>1</v>
      </c>
      <c r="E1522" s="105" t="s">
        <v>119</v>
      </c>
      <c r="F1522" s="105" t="s">
        <v>96</v>
      </c>
      <c r="G1522" s="105">
        <v>2020</v>
      </c>
      <c r="H1522" s="105">
        <v>1</v>
      </c>
      <c r="I1522" s="106" t="s">
        <v>170</v>
      </c>
      <c r="J1522" s="106"/>
      <c r="K1522" s="107" t="s">
        <v>1949</v>
      </c>
      <c r="L1522" s="115">
        <v>5000000</v>
      </c>
      <c r="M1522" s="115">
        <v>6000000</v>
      </c>
    </row>
    <row r="1523" spans="1:13" ht="17.25">
      <c r="A1523" s="104">
        <v>933</v>
      </c>
      <c r="B1523" s="105" t="s">
        <v>291</v>
      </c>
      <c r="C1523" s="105" t="s">
        <v>996</v>
      </c>
      <c r="D1523" s="105">
        <v>1</v>
      </c>
      <c r="E1523" s="105" t="s">
        <v>119</v>
      </c>
      <c r="F1523" s="105" t="s">
        <v>96</v>
      </c>
      <c r="G1523" s="105">
        <v>2020</v>
      </c>
      <c r="H1523" s="105">
        <v>1</v>
      </c>
      <c r="I1523" s="106" t="s">
        <v>173</v>
      </c>
      <c r="J1523" s="106"/>
      <c r="K1523" s="107" t="s">
        <v>1951</v>
      </c>
      <c r="L1523" s="115">
        <v>216666.66666666666</v>
      </c>
      <c r="M1523" s="115">
        <v>216667</v>
      </c>
    </row>
    <row r="1524" spans="1:13" ht="17.25">
      <c r="A1524" s="104">
        <v>934</v>
      </c>
      <c r="B1524" s="105" t="s">
        <v>291</v>
      </c>
      <c r="C1524" s="105" t="s">
        <v>997</v>
      </c>
      <c r="D1524" s="105">
        <v>1</v>
      </c>
      <c r="E1524" s="105" t="s">
        <v>119</v>
      </c>
      <c r="F1524" s="105" t="s">
        <v>96</v>
      </c>
      <c r="G1524" s="105">
        <v>2020</v>
      </c>
      <c r="H1524" s="105">
        <v>1</v>
      </c>
      <c r="I1524" s="106" t="s">
        <v>170</v>
      </c>
      <c r="J1524" s="106"/>
      <c r="K1524" s="107" t="s">
        <v>1952</v>
      </c>
      <c r="L1524" s="115">
        <v>6060606.0606060624</v>
      </c>
      <c r="M1524" s="115"/>
    </row>
    <row r="1525" spans="1:13" ht="17.25">
      <c r="A1525" s="104">
        <v>935</v>
      </c>
      <c r="B1525" s="105" t="s">
        <v>291</v>
      </c>
      <c r="C1525" s="105" t="s">
        <v>997</v>
      </c>
      <c r="D1525" s="105"/>
      <c r="E1525" s="105" t="s">
        <v>119</v>
      </c>
      <c r="F1525" s="105" t="s">
        <v>96</v>
      </c>
      <c r="G1525" s="105">
        <v>2020</v>
      </c>
      <c r="H1525" s="105">
        <v>1</v>
      </c>
      <c r="I1525" s="106" t="s">
        <v>173</v>
      </c>
      <c r="J1525" s="106"/>
      <c r="K1525" s="107" t="s">
        <v>1952</v>
      </c>
      <c r="L1525" s="115">
        <v>4166666.6666666716</v>
      </c>
      <c r="M1525" s="115"/>
    </row>
    <row r="1526" spans="1:13" ht="17.25">
      <c r="A1526" s="104">
        <v>936</v>
      </c>
      <c r="B1526" s="105" t="s">
        <v>291</v>
      </c>
      <c r="C1526" s="105" t="s">
        <v>997</v>
      </c>
      <c r="D1526" s="105"/>
      <c r="E1526" s="105" t="s">
        <v>119</v>
      </c>
      <c r="F1526" s="105" t="s">
        <v>96</v>
      </c>
      <c r="G1526" s="105">
        <v>2020</v>
      </c>
      <c r="H1526" s="105">
        <v>1</v>
      </c>
      <c r="I1526" s="106" t="s">
        <v>171</v>
      </c>
      <c r="J1526" s="106"/>
      <c r="K1526" s="107" t="s">
        <v>1952</v>
      </c>
      <c r="L1526" s="115">
        <v>3030303.0303030312</v>
      </c>
      <c r="M1526" s="115"/>
    </row>
    <row r="1527" spans="1:13" ht="17.25">
      <c r="A1527" s="104">
        <v>937</v>
      </c>
      <c r="B1527" s="105" t="s">
        <v>301</v>
      </c>
      <c r="C1527" s="105" t="s">
        <v>998</v>
      </c>
      <c r="D1527" s="105">
        <v>1</v>
      </c>
      <c r="E1527" s="105" t="s">
        <v>119</v>
      </c>
      <c r="F1527" s="105" t="s">
        <v>96</v>
      </c>
      <c r="G1527" s="105">
        <v>2020</v>
      </c>
      <c r="H1527" s="105">
        <v>1</v>
      </c>
      <c r="I1527" s="106" t="s">
        <v>171</v>
      </c>
      <c r="J1527" s="106"/>
      <c r="K1527" s="107" t="s">
        <v>1953</v>
      </c>
      <c r="L1527" s="115"/>
      <c r="M1527" s="115"/>
    </row>
    <row r="1528" spans="1:13" ht="17.25">
      <c r="A1528" s="104">
        <v>938</v>
      </c>
      <c r="B1528" s="105" t="s">
        <v>301</v>
      </c>
      <c r="C1528" s="105" t="s">
        <v>999</v>
      </c>
      <c r="D1528" s="105">
        <v>1</v>
      </c>
      <c r="E1528" s="105" t="s">
        <v>119</v>
      </c>
      <c r="F1528" s="105" t="s">
        <v>96</v>
      </c>
      <c r="G1528" s="105">
        <v>2020</v>
      </c>
      <c r="H1528" s="105">
        <v>1</v>
      </c>
      <c r="I1528" s="106" t="s">
        <v>171</v>
      </c>
      <c r="J1528" s="106"/>
      <c r="K1528" s="107" t="s">
        <v>1954</v>
      </c>
      <c r="L1528" s="115"/>
      <c r="M1528" s="115"/>
    </row>
    <row r="1529" spans="1:13" ht="17.25">
      <c r="A1529" s="104">
        <v>939</v>
      </c>
      <c r="B1529" s="105" t="s">
        <v>301</v>
      </c>
      <c r="C1529" s="105" t="s">
        <v>1000</v>
      </c>
      <c r="D1529" s="105">
        <v>1</v>
      </c>
      <c r="E1529" s="105" t="s">
        <v>119</v>
      </c>
      <c r="F1529" s="105" t="s">
        <v>96</v>
      </c>
      <c r="G1529" s="105">
        <v>2020</v>
      </c>
      <c r="H1529" s="105">
        <v>1</v>
      </c>
      <c r="I1529" s="106" t="s">
        <v>170</v>
      </c>
      <c r="J1529" s="106"/>
      <c r="K1529" s="107" t="s">
        <v>1955</v>
      </c>
      <c r="L1529" s="115"/>
      <c r="M1529" s="115"/>
    </row>
    <row r="1530" spans="1:13" ht="17.25">
      <c r="A1530" s="104">
        <v>940</v>
      </c>
      <c r="B1530" s="105" t="s">
        <v>301</v>
      </c>
      <c r="C1530" s="105" t="s">
        <v>1000</v>
      </c>
      <c r="D1530" s="105"/>
      <c r="E1530" s="105" t="s">
        <v>119</v>
      </c>
      <c r="F1530" s="105" t="s">
        <v>96</v>
      </c>
      <c r="G1530" s="105">
        <v>2020</v>
      </c>
      <c r="H1530" s="105">
        <v>1</v>
      </c>
      <c r="I1530" s="106" t="s">
        <v>171</v>
      </c>
      <c r="J1530" s="106"/>
      <c r="K1530" s="107" t="s">
        <v>1955</v>
      </c>
      <c r="L1530" s="115"/>
      <c r="M1530" s="115"/>
    </row>
    <row r="1531" spans="1:13" ht="17.25">
      <c r="A1531" s="104">
        <v>1530</v>
      </c>
      <c r="B1531" s="105" t="s">
        <v>419</v>
      </c>
      <c r="C1531" s="105" t="s">
        <v>495</v>
      </c>
      <c r="D1531" s="105">
        <v>1</v>
      </c>
      <c r="E1531" s="105" t="s">
        <v>222</v>
      </c>
      <c r="F1531" s="105" t="s">
        <v>330</v>
      </c>
      <c r="G1531" s="105">
        <v>2020</v>
      </c>
      <c r="H1531" s="105">
        <v>9</v>
      </c>
      <c r="I1531" s="106" t="s">
        <v>170</v>
      </c>
      <c r="J1531" s="106">
        <v>602046</v>
      </c>
      <c r="K1531" s="107" t="s">
        <v>262</v>
      </c>
      <c r="L1531" s="115"/>
      <c r="M1531" s="115"/>
    </row>
    <row r="1532" spans="1:13" ht="17.25">
      <c r="A1532" s="104">
        <v>1531</v>
      </c>
      <c r="B1532" s="105" t="s">
        <v>419</v>
      </c>
      <c r="C1532" s="105" t="s">
        <v>496</v>
      </c>
      <c r="D1532" s="105">
        <v>1</v>
      </c>
      <c r="E1532" s="105" t="s">
        <v>222</v>
      </c>
      <c r="F1532" s="105" t="s">
        <v>25</v>
      </c>
      <c r="G1532" s="105">
        <v>2020</v>
      </c>
      <c r="H1532" s="105">
        <v>8</v>
      </c>
      <c r="I1532" s="106" t="s">
        <v>171</v>
      </c>
      <c r="J1532" s="106">
        <v>408527</v>
      </c>
      <c r="K1532" s="107" t="s">
        <v>342</v>
      </c>
      <c r="L1532" s="115"/>
      <c r="M1532" s="115"/>
    </row>
    <row r="1533" spans="1:13" ht="17.25">
      <c r="A1533" s="104">
        <v>941</v>
      </c>
      <c r="B1533" s="105" t="s">
        <v>301</v>
      </c>
      <c r="C1533" s="105" t="s">
        <v>1000</v>
      </c>
      <c r="D1533" s="105"/>
      <c r="E1533" s="105" t="s">
        <v>119</v>
      </c>
      <c r="F1533" s="105" t="s">
        <v>96</v>
      </c>
      <c r="G1533" s="105">
        <v>2020</v>
      </c>
      <c r="H1533" s="105">
        <v>1</v>
      </c>
      <c r="I1533" s="106" t="s">
        <v>173</v>
      </c>
      <c r="J1533" s="106"/>
      <c r="K1533" s="107" t="s">
        <v>1955</v>
      </c>
      <c r="L1533" s="115"/>
      <c r="M1533" s="115"/>
    </row>
    <row r="1534" spans="1:13" ht="17.25">
      <c r="A1534" s="104">
        <v>942</v>
      </c>
      <c r="B1534" s="105" t="s">
        <v>301</v>
      </c>
      <c r="C1534" s="105" t="s">
        <v>1000</v>
      </c>
      <c r="D1534" s="105"/>
      <c r="E1534" s="105" t="s">
        <v>119</v>
      </c>
      <c r="F1534" s="105" t="s">
        <v>96</v>
      </c>
      <c r="G1534" s="105">
        <v>2020</v>
      </c>
      <c r="H1534" s="105">
        <v>1</v>
      </c>
      <c r="I1534" s="106" t="s">
        <v>172</v>
      </c>
      <c r="J1534" s="106"/>
      <c r="K1534" s="107" t="s">
        <v>1955</v>
      </c>
      <c r="L1534" s="115"/>
      <c r="M1534" s="115"/>
    </row>
    <row r="1535" spans="1:13" ht="17.25">
      <c r="A1535" s="104">
        <v>943</v>
      </c>
      <c r="B1535" s="105" t="s">
        <v>301</v>
      </c>
      <c r="C1535" s="105" t="s">
        <v>1000</v>
      </c>
      <c r="D1535" s="105"/>
      <c r="E1535" s="105" t="s">
        <v>119</v>
      </c>
      <c r="F1535" s="105" t="s">
        <v>96</v>
      </c>
      <c r="G1535" s="105">
        <v>2020</v>
      </c>
      <c r="H1535" s="105">
        <v>1</v>
      </c>
      <c r="I1535" s="106" t="s">
        <v>184</v>
      </c>
      <c r="J1535" s="106"/>
      <c r="K1535" s="107" t="s">
        <v>1955</v>
      </c>
      <c r="L1535" s="115"/>
      <c r="M1535" s="115"/>
    </row>
    <row r="1536" spans="1:13" ht="17.25">
      <c r="A1536" s="104">
        <v>1535</v>
      </c>
      <c r="B1536" s="105" t="s">
        <v>420</v>
      </c>
      <c r="C1536" s="105" t="s">
        <v>500</v>
      </c>
      <c r="D1536" s="105">
        <v>1</v>
      </c>
      <c r="E1536" s="105" t="s">
        <v>222</v>
      </c>
      <c r="F1536" s="105" t="s">
        <v>27</v>
      </c>
      <c r="G1536" s="105">
        <v>2020</v>
      </c>
      <c r="H1536" s="105">
        <v>10</v>
      </c>
      <c r="I1536" s="106" t="s">
        <v>171</v>
      </c>
      <c r="J1536" s="106">
        <v>410251</v>
      </c>
      <c r="K1536" s="107" t="s">
        <v>530</v>
      </c>
      <c r="L1536" s="115"/>
      <c r="M1536" s="115"/>
    </row>
    <row r="1537" spans="1:13" ht="17.25">
      <c r="A1537" s="104">
        <v>1536</v>
      </c>
      <c r="B1537" s="105" t="s">
        <v>420</v>
      </c>
      <c r="C1537" s="105" t="s">
        <v>501</v>
      </c>
      <c r="D1537" s="105">
        <v>1</v>
      </c>
      <c r="E1537" s="105" t="s">
        <v>222</v>
      </c>
      <c r="F1537" s="105" t="s">
        <v>27</v>
      </c>
      <c r="G1537" s="105">
        <v>2020</v>
      </c>
      <c r="H1537" s="105">
        <v>10</v>
      </c>
      <c r="I1537" s="106" t="s">
        <v>176</v>
      </c>
      <c r="J1537" s="106">
        <v>400188</v>
      </c>
      <c r="K1537" s="107" t="s">
        <v>531</v>
      </c>
      <c r="L1537" s="115"/>
      <c r="M1537" s="115"/>
    </row>
    <row r="1538" spans="1:13" ht="17.25">
      <c r="A1538" s="104">
        <v>1537</v>
      </c>
      <c r="B1538" s="105" t="s">
        <v>1248</v>
      </c>
      <c r="C1538" s="105" t="s">
        <v>1249</v>
      </c>
      <c r="D1538" s="105">
        <v>1</v>
      </c>
      <c r="E1538" s="105" t="s">
        <v>284</v>
      </c>
      <c r="F1538" s="105" t="s">
        <v>98</v>
      </c>
      <c r="G1538" s="105">
        <v>2020</v>
      </c>
      <c r="H1538" s="105">
        <v>8</v>
      </c>
      <c r="I1538" s="106" t="s">
        <v>171</v>
      </c>
      <c r="J1538" s="106">
        <v>712271</v>
      </c>
      <c r="K1538" s="107" t="s">
        <v>2318</v>
      </c>
      <c r="L1538" s="115"/>
      <c r="M1538" s="115"/>
    </row>
    <row r="1539" spans="1:13" ht="17.25">
      <c r="A1539" s="104">
        <v>944</v>
      </c>
      <c r="B1539" s="105" t="s">
        <v>301</v>
      </c>
      <c r="C1539" s="105" t="s">
        <v>1001</v>
      </c>
      <c r="D1539" s="105">
        <v>1</v>
      </c>
      <c r="E1539" s="105" t="s">
        <v>119</v>
      </c>
      <c r="F1539" s="105" t="s">
        <v>96</v>
      </c>
      <c r="G1539" s="105">
        <v>2020</v>
      </c>
      <c r="H1539" s="105">
        <v>1</v>
      </c>
      <c r="I1539" s="106" t="s">
        <v>171</v>
      </c>
      <c r="J1539" s="106"/>
      <c r="K1539" s="107" t="s">
        <v>1956</v>
      </c>
      <c r="L1539" s="115"/>
      <c r="M1539" s="115"/>
    </row>
    <row r="1540" spans="1:13" ht="17.25">
      <c r="A1540" s="104">
        <v>945</v>
      </c>
      <c r="B1540" s="105" t="s">
        <v>301</v>
      </c>
      <c r="C1540" s="105" t="s">
        <v>1002</v>
      </c>
      <c r="D1540" s="105">
        <v>1</v>
      </c>
      <c r="E1540" s="105" t="s">
        <v>119</v>
      </c>
      <c r="F1540" s="105" t="s">
        <v>37</v>
      </c>
      <c r="G1540" s="105">
        <v>2020</v>
      </c>
      <c r="H1540" s="105">
        <v>1</v>
      </c>
      <c r="I1540" s="106" t="s">
        <v>170</v>
      </c>
      <c r="J1540" s="106"/>
      <c r="K1540" s="107" t="s">
        <v>1957</v>
      </c>
      <c r="L1540" s="115">
        <v>3320000</v>
      </c>
      <c r="M1540" s="115"/>
    </row>
    <row r="1541" spans="1:13" ht="17.25">
      <c r="A1541" s="104">
        <v>946</v>
      </c>
      <c r="B1541" s="105" t="s">
        <v>301</v>
      </c>
      <c r="C1541" s="105" t="s">
        <v>1002</v>
      </c>
      <c r="D1541" s="105"/>
      <c r="E1541" s="105" t="s">
        <v>119</v>
      </c>
      <c r="F1541" s="105" t="s">
        <v>37</v>
      </c>
      <c r="G1541" s="105">
        <v>2020</v>
      </c>
      <c r="H1541" s="105">
        <v>1</v>
      </c>
      <c r="I1541" s="106" t="s">
        <v>170</v>
      </c>
      <c r="J1541" s="106"/>
      <c r="K1541" s="107" t="s">
        <v>1958</v>
      </c>
      <c r="L1541" s="115">
        <v>366583.33333333331</v>
      </c>
      <c r="M1541" s="115"/>
    </row>
    <row r="1542" spans="1:13" ht="17.25">
      <c r="A1542" s="104">
        <v>950</v>
      </c>
      <c r="B1542" s="105" t="s">
        <v>302</v>
      </c>
      <c r="C1542" s="105" t="s">
        <v>1004</v>
      </c>
      <c r="D1542" s="105">
        <v>1</v>
      </c>
      <c r="E1542" s="105" t="s">
        <v>119</v>
      </c>
      <c r="F1542" s="105" t="s">
        <v>96</v>
      </c>
      <c r="G1542" s="105">
        <v>2020</v>
      </c>
      <c r="H1542" s="105">
        <v>1</v>
      </c>
      <c r="I1542" s="106" t="s">
        <v>173</v>
      </c>
      <c r="J1542" s="106"/>
      <c r="K1542" s="107" t="s">
        <v>1960</v>
      </c>
      <c r="L1542" s="115"/>
      <c r="M1542" s="115"/>
    </row>
    <row r="1543" spans="1:13" ht="17.25">
      <c r="A1543" s="104">
        <v>955</v>
      </c>
      <c r="B1543" s="105" t="s">
        <v>285</v>
      </c>
      <c r="C1543" s="105" t="s">
        <v>1009</v>
      </c>
      <c r="D1543" s="105">
        <v>1</v>
      </c>
      <c r="E1543" s="105" t="s">
        <v>38</v>
      </c>
      <c r="F1543" s="105" t="s">
        <v>101</v>
      </c>
      <c r="G1543" s="105">
        <v>2020</v>
      </c>
      <c r="H1543" s="105">
        <v>1</v>
      </c>
      <c r="I1543" s="106" t="s">
        <v>170</v>
      </c>
      <c r="J1543" s="106"/>
      <c r="K1543" s="107" t="s">
        <v>1965</v>
      </c>
      <c r="L1543" s="115">
        <v>377000</v>
      </c>
      <c r="M1543" s="115"/>
    </row>
    <row r="1544" spans="1:13" ht="17.25">
      <c r="A1544" s="104">
        <v>956</v>
      </c>
      <c r="B1544" s="105" t="s">
        <v>285</v>
      </c>
      <c r="C1544" s="105" t="s">
        <v>1010</v>
      </c>
      <c r="D1544" s="105">
        <v>1</v>
      </c>
      <c r="E1544" s="105" t="s">
        <v>38</v>
      </c>
      <c r="F1544" s="105" t="s">
        <v>84</v>
      </c>
      <c r="G1544" s="105">
        <v>2020</v>
      </c>
      <c r="H1544" s="105">
        <v>1</v>
      </c>
      <c r="I1544" s="106" t="s">
        <v>170</v>
      </c>
      <c r="J1544" s="106"/>
      <c r="K1544" s="107" t="s">
        <v>1966</v>
      </c>
      <c r="L1544" s="115">
        <v>3745333.3333333335</v>
      </c>
      <c r="M1544" s="115">
        <v>2524000</v>
      </c>
    </row>
    <row r="1545" spans="1:13" ht="17.25">
      <c r="A1545" s="104">
        <v>969</v>
      </c>
      <c r="B1545" s="105" t="s">
        <v>291</v>
      </c>
      <c r="C1545" s="105" t="s">
        <v>1021</v>
      </c>
      <c r="D1545" s="105">
        <v>1</v>
      </c>
      <c r="E1545" s="105" t="s">
        <v>38</v>
      </c>
      <c r="F1545" s="105" t="s">
        <v>39</v>
      </c>
      <c r="G1545" s="105">
        <v>2020</v>
      </c>
      <c r="H1545" s="105">
        <v>1</v>
      </c>
      <c r="I1545" s="106" t="s">
        <v>173</v>
      </c>
      <c r="J1545" s="106"/>
      <c r="K1545" s="107" t="s">
        <v>192</v>
      </c>
      <c r="L1545" s="115">
        <v>500000</v>
      </c>
      <c r="M1545" s="115"/>
    </row>
    <row r="1546" spans="1:13" ht="17.25">
      <c r="A1546" s="104">
        <v>970</v>
      </c>
      <c r="B1546" s="105" t="s">
        <v>291</v>
      </c>
      <c r="C1546" s="105" t="s">
        <v>1022</v>
      </c>
      <c r="D1546" s="105">
        <v>1</v>
      </c>
      <c r="E1546" s="105" t="s">
        <v>38</v>
      </c>
      <c r="F1546" s="105" t="s">
        <v>84</v>
      </c>
      <c r="G1546" s="105">
        <v>2020</v>
      </c>
      <c r="H1546" s="105">
        <v>1</v>
      </c>
      <c r="I1546" s="106" t="s">
        <v>170</v>
      </c>
      <c r="J1546" s="106"/>
      <c r="K1546" s="107" t="s">
        <v>1970</v>
      </c>
      <c r="L1546" s="115">
        <v>2000000</v>
      </c>
      <c r="M1546" s="115"/>
    </row>
    <row r="1547" spans="1:13" ht="17.25">
      <c r="A1547" s="104">
        <v>1547</v>
      </c>
      <c r="B1547" s="105" t="s">
        <v>418</v>
      </c>
      <c r="C1547" s="105" t="s">
        <v>505</v>
      </c>
      <c r="D1547" s="105">
        <v>1</v>
      </c>
      <c r="E1547" s="105" t="s">
        <v>8</v>
      </c>
      <c r="F1547" s="105" t="s">
        <v>12</v>
      </c>
      <c r="G1547" s="105">
        <v>2020</v>
      </c>
      <c r="H1547" s="105">
        <v>8</v>
      </c>
      <c r="I1547" s="106" t="s">
        <v>171</v>
      </c>
      <c r="J1547" s="106">
        <v>524299</v>
      </c>
      <c r="K1547" s="107" t="s">
        <v>532</v>
      </c>
      <c r="L1547" s="115"/>
      <c r="M1547" s="115"/>
    </row>
    <row r="1548" spans="1:13" ht="17.25">
      <c r="A1548" s="104">
        <v>1548</v>
      </c>
      <c r="B1548" s="105" t="s">
        <v>418</v>
      </c>
      <c r="C1548" s="105" t="s">
        <v>505</v>
      </c>
      <c r="D1548" s="105"/>
      <c r="E1548" s="105" t="s">
        <v>8</v>
      </c>
      <c r="F1548" s="105" t="s">
        <v>12</v>
      </c>
      <c r="G1548" s="105">
        <v>2020</v>
      </c>
      <c r="H1548" s="105">
        <v>8</v>
      </c>
      <c r="I1548" s="106" t="s">
        <v>171</v>
      </c>
      <c r="J1548" s="106">
        <v>524300</v>
      </c>
      <c r="K1548" s="107" t="s">
        <v>533</v>
      </c>
      <c r="L1548" s="115"/>
      <c r="M1548" s="115"/>
    </row>
    <row r="1549" spans="1:13" ht="17.25">
      <c r="A1549" s="104">
        <v>1549</v>
      </c>
      <c r="B1549" s="105" t="s">
        <v>418</v>
      </c>
      <c r="C1549" s="105" t="s">
        <v>505</v>
      </c>
      <c r="D1549" s="105"/>
      <c r="E1549" s="105" t="s">
        <v>8</v>
      </c>
      <c r="F1549" s="105" t="s">
        <v>12</v>
      </c>
      <c r="G1549" s="105">
        <v>2020</v>
      </c>
      <c r="H1549" s="105">
        <v>8</v>
      </c>
      <c r="I1549" s="106" t="s">
        <v>171</v>
      </c>
      <c r="J1549" s="106">
        <v>524301</v>
      </c>
      <c r="K1549" s="107" t="s">
        <v>534</v>
      </c>
      <c r="L1549" s="115"/>
      <c r="M1549" s="115"/>
    </row>
    <row r="1550" spans="1:13" ht="17.25">
      <c r="A1550" s="104">
        <v>1550</v>
      </c>
      <c r="B1550" s="105" t="s">
        <v>418</v>
      </c>
      <c r="C1550" s="105" t="s">
        <v>505</v>
      </c>
      <c r="D1550" s="105"/>
      <c r="E1550" s="105" t="s">
        <v>8</v>
      </c>
      <c r="F1550" s="105" t="s">
        <v>12</v>
      </c>
      <c r="G1550" s="105">
        <v>2020</v>
      </c>
      <c r="H1550" s="105">
        <v>8</v>
      </c>
      <c r="I1550" s="106" t="s">
        <v>171</v>
      </c>
      <c r="J1550" s="106">
        <v>524302</v>
      </c>
      <c r="K1550" s="107" t="s">
        <v>535</v>
      </c>
      <c r="L1550" s="115"/>
      <c r="M1550" s="115"/>
    </row>
    <row r="1551" spans="1:13" ht="17.25">
      <c r="A1551" s="104">
        <v>975</v>
      </c>
      <c r="B1551" s="105" t="s">
        <v>301</v>
      </c>
      <c r="C1551" s="105" t="s">
        <v>1024</v>
      </c>
      <c r="D1551" s="105">
        <v>1</v>
      </c>
      <c r="E1551" s="105" t="s">
        <v>38</v>
      </c>
      <c r="F1551" s="105" t="s">
        <v>84</v>
      </c>
      <c r="G1551" s="105">
        <v>2020</v>
      </c>
      <c r="H1551" s="105">
        <v>1</v>
      </c>
      <c r="I1551" s="106" t="s">
        <v>170</v>
      </c>
      <c r="J1551" s="106"/>
      <c r="K1551" s="107" t="s">
        <v>1971</v>
      </c>
      <c r="L1551" s="115">
        <v>839166.66666666663</v>
      </c>
      <c r="M1551" s="115"/>
    </row>
    <row r="1552" spans="1:13" ht="17.25">
      <c r="A1552" s="104">
        <v>1552</v>
      </c>
      <c r="B1552" s="105" t="s">
        <v>418</v>
      </c>
      <c r="C1552" s="105" t="s">
        <v>507</v>
      </c>
      <c r="D1552" s="105">
        <v>1</v>
      </c>
      <c r="E1552" s="105" t="s">
        <v>8</v>
      </c>
      <c r="F1552" s="105" t="s">
        <v>83</v>
      </c>
      <c r="G1552" s="105">
        <v>2020</v>
      </c>
      <c r="H1552" s="105">
        <v>9</v>
      </c>
      <c r="I1552" s="106" t="s">
        <v>174</v>
      </c>
      <c r="J1552" s="106" t="s">
        <v>189</v>
      </c>
      <c r="K1552" s="107" t="s">
        <v>536</v>
      </c>
      <c r="L1552" s="115"/>
      <c r="M1552" s="115"/>
    </row>
    <row r="1553" spans="1:13" ht="17.25">
      <c r="A1553" s="104">
        <v>1553</v>
      </c>
      <c r="B1553" s="105" t="s">
        <v>418</v>
      </c>
      <c r="C1553" s="105" t="s">
        <v>508</v>
      </c>
      <c r="D1553" s="105">
        <v>1</v>
      </c>
      <c r="E1553" s="105" t="s">
        <v>8</v>
      </c>
      <c r="F1553" s="105" t="s">
        <v>83</v>
      </c>
      <c r="G1553" s="105">
        <v>2020</v>
      </c>
      <c r="H1553" s="105">
        <v>9</v>
      </c>
      <c r="I1553" s="106" t="s">
        <v>171</v>
      </c>
      <c r="J1553" s="106" t="s">
        <v>189</v>
      </c>
      <c r="K1553" s="107" t="s">
        <v>537</v>
      </c>
      <c r="L1553" s="115"/>
      <c r="M1553" s="115"/>
    </row>
    <row r="1554" spans="1:13" ht="17.25">
      <c r="A1554" s="104">
        <v>1554</v>
      </c>
      <c r="B1554" s="105" t="s">
        <v>418</v>
      </c>
      <c r="C1554" s="105" t="s">
        <v>509</v>
      </c>
      <c r="D1554" s="105">
        <v>1</v>
      </c>
      <c r="E1554" s="105" t="s">
        <v>8</v>
      </c>
      <c r="F1554" s="105" t="s">
        <v>83</v>
      </c>
      <c r="G1554" s="105">
        <v>2020</v>
      </c>
      <c r="H1554" s="105">
        <v>9</v>
      </c>
      <c r="I1554" s="106" t="s">
        <v>175</v>
      </c>
      <c r="J1554" s="106" t="s">
        <v>189</v>
      </c>
      <c r="K1554" s="107" t="s">
        <v>538</v>
      </c>
      <c r="L1554" s="115"/>
      <c r="M1554" s="115"/>
    </row>
    <row r="1555" spans="1:13" ht="17.25">
      <c r="A1555" s="104">
        <v>1555</v>
      </c>
      <c r="B1555" s="105" t="s">
        <v>419</v>
      </c>
      <c r="C1555" s="105" t="s">
        <v>510</v>
      </c>
      <c r="D1555" s="105">
        <v>1</v>
      </c>
      <c r="E1555" s="105" t="s">
        <v>8</v>
      </c>
      <c r="F1555" s="105" t="s">
        <v>95</v>
      </c>
      <c r="G1555" s="105">
        <v>2020</v>
      </c>
      <c r="H1555" s="105">
        <v>8</v>
      </c>
      <c r="I1555" s="106" t="s">
        <v>340</v>
      </c>
      <c r="J1555" s="106">
        <v>516051</v>
      </c>
      <c r="K1555" s="107" t="s">
        <v>539</v>
      </c>
      <c r="L1555" s="115"/>
      <c r="M1555" s="115"/>
    </row>
    <row r="1556" spans="1:13" ht="17.25">
      <c r="A1556" s="104">
        <v>978</v>
      </c>
      <c r="B1556" s="105" t="s">
        <v>301</v>
      </c>
      <c r="C1556" s="105" t="s">
        <v>1027</v>
      </c>
      <c r="D1556" s="105">
        <v>1</v>
      </c>
      <c r="E1556" s="105" t="s">
        <v>38</v>
      </c>
      <c r="F1556" s="105" t="s">
        <v>40</v>
      </c>
      <c r="G1556" s="105">
        <v>2020</v>
      </c>
      <c r="H1556" s="105">
        <v>1</v>
      </c>
      <c r="I1556" s="106" t="s">
        <v>171</v>
      </c>
      <c r="J1556" s="106"/>
      <c r="K1556" s="107" t="s">
        <v>192</v>
      </c>
      <c r="L1556" s="115">
        <v>6750000</v>
      </c>
      <c r="M1556" s="115"/>
    </row>
    <row r="1557" spans="1:13" ht="17.25">
      <c r="A1557" s="104">
        <v>1557</v>
      </c>
      <c r="B1557" s="105" t="s">
        <v>419</v>
      </c>
      <c r="C1557" s="105" t="s">
        <v>512</v>
      </c>
      <c r="D1557" s="105">
        <v>1</v>
      </c>
      <c r="E1557" s="105" t="s">
        <v>8</v>
      </c>
      <c r="F1557" s="105" t="s">
        <v>29</v>
      </c>
      <c r="G1557" s="105">
        <v>2020</v>
      </c>
      <c r="H1557" s="105">
        <v>9</v>
      </c>
      <c r="I1557" s="106" t="s">
        <v>176</v>
      </c>
      <c r="J1557" s="106">
        <v>519583</v>
      </c>
      <c r="K1557" s="107" t="s">
        <v>282</v>
      </c>
      <c r="L1557" s="115"/>
      <c r="M1557" s="115"/>
    </row>
    <row r="1558" spans="1:13" ht="17.25">
      <c r="A1558" s="104">
        <v>979</v>
      </c>
      <c r="B1558" s="105" t="s">
        <v>301</v>
      </c>
      <c r="C1558" s="105" t="s">
        <v>1028</v>
      </c>
      <c r="D1558" s="105">
        <v>1</v>
      </c>
      <c r="E1558" s="105" t="s">
        <v>38</v>
      </c>
      <c r="F1558" s="105" t="s">
        <v>84</v>
      </c>
      <c r="G1558" s="105">
        <v>2020</v>
      </c>
      <c r="H1558" s="105">
        <v>1</v>
      </c>
      <c r="I1558" s="106" t="s">
        <v>170</v>
      </c>
      <c r="J1558" s="106"/>
      <c r="K1558" s="107" t="s">
        <v>1970</v>
      </c>
      <c r="L1558" s="115">
        <v>1000000</v>
      </c>
      <c r="M1558" s="115"/>
    </row>
    <row r="1559" spans="1:13" ht="17.25">
      <c r="A1559" s="104">
        <v>980</v>
      </c>
      <c r="B1559" s="105" t="s">
        <v>301</v>
      </c>
      <c r="C1559" s="105" t="s">
        <v>1029</v>
      </c>
      <c r="D1559" s="105">
        <v>1</v>
      </c>
      <c r="E1559" s="105" t="s">
        <v>38</v>
      </c>
      <c r="F1559" s="105" t="s">
        <v>84</v>
      </c>
      <c r="G1559" s="105">
        <v>2020</v>
      </c>
      <c r="H1559" s="105">
        <v>1</v>
      </c>
      <c r="I1559" s="106" t="s">
        <v>173</v>
      </c>
      <c r="J1559" s="106"/>
      <c r="K1559" s="107" t="s">
        <v>97</v>
      </c>
      <c r="L1559" s="115">
        <v>1000000</v>
      </c>
      <c r="M1559" s="115"/>
    </row>
    <row r="1560" spans="1:13" ht="17.25">
      <c r="A1560" s="104">
        <v>1560</v>
      </c>
      <c r="B1560" s="105" t="s">
        <v>420</v>
      </c>
      <c r="C1560" s="105" t="s">
        <v>513</v>
      </c>
      <c r="D1560" s="105">
        <v>1</v>
      </c>
      <c r="E1560" s="105" t="s">
        <v>8</v>
      </c>
      <c r="F1560" s="105" t="s">
        <v>95</v>
      </c>
      <c r="G1560" s="105">
        <v>2020</v>
      </c>
      <c r="H1560" s="105">
        <v>8</v>
      </c>
      <c r="I1560" s="106" t="s">
        <v>170</v>
      </c>
      <c r="J1560" s="106">
        <v>710364</v>
      </c>
      <c r="K1560" s="107" t="s">
        <v>540</v>
      </c>
      <c r="L1560" s="115"/>
      <c r="M1560" s="115"/>
    </row>
    <row r="1561" spans="1:13" ht="17.25">
      <c r="A1561" s="104">
        <v>981</v>
      </c>
      <c r="B1561" s="105" t="s">
        <v>301</v>
      </c>
      <c r="C1561" s="105" t="s">
        <v>1030</v>
      </c>
      <c r="D1561" s="105">
        <v>1</v>
      </c>
      <c r="E1561" s="105" t="s">
        <v>38</v>
      </c>
      <c r="F1561" s="105" t="s">
        <v>40</v>
      </c>
      <c r="G1561" s="105">
        <v>2020</v>
      </c>
      <c r="H1561" s="105">
        <v>1</v>
      </c>
      <c r="I1561" s="106" t="s">
        <v>170</v>
      </c>
      <c r="J1561" s="106"/>
      <c r="K1561" s="107" t="s">
        <v>192</v>
      </c>
      <c r="L1561" s="115">
        <v>4866666.666666667</v>
      </c>
      <c r="M1561" s="115"/>
    </row>
    <row r="1562" spans="1:13" ht="17.25">
      <c r="A1562" s="104">
        <v>982</v>
      </c>
      <c r="B1562" s="105" t="s">
        <v>301</v>
      </c>
      <c r="C1562" s="105" t="s">
        <v>1031</v>
      </c>
      <c r="D1562" s="105">
        <v>1</v>
      </c>
      <c r="E1562" s="105" t="s">
        <v>38</v>
      </c>
      <c r="F1562" s="105" t="s">
        <v>40</v>
      </c>
      <c r="G1562" s="105">
        <v>2020</v>
      </c>
      <c r="H1562" s="105">
        <v>1</v>
      </c>
      <c r="I1562" s="106" t="s">
        <v>171</v>
      </c>
      <c r="J1562" s="106"/>
      <c r="K1562" s="107" t="s">
        <v>192</v>
      </c>
      <c r="L1562" s="115">
        <v>1250000</v>
      </c>
      <c r="M1562" s="115"/>
    </row>
    <row r="1563" spans="1:13" ht="17.25">
      <c r="A1563" s="104">
        <v>983</v>
      </c>
      <c r="B1563" s="105" t="s">
        <v>301</v>
      </c>
      <c r="C1563" s="105" t="s">
        <v>1032</v>
      </c>
      <c r="D1563" s="105">
        <v>1</v>
      </c>
      <c r="E1563" s="105" t="s">
        <v>38</v>
      </c>
      <c r="F1563" s="105" t="s">
        <v>40</v>
      </c>
      <c r="G1563" s="105">
        <v>2020</v>
      </c>
      <c r="H1563" s="105">
        <v>1</v>
      </c>
      <c r="I1563" s="106" t="s">
        <v>170</v>
      </c>
      <c r="J1563" s="106"/>
      <c r="K1563" s="107" t="s">
        <v>192</v>
      </c>
      <c r="L1563" s="115">
        <v>391666.66666666669</v>
      </c>
      <c r="M1563" s="115"/>
    </row>
    <row r="1564" spans="1:13" ht="17.25">
      <c r="A1564" s="104">
        <v>1564</v>
      </c>
      <c r="B1564" s="105" t="s">
        <v>420</v>
      </c>
      <c r="C1564" s="105" t="s">
        <v>515</v>
      </c>
      <c r="D1564" s="105">
        <v>1</v>
      </c>
      <c r="E1564" s="105" t="s">
        <v>32</v>
      </c>
      <c r="F1564" s="105" t="s">
        <v>94</v>
      </c>
      <c r="G1564" s="105">
        <v>2020</v>
      </c>
      <c r="H1564" s="105">
        <v>9</v>
      </c>
      <c r="I1564" s="106" t="s">
        <v>175</v>
      </c>
      <c r="J1564" s="106"/>
      <c r="K1564" s="107" t="s">
        <v>541</v>
      </c>
      <c r="L1564" s="115"/>
      <c r="M1564" s="115"/>
    </row>
    <row r="1565" spans="1:13" ht="17.25">
      <c r="A1565" s="104">
        <v>1565</v>
      </c>
      <c r="B1565" s="105" t="s">
        <v>420</v>
      </c>
      <c r="C1565" s="105" t="s">
        <v>515</v>
      </c>
      <c r="D1565" s="105"/>
      <c r="E1565" s="105" t="s">
        <v>32</v>
      </c>
      <c r="F1565" s="105" t="s">
        <v>94</v>
      </c>
      <c r="G1565" s="105">
        <v>2020</v>
      </c>
      <c r="H1565" s="105">
        <v>9</v>
      </c>
      <c r="I1565" s="106" t="s">
        <v>176</v>
      </c>
      <c r="J1565" s="106"/>
      <c r="K1565" s="107" t="s">
        <v>541</v>
      </c>
      <c r="L1565" s="115"/>
      <c r="M1565" s="115"/>
    </row>
    <row r="1566" spans="1:13" ht="17.25">
      <c r="A1566" s="104">
        <v>1566</v>
      </c>
      <c r="B1566" s="105" t="s">
        <v>420</v>
      </c>
      <c r="C1566" s="105" t="s">
        <v>515</v>
      </c>
      <c r="D1566" s="105"/>
      <c r="E1566" s="105" t="s">
        <v>32</v>
      </c>
      <c r="F1566" s="105" t="s">
        <v>94</v>
      </c>
      <c r="G1566" s="105">
        <v>2020</v>
      </c>
      <c r="H1566" s="105">
        <v>9</v>
      </c>
      <c r="I1566" s="106" t="s">
        <v>173</v>
      </c>
      <c r="J1566" s="106"/>
      <c r="K1566" s="107" t="s">
        <v>541</v>
      </c>
      <c r="L1566" s="115"/>
      <c r="M1566" s="115"/>
    </row>
    <row r="1567" spans="1:13" ht="17.25">
      <c r="A1567" s="104">
        <v>1567</v>
      </c>
      <c r="B1567" s="105" t="s">
        <v>420</v>
      </c>
      <c r="C1567" s="105" t="s">
        <v>515</v>
      </c>
      <c r="D1567" s="105"/>
      <c r="E1567" s="105" t="s">
        <v>32</v>
      </c>
      <c r="F1567" s="105" t="s">
        <v>94</v>
      </c>
      <c r="G1567" s="105">
        <v>2020</v>
      </c>
      <c r="H1567" s="105">
        <v>9</v>
      </c>
      <c r="I1567" s="106" t="s">
        <v>171</v>
      </c>
      <c r="J1567" s="106"/>
      <c r="K1567" s="107" t="s">
        <v>541</v>
      </c>
      <c r="L1567" s="115"/>
      <c r="M1567" s="115"/>
    </row>
    <row r="1568" spans="1:13" ht="17.25">
      <c r="A1568" s="104">
        <v>1568</v>
      </c>
      <c r="B1568" s="105" t="s">
        <v>420</v>
      </c>
      <c r="C1568" s="105" t="s">
        <v>515</v>
      </c>
      <c r="D1568" s="105"/>
      <c r="E1568" s="105" t="s">
        <v>32</v>
      </c>
      <c r="F1568" s="105" t="s">
        <v>94</v>
      </c>
      <c r="G1568" s="105">
        <v>2020</v>
      </c>
      <c r="H1568" s="105">
        <v>9</v>
      </c>
      <c r="I1568" s="106" t="s">
        <v>172</v>
      </c>
      <c r="J1568" s="106"/>
      <c r="K1568" s="107" t="s">
        <v>541</v>
      </c>
      <c r="L1568" s="115"/>
      <c r="M1568" s="115"/>
    </row>
    <row r="1569" spans="1:13" ht="17.25">
      <c r="A1569" s="104">
        <v>1569</v>
      </c>
      <c r="B1569" s="105" t="s">
        <v>420</v>
      </c>
      <c r="C1569" s="105" t="s">
        <v>515</v>
      </c>
      <c r="D1569" s="105"/>
      <c r="E1569" s="105" t="s">
        <v>32</v>
      </c>
      <c r="F1569" s="105" t="s">
        <v>94</v>
      </c>
      <c r="G1569" s="105">
        <v>2020</v>
      </c>
      <c r="H1569" s="105">
        <v>9</v>
      </c>
      <c r="I1569" s="106" t="s">
        <v>170</v>
      </c>
      <c r="J1569" s="106"/>
      <c r="K1569" s="107" t="s">
        <v>541</v>
      </c>
      <c r="L1569" s="115"/>
      <c r="M1569" s="115"/>
    </row>
    <row r="1570" spans="1:13" ht="17.25">
      <c r="A1570" s="104">
        <v>1570</v>
      </c>
      <c r="B1570" s="105" t="s">
        <v>420</v>
      </c>
      <c r="C1570" s="105" t="s">
        <v>515</v>
      </c>
      <c r="D1570" s="105"/>
      <c r="E1570" s="105" t="s">
        <v>32</v>
      </c>
      <c r="F1570" s="105" t="s">
        <v>94</v>
      </c>
      <c r="G1570" s="105">
        <v>2020</v>
      </c>
      <c r="H1570" s="105">
        <v>9</v>
      </c>
      <c r="I1570" s="106" t="s">
        <v>178</v>
      </c>
      <c r="J1570" s="106"/>
      <c r="K1570" s="107" t="s">
        <v>541</v>
      </c>
      <c r="L1570" s="115"/>
      <c r="M1570" s="115"/>
    </row>
    <row r="1571" spans="1:13" ht="17.25">
      <c r="A1571" s="104">
        <v>986</v>
      </c>
      <c r="B1571" s="105" t="s">
        <v>301</v>
      </c>
      <c r="C1571" s="105" t="s">
        <v>1035</v>
      </c>
      <c r="D1571" s="105">
        <v>1</v>
      </c>
      <c r="E1571" s="105" t="s">
        <v>38</v>
      </c>
      <c r="F1571" s="105" t="s">
        <v>39</v>
      </c>
      <c r="G1571" s="105">
        <v>2020</v>
      </c>
      <c r="H1571" s="105">
        <v>1</v>
      </c>
      <c r="I1571" s="106" t="s">
        <v>170</v>
      </c>
      <c r="J1571" s="106"/>
      <c r="K1571" s="107" t="s">
        <v>192</v>
      </c>
      <c r="L1571" s="115">
        <v>500000</v>
      </c>
      <c r="M1571" s="115"/>
    </row>
    <row r="1572" spans="1:13" ht="17.25">
      <c r="A1572" s="104">
        <v>987</v>
      </c>
      <c r="B1572" s="105" t="s">
        <v>301</v>
      </c>
      <c r="C1572" s="105" t="s">
        <v>1036</v>
      </c>
      <c r="D1572" s="105">
        <v>1</v>
      </c>
      <c r="E1572" s="105" t="s">
        <v>38</v>
      </c>
      <c r="F1572" s="105" t="s">
        <v>84</v>
      </c>
      <c r="G1572" s="105">
        <v>2020</v>
      </c>
      <c r="H1572" s="105">
        <v>1</v>
      </c>
      <c r="I1572" s="106" t="s">
        <v>171</v>
      </c>
      <c r="J1572" s="106"/>
      <c r="K1572" s="107" t="s">
        <v>1970</v>
      </c>
      <c r="L1572" s="115">
        <v>1000000</v>
      </c>
      <c r="M1572" s="115"/>
    </row>
    <row r="1573" spans="1:13" ht="17.25">
      <c r="A1573" s="104">
        <v>988</v>
      </c>
      <c r="B1573" s="105" t="s">
        <v>301</v>
      </c>
      <c r="C1573" s="105" t="s">
        <v>1037</v>
      </c>
      <c r="D1573" s="105">
        <v>1</v>
      </c>
      <c r="E1573" s="105" t="s">
        <v>38</v>
      </c>
      <c r="F1573" s="105" t="s">
        <v>84</v>
      </c>
      <c r="G1573" s="105">
        <v>2020</v>
      </c>
      <c r="H1573" s="105">
        <v>1</v>
      </c>
      <c r="I1573" s="106" t="s">
        <v>173</v>
      </c>
      <c r="J1573" s="106"/>
      <c r="K1573" s="107" t="s">
        <v>1970</v>
      </c>
      <c r="L1573" s="115">
        <v>1000000</v>
      </c>
      <c r="M1573" s="115"/>
    </row>
    <row r="1574" spans="1:13" ht="17.25">
      <c r="A1574" s="104">
        <v>989</v>
      </c>
      <c r="B1574" s="105" t="s">
        <v>302</v>
      </c>
      <c r="C1574" s="105" t="s">
        <v>1038</v>
      </c>
      <c r="D1574" s="105">
        <v>1</v>
      </c>
      <c r="E1574" s="105" t="s">
        <v>38</v>
      </c>
      <c r="F1574" s="105" t="s">
        <v>39</v>
      </c>
      <c r="G1574" s="105">
        <v>2020</v>
      </c>
      <c r="H1574" s="105">
        <v>1</v>
      </c>
      <c r="I1574" s="106" t="s">
        <v>171</v>
      </c>
      <c r="J1574" s="106"/>
      <c r="K1574" s="107" t="s">
        <v>97</v>
      </c>
      <c r="L1574" s="115">
        <v>9200000</v>
      </c>
      <c r="M1574" s="115"/>
    </row>
    <row r="1575" spans="1:13" ht="17.25">
      <c r="A1575" s="104">
        <v>990</v>
      </c>
      <c r="B1575" s="105" t="s">
        <v>302</v>
      </c>
      <c r="C1575" s="105" t="s">
        <v>1039</v>
      </c>
      <c r="D1575" s="105">
        <v>1</v>
      </c>
      <c r="E1575" s="105" t="s">
        <v>38</v>
      </c>
      <c r="F1575" s="105" t="s">
        <v>84</v>
      </c>
      <c r="G1575" s="105">
        <v>2020</v>
      </c>
      <c r="H1575" s="105">
        <v>1</v>
      </c>
      <c r="I1575" s="106" t="s">
        <v>170</v>
      </c>
      <c r="J1575" s="106"/>
      <c r="K1575" s="107" t="s">
        <v>1970</v>
      </c>
      <c r="L1575" s="115">
        <v>3000000</v>
      </c>
      <c r="M1575" s="115"/>
    </row>
    <row r="1576" spans="1:13" ht="17.25">
      <c r="A1576" s="104">
        <v>991</v>
      </c>
      <c r="B1576" s="105" t="s">
        <v>302</v>
      </c>
      <c r="C1576" s="105" t="s">
        <v>1040</v>
      </c>
      <c r="D1576" s="105">
        <v>1</v>
      </c>
      <c r="E1576" s="105" t="s">
        <v>38</v>
      </c>
      <c r="F1576" s="105" t="s">
        <v>84</v>
      </c>
      <c r="G1576" s="105">
        <v>2020</v>
      </c>
      <c r="H1576" s="105">
        <v>1</v>
      </c>
      <c r="I1576" s="106" t="s">
        <v>171</v>
      </c>
      <c r="J1576" s="106"/>
      <c r="K1576" s="107" t="s">
        <v>1970</v>
      </c>
      <c r="L1576" s="115">
        <v>2000000</v>
      </c>
      <c r="M1576" s="115"/>
    </row>
    <row r="1577" spans="1:13" ht="17.25">
      <c r="A1577" s="104">
        <v>992</v>
      </c>
      <c r="B1577" s="105" t="s">
        <v>303</v>
      </c>
      <c r="C1577" s="105" t="s">
        <v>1041</v>
      </c>
      <c r="D1577" s="105">
        <v>1</v>
      </c>
      <c r="E1577" s="105" t="s">
        <v>38</v>
      </c>
      <c r="F1577" s="105" t="s">
        <v>101</v>
      </c>
      <c r="G1577" s="105">
        <v>2020</v>
      </c>
      <c r="H1577" s="105">
        <v>1</v>
      </c>
      <c r="I1577" s="106" t="s">
        <v>170</v>
      </c>
      <c r="J1577" s="106"/>
      <c r="K1577" s="107" t="s">
        <v>97</v>
      </c>
      <c r="L1577" s="115">
        <v>7966765</v>
      </c>
      <c r="M1577" s="115"/>
    </row>
    <row r="1578" spans="1:13" ht="17.25">
      <c r="A1578" s="104">
        <v>1019</v>
      </c>
      <c r="B1578" s="105" t="s">
        <v>334</v>
      </c>
      <c r="C1578" s="105" t="s">
        <v>1057</v>
      </c>
      <c r="D1578" s="105">
        <v>1</v>
      </c>
      <c r="E1578" s="105" t="s">
        <v>222</v>
      </c>
      <c r="F1578" s="105" t="s">
        <v>26</v>
      </c>
      <c r="G1578" s="105">
        <v>2020</v>
      </c>
      <c r="H1578" s="105">
        <v>1</v>
      </c>
      <c r="I1578" s="106" t="s">
        <v>173</v>
      </c>
      <c r="J1578" s="106">
        <v>709267</v>
      </c>
      <c r="K1578" s="107" t="s">
        <v>1977</v>
      </c>
      <c r="L1578" s="115">
        <v>6400000</v>
      </c>
      <c r="M1578" s="115">
        <v>6759627</v>
      </c>
    </row>
    <row r="1579" spans="1:13" ht="17.25">
      <c r="A1579" s="104">
        <v>1035</v>
      </c>
      <c r="B1579" s="105" t="s">
        <v>290</v>
      </c>
      <c r="C1579" s="105" t="s">
        <v>185</v>
      </c>
      <c r="D1579" s="105"/>
      <c r="E1579" s="105" t="s">
        <v>13</v>
      </c>
      <c r="F1579" s="105" t="s">
        <v>122</v>
      </c>
      <c r="G1579" s="105">
        <v>2020</v>
      </c>
      <c r="H1579" s="105">
        <v>1</v>
      </c>
      <c r="I1579" s="106" t="s">
        <v>172</v>
      </c>
      <c r="J1579" s="106">
        <v>601282</v>
      </c>
      <c r="K1579" s="107" t="s">
        <v>260</v>
      </c>
      <c r="L1579" s="115">
        <v>3500000</v>
      </c>
      <c r="M1579" s="115">
        <v>922510.39619999996</v>
      </c>
    </row>
    <row r="1580" spans="1:13" ht="17.25">
      <c r="A1580" s="104">
        <v>1193</v>
      </c>
      <c r="B1580" s="105" t="s">
        <v>290</v>
      </c>
      <c r="C1580" s="105" t="s">
        <v>1126</v>
      </c>
      <c r="D1580" s="105">
        <v>1</v>
      </c>
      <c r="E1580" s="105" t="s">
        <v>222</v>
      </c>
      <c r="F1580" s="105" t="s">
        <v>10</v>
      </c>
      <c r="G1580" s="105">
        <v>2020</v>
      </c>
      <c r="H1580" s="105">
        <v>1</v>
      </c>
      <c r="I1580" s="106" t="s">
        <v>170</v>
      </c>
      <c r="J1580" s="106">
        <v>602324</v>
      </c>
      <c r="K1580" s="107" t="s">
        <v>2098</v>
      </c>
      <c r="L1580" s="115">
        <v>3453648</v>
      </c>
      <c r="M1580" s="115">
        <v>16218322.199999999</v>
      </c>
    </row>
    <row r="1581" spans="1:13" ht="17.25">
      <c r="A1581" s="104">
        <v>1205</v>
      </c>
      <c r="B1581" s="105" t="s">
        <v>302</v>
      </c>
      <c r="C1581" s="105" t="s">
        <v>1135</v>
      </c>
      <c r="D1581" s="105">
        <v>1</v>
      </c>
      <c r="E1581" s="105" t="s">
        <v>13</v>
      </c>
      <c r="F1581" s="105" t="s">
        <v>122</v>
      </c>
      <c r="G1581" s="105">
        <v>2020</v>
      </c>
      <c r="H1581" s="105">
        <v>1</v>
      </c>
      <c r="I1581" s="106" t="s">
        <v>171</v>
      </c>
      <c r="J1581" s="106">
        <v>406317</v>
      </c>
      <c r="K1581" s="107" t="s">
        <v>2110</v>
      </c>
      <c r="L1581" s="115"/>
      <c r="M1581" s="115"/>
    </row>
    <row r="1582" spans="1:13" ht="17.25">
      <c r="A1582" s="104">
        <v>1206</v>
      </c>
      <c r="B1582" s="105" t="s">
        <v>302</v>
      </c>
      <c r="C1582" s="105" t="s">
        <v>1136</v>
      </c>
      <c r="D1582" s="105">
        <v>1</v>
      </c>
      <c r="E1582" s="105" t="s">
        <v>13</v>
      </c>
      <c r="F1582" s="105" t="s">
        <v>122</v>
      </c>
      <c r="G1582" s="105">
        <v>2020</v>
      </c>
      <c r="H1582" s="105">
        <v>1</v>
      </c>
      <c r="I1582" s="106" t="s">
        <v>175</v>
      </c>
      <c r="J1582" s="106">
        <v>405932</v>
      </c>
      <c r="K1582" s="107" t="s">
        <v>2111</v>
      </c>
      <c r="L1582" s="115"/>
      <c r="M1582" s="115"/>
    </row>
    <row r="1583" spans="1:13" ht="17.25">
      <c r="A1583" s="104">
        <v>1583</v>
      </c>
      <c r="B1583" s="105" t="s">
        <v>416</v>
      </c>
      <c r="C1583" s="105" t="s">
        <v>521</v>
      </c>
      <c r="D1583" s="105">
        <v>1</v>
      </c>
      <c r="E1583" s="105" t="s">
        <v>38</v>
      </c>
      <c r="F1583" s="105" t="s">
        <v>82</v>
      </c>
      <c r="G1583" s="105">
        <v>2020</v>
      </c>
      <c r="H1583" s="105">
        <v>9</v>
      </c>
      <c r="I1583" s="106" t="s">
        <v>191</v>
      </c>
      <c r="J1583" s="106"/>
      <c r="K1583" s="107" t="s">
        <v>544</v>
      </c>
      <c r="L1583" s="115"/>
      <c r="M1583" s="115"/>
    </row>
    <row r="1584" spans="1:13" ht="17.25">
      <c r="A1584" s="104">
        <v>1584</v>
      </c>
      <c r="B1584" s="105" t="s">
        <v>417</v>
      </c>
      <c r="C1584" s="105" t="s">
        <v>522</v>
      </c>
      <c r="D1584" s="105">
        <v>1</v>
      </c>
      <c r="E1584" s="105" t="s">
        <v>38</v>
      </c>
      <c r="F1584" s="105" t="s">
        <v>101</v>
      </c>
      <c r="G1584" s="105">
        <v>2020</v>
      </c>
      <c r="H1584" s="105">
        <v>9</v>
      </c>
      <c r="I1584" s="106" t="s">
        <v>170</v>
      </c>
      <c r="J1584" s="106"/>
      <c r="K1584" s="107" t="s">
        <v>193</v>
      </c>
      <c r="L1584" s="115"/>
      <c r="M1584" s="115"/>
    </row>
    <row r="1585" spans="1:13" ht="17.25">
      <c r="A1585" s="104">
        <v>1334</v>
      </c>
      <c r="B1585" s="105" t="s">
        <v>302</v>
      </c>
      <c r="C1585" s="105" t="s">
        <v>1188</v>
      </c>
      <c r="D1585" s="105">
        <v>1</v>
      </c>
      <c r="E1585" s="105" t="s">
        <v>13</v>
      </c>
      <c r="F1585" s="105" t="s">
        <v>122</v>
      </c>
      <c r="G1585" s="105">
        <v>2020</v>
      </c>
      <c r="H1585" s="105">
        <v>1</v>
      </c>
      <c r="I1585" s="106" t="s">
        <v>171</v>
      </c>
      <c r="J1585" s="106">
        <v>406318</v>
      </c>
      <c r="K1585" s="107" t="s">
        <v>2207</v>
      </c>
      <c r="L1585" s="115"/>
      <c r="M1585" s="115"/>
    </row>
    <row r="1586" spans="1:13" ht="17.25">
      <c r="A1586" s="104">
        <v>1586</v>
      </c>
      <c r="B1586" s="105" t="s">
        <v>419</v>
      </c>
      <c r="C1586" s="105" t="s">
        <v>524</v>
      </c>
      <c r="D1586" s="105">
        <v>1</v>
      </c>
      <c r="E1586" s="105" t="s">
        <v>38</v>
      </c>
      <c r="F1586" s="105" t="s">
        <v>40</v>
      </c>
      <c r="G1586" s="105">
        <v>2020</v>
      </c>
      <c r="H1586" s="105">
        <v>9</v>
      </c>
      <c r="I1586" s="106" t="s">
        <v>171</v>
      </c>
      <c r="J1586" s="106"/>
      <c r="K1586" s="107" t="s">
        <v>388</v>
      </c>
      <c r="L1586" s="115"/>
      <c r="M1586" s="115"/>
    </row>
    <row r="1587" spans="1:13" ht="17.25">
      <c r="A1587" s="104">
        <v>1587</v>
      </c>
      <c r="B1587" s="105" t="s">
        <v>420</v>
      </c>
      <c r="C1587" s="105" t="s">
        <v>525</v>
      </c>
      <c r="D1587" s="105">
        <v>1</v>
      </c>
      <c r="E1587" s="105" t="s">
        <v>38</v>
      </c>
      <c r="F1587" s="105" t="s">
        <v>82</v>
      </c>
      <c r="G1587" s="105">
        <v>2020</v>
      </c>
      <c r="H1587" s="105">
        <v>9</v>
      </c>
      <c r="I1587" s="106" t="s">
        <v>170</v>
      </c>
      <c r="J1587" s="106"/>
      <c r="K1587" s="107" t="s">
        <v>388</v>
      </c>
      <c r="L1587" s="115"/>
      <c r="M1587" s="115"/>
    </row>
    <row r="1588" spans="1:13" ht="17.25">
      <c r="A1588" s="104">
        <v>960</v>
      </c>
      <c r="B1588" s="105" t="s">
        <v>290</v>
      </c>
      <c r="C1588" s="105" t="s">
        <v>1014</v>
      </c>
      <c r="D1588" s="105">
        <v>1</v>
      </c>
      <c r="E1588" s="204" t="s">
        <v>38</v>
      </c>
      <c r="F1588" s="204" t="s">
        <v>82</v>
      </c>
      <c r="G1588" s="105">
        <v>2020</v>
      </c>
      <c r="H1588" s="105">
        <v>1</v>
      </c>
      <c r="I1588" s="106"/>
      <c r="J1588" s="106"/>
      <c r="K1588" s="107" t="s">
        <v>97</v>
      </c>
      <c r="L1588" s="115">
        <v>59734740</v>
      </c>
      <c r="M1588" s="115">
        <v>22923000</v>
      </c>
    </row>
    <row r="1589" spans="1:13" ht="17.25">
      <c r="A1589" s="104">
        <v>960</v>
      </c>
      <c r="B1589" s="105" t="s">
        <v>290</v>
      </c>
      <c r="C1589" s="105" t="s">
        <v>1014</v>
      </c>
      <c r="D1589" s="105">
        <v>1</v>
      </c>
      <c r="E1589" s="204" t="s">
        <v>38</v>
      </c>
      <c r="F1589" s="204" t="s">
        <v>101</v>
      </c>
      <c r="G1589" s="105">
        <v>2020</v>
      </c>
      <c r="H1589" s="105">
        <v>1</v>
      </c>
      <c r="I1589" s="106"/>
      <c r="J1589" s="106"/>
      <c r="K1589" s="107" t="s">
        <v>97</v>
      </c>
      <c r="L1589" s="115">
        <v>8323223</v>
      </c>
      <c r="M1589" s="115">
        <v>5704000</v>
      </c>
    </row>
    <row r="1590" spans="1:13" ht="17.25">
      <c r="A1590" s="104">
        <v>960</v>
      </c>
      <c r="B1590" s="105" t="s">
        <v>290</v>
      </c>
      <c r="C1590" s="105" t="s">
        <v>1014</v>
      </c>
      <c r="D1590" s="105">
        <v>1</v>
      </c>
      <c r="E1590" s="204" t="s">
        <v>38</v>
      </c>
      <c r="F1590" s="204" t="s">
        <v>36</v>
      </c>
      <c r="G1590" s="105">
        <v>2020</v>
      </c>
      <c r="H1590" s="105">
        <v>1</v>
      </c>
      <c r="I1590" s="106"/>
      <c r="J1590" s="106"/>
      <c r="K1590" s="107" t="s">
        <v>97</v>
      </c>
      <c r="L1590" s="115">
        <v>7299722</v>
      </c>
      <c r="M1590" s="115">
        <v>20949000</v>
      </c>
    </row>
    <row r="1591" spans="1:13" ht="17.25">
      <c r="A1591" s="104">
        <v>960</v>
      </c>
      <c r="B1591" s="105" t="s">
        <v>290</v>
      </c>
      <c r="C1591" s="105" t="s">
        <v>1014</v>
      </c>
      <c r="D1591" s="105">
        <v>1</v>
      </c>
      <c r="E1591" s="204" t="s">
        <v>38</v>
      </c>
      <c r="F1591" s="204" t="s">
        <v>40</v>
      </c>
      <c r="G1591" s="105">
        <v>2020</v>
      </c>
      <c r="H1591" s="105">
        <v>1</v>
      </c>
      <c r="I1591" s="106"/>
      <c r="J1591" s="106"/>
      <c r="K1591" s="107" t="s">
        <v>97</v>
      </c>
      <c r="L1591" s="115">
        <v>5700615</v>
      </c>
      <c r="M1591" s="115">
        <v>2735000</v>
      </c>
    </row>
    <row r="1592" spans="1:13" ht="17.25">
      <c r="A1592" s="104">
        <v>960</v>
      </c>
      <c r="B1592" s="105" t="s">
        <v>290</v>
      </c>
      <c r="C1592" s="105" t="s">
        <v>1014</v>
      </c>
      <c r="D1592" s="105">
        <v>1</v>
      </c>
      <c r="E1592" s="204" t="s">
        <v>38</v>
      </c>
      <c r="F1592" s="204" t="s">
        <v>84</v>
      </c>
      <c r="G1592" s="105">
        <v>2020</v>
      </c>
      <c r="H1592" s="105">
        <v>1</v>
      </c>
      <c r="I1592" s="106"/>
      <c r="J1592" s="106"/>
      <c r="K1592" s="107" t="s">
        <v>97</v>
      </c>
      <c r="L1592" s="115" t="s">
        <v>2327</v>
      </c>
      <c r="M1592" s="115">
        <v>4725000</v>
      </c>
    </row>
    <row r="1593" spans="1:13" ht="17.25">
      <c r="A1593" s="104"/>
      <c r="B1593" s="105"/>
      <c r="C1593" s="105"/>
      <c r="D1593" s="105"/>
      <c r="E1593" s="105"/>
      <c r="F1593" s="105"/>
      <c r="G1593" s="105"/>
      <c r="H1593" s="105"/>
      <c r="I1593" s="106"/>
      <c r="J1593" s="106"/>
      <c r="K1593" s="107"/>
      <c r="L1593" s="115"/>
      <c r="M1593" s="115"/>
    </row>
    <row r="1594" spans="1:13" ht="17.25">
      <c r="A1594" s="104"/>
      <c r="B1594" s="105"/>
      <c r="C1594" s="105"/>
      <c r="D1594" s="105"/>
      <c r="E1594" s="105"/>
      <c r="F1594" s="105"/>
      <c r="G1594" s="105"/>
      <c r="H1594" s="105"/>
      <c r="I1594" s="106"/>
      <c r="J1594" s="106"/>
      <c r="K1594" s="107"/>
      <c r="L1594" s="115"/>
      <c r="M1594" s="115"/>
    </row>
    <row r="1595" spans="1:13" ht="17.25">
      <c r="A1595" s="104"/>
      <c r="B1595" s="105"/>
      <c r="C1595" s="105"/>
      <c r="D1595" s="105"/>
      <c r="E1595" s="105"/>
      <c r="F1595" s="105"/>
      <c r="G1595" s="105"/>
      <c r="H1595" s="105"/>
      <c r="I1595" s="106"/>
      <c r="J1595" s="106"/>
      <c r="K1595" s="107"/>
      <c r="L1595" s="115"/>
      <c r="M1595" s="115"/>
    </row>
    <row r="1596" spans="1:13" ht="17.25">
      <c r="A1596" s="104"/>
      <c r="B1596" s="105"/>
      <c r="C1596" s="105"/>
      <c r="D1596" s="105"/>
      <c r="E1596" s="105"/>
      <c r="F1596" s="105"/>
      <c r="G1596" s="105"/>
      <c r="H1596" s="105"/>
      <c r="I1596" s="106"/>
      <c r="J1596" s="106"/>
      <c r="K1596" s="107"/>
      <c r="L1596" s="115"/>
      <c r="M1596" s="115"/>
    </row>
    <row r="1597" spans="1:13" ht="17.25">
      <c r="A1597" s="104"/>
      <c r="B1597" s="105"/>
      <c r="C1597" s="105"/>
      <c r="D1597" s="105"/>
      <c r="E1597" s="105"/>
      <c r="F1597" s="105"/>
      <c r="G1597" s="105"/>
      <c r="H1597" s="105"/>
      <c r="I1597" s="106"/>
      <c r="J1597" s="106"/>
      <c r="K1597" s="107"/>
      <c r="L1597" s="115"/>
      <c r="M1597" s="115"/>
    </row>
    <row r="1598" spans="1:13" ht="17.25">
      <c r="A1598" s="104"/>
      <c r="B1598" s="105"/>
      <c r="C1598" s="105"/>
      <c r="D1598" s="105"/>
      <c r="E1598" s="105"/>
      <c r="F1598" s="105"/>
      <c r="G1598" s="105"/>
      <c r="H1598" s="105"/>
      <c r="I1598" s="106"/>
      <c r="J1598" s="106"/>
      <c r="K1598" s="107"/>
      <c r="L1598" s="115"/>
      <c r="M1598" s="115"/>
    </row>
    <row r="1599" spans="1:13" ht="17.25">
      <c r="A1599" s="104"/>
      <c r="B1599" s="105"/>
      <c r="C1599" s="105"/>
      <c r="D1599" s="105"/>
      <c r="E1599" s="105"/>
      <c r="F1599" s="105"/>
      <c r="G1599" s="105"/>
      <c r="H1599" s="105"/>
      <c r="I1599" s="106"/>
      <c r="J1599" s="106"/>
      <c r="K1599" s="107"/>
      <c r="L1599" s="115"/>
      <c r="M1599" s="115"/>
    </row>
    <row r="1600" spans="1:13" ht="17.25">
      <c r="A1600" s="104"/>
      <c r="B1600" s="105"/>
      <c r="C1600" s="105"/>
      <c r="D1600" s="105"/>
      <c r="E1600" s="105"/>
      <c r="F1600" s="105"/>
      <c r="G1600" s="105"/>
      <c r="H1600" s="105"/>
      <c r="I1600" s="106"/>
      <c r="J1600" s="106"/>
      <c r="K1600" s="107"/>
      <c r="L1600" s="115"/>
      <c r="M1600" s="115"/>
    </row>
    <row r="1601" spans="1:13" ht="17.25">
      <c r="A1601" s="104"/>
      <c r="B1601" s="105"/>
      <c r="C1601" s="105"/>
      <c r="D1601" s="105"/>
      <c r="E1601" s="105"/>
      <c r="F1601" s="105"/>
      <c r="G1601" s="105"/>
      <c r="H1601" s="105"/>
      <c r="I1601" s="106"/>
      <c r="J1601" s="106"/>
      <c r="K1601" s="107"/>
      <c r="L1601" s="115"/>
      <c r="M1601" s="115"/>
    </row>
    <row r="1602" spans="1:13" ht="17.25">
      <c r="A1602" s="104"/>
      <c r="B1602" s="105"/>
      <c r="C1602" s="105"/>
      <c r="D1602" s="105"/>
      <c r="E1602" s="105"/>
      <c r="F1602" s="105"/>
      <c r="G1602" s="105"/>
      <c r="H1602" s="105"/>
      <c r="I1602" s="106"/>
      <c r="J1602" s="106"/>
      <c r="K1602" s="107"/>
      <c r="L1602" s="115"/>
      <c r="M1602" s="115"/>
    </row>
    <row r="1603" spans="1:13" ht="17.25">
      <c r="A1603" s="104"/>
      <c r="B1603" s="105"/>
      <c r="C1603" s="105"/>
      <c r="D1603" s="105"/>
      <c r="E1603" s="105"/>
      <c r="F1603" s="105"/>
      <c r="G1603" s="105"/>
      <c r="H1603" s="105"/>
      <c r="I1603" s="106"/>
      <c r="J1603" s="106"/>
      <c r="K1603" s="107"/>
      <c r="L1603" s="115"/>
      <c r="M1603" s="115"/>
    </row>
    <row r="1604" spans="1:13" ht="17.25">
      <c r="A1604" s="104"/>
      <c r="B1604" s="105"/>
      <c r="C1604" s="105"/>
      <c r="D1604" s="105"/>
      <c r="E1604" s="105"/>
      <c r="F1604" s="105"/>
      <c r="G1604" s="105"/>
      <c r="H1604" s="105"/>
      <c r="I1604" s="106"/>
      <c r="J1604" s="106"/>
      <c r="K1604" s="107"/>
      <c r="L1604" s="115"/>
      <c r="M1604" s="115"/>
    </row>
    <row r="1605" spans="1:13" ht="17.25">
      <c r="A1605" s="104"/>
      <c r="B1605" s="105"/>
      <c r="C1605" s="105"/>
      <c r="D1605" s="105"/>
      <c r="E1605" s="105"/>
      <c r="F1605" s="105"/>
      <c r="G1605" s="105"/>
      <c r="H1605" s="105"/>
      <c r="I1605" s="106"/>
      <c r="J1605" s="106"/>
      <c r="K1605" s="107"/>
      <c r="L1605" s="115"/>
      <c r="M1605" s="115"/>
    </row>
    <row r="1606" spans="1:13" ht="17.25">
      <c r="A1606" s="104"/>
      <c r="B1606" s="105"/>
      <c r="C1606" s="105"/>
      <c r="D1606" s="105"/>
      <c r="E1606" s="105"/>
      <c r="F1606" s="105"/>
      <c r="G1606" s="105"/>
      <c r="H1606" s="105"/>
      <c r="I1606" s="106"/>
      <c r="J1606" s="106"/>
      <c r="K1606" s="107"/>
      <c r="L1606" s="115"/>
      <c r="M1606" s="115"/>
    </row>
    <row r="1607" spans="1:13" ht="17.25">
      <c r="A1607" s="104"/>
      <c r="B1607" s="105"/>
      <c r="C1607" s="105"/>
      <c r="D1607" s="105"/>
      <c r="E1607" s="105"/>
      <c r="F1607" s="105"/>
      <c r="G1607" s="105"/>
      <c r="H1607" s="105"/>
      <c r="I1607" s="106"/>
      <c r="J1607" s="106"/>
      <c r="K1607" s="107"/>
      <c r="L1607" s="115"/>
      <c r="M1607" s="115"/>
    </row>
    <row r="1608" spans="1:13" ht="17.25">
      <c r="A1608" s="104"/>
      <c r="B1608" s="105"/>
      <c r="C1608" s="105"/>
      <c r="D1608" s="105"/>
      <c r="E1608" s="105"/>
      <c r="F1608" s="105"/>
      <c r="G1608" s="105"/>
      <c r="H1608" s="105"/>
      <c r="I1608" s="106"/>
      <c r="J1608" s="106"/>
      <c r="K1608" s="107"/>
      <c r="L1608" s="115"/>
      <c r="M1608" s="115"/>
    </row>
    <row r="1609" spans="1:13" ht="17.25">
      <c r="A1609" s="104"/>
      <c r="B1609" s="105"/>
      <c r="C1609" s="105"/>
      <c r="D1609" s="105"/>
      <c r="E1609" s="105"/>
      <c r="F1609" s="105"/>
      <c r="G1609" s="105"/>
      <c r="H1609" s="105"/>
      <c r="I1609" s="106"/>
      <c r="J1609" s="106"/>
      <c r="K1609" s="107"/>
      <c r="L1609" s="115"/>
      <c r="M1609" s="115"/>
    </row>
    <row r="1610" spans="1:13" ht="17.25">
      <c r="A1610" s="104"/>
      <c r="B1610" s="105"/>
      <c r="C1610" s="105"/>
      <c r="D1610" s="105"/>
      <c r="E1610" s="105"/>
      <c r="F1610" s="105"/>
      <c r="G1610" s="105"/>
      <c r="H1610" s="105"/>
      <c r="I1610" s="106"/>
      <c r="J1610" s="106"/>
      <c r="K1610" s="107"/>
      <c r="L1610" s="115"/>
      <c r="M1610" s="115"/>
    </row>
    <row r="1611" spans="1:13" ht="17.25">
      <c r="A1611" s="104"/>
      <c r="B1611" s="105"/>
      <c r="C1611" s="105"/>
      <c r="D1611" s="105"/>
      <c r="E1611" s="105"/>
      <c r="F1611" s="105"/>
      <c r="G1611" s="105"/>
      <c r="H1611" s="105"/>
      <c r="I1611" s="106"/>
      <c r="J1611" s="106"/>
      <c r="K1611" s="107"/>
      <c r="L1611" s="115"/>
      <c r="M1611" s="115"/>
    </row>
    <row r="1612" spans="1:13" ht="17.25">
      <c r="A1612" s="104"/>
      <c r="B1612" s="105"/>
      <c r="C1612" s="105"/>
      <c r="D1612" s="105"/>
      <c r="E1612" s="105"/>
      <c r="F1612" s="105"/>
      <c r="G1612" s="105"/>
      <c r="H1612" s="105"/>
      <c r="I1612" s="106"/>
      <c r="J1612" s="106"/>
      <c r="K1612" s="107"/>
      <c r="L1612" s="115"/>
      <c r="M1612" s="115"/>
    </row>
    <row r="1613" spans="1:13" ht="17.25">
      <c r="A1613" s="104"/>
      <c r="B1613" s="105"/>
      <c r="C1613" s="105"/>
      <c r="D1613" s="105"/>
      <c r="E1613" s="105"/>
      <c r="F1613" s="105"/>
      <c r="G1613" s="105"/>
      <c r="H1613" s="105"/>
      <c r="I1613" s="106"/>
      <c r="J1613" s="106"/>
      <c r="K1613" s="107"/>
      <c r="L1613" s="115"/>
      <c r="M1613" s="115"/>
    </row>
    <row r="1614" spans="1:13" ht="17.25">
      <c r="A1614" s="104"/>
      <c r="B1614" s="105"/>
      <c r="C1614" s="105"/>
      <c r="D1614" s="105"/>
      <c r="E1614" s="105"/>
      <c r="F1614" s="105"/>
      <c r="G1614" s="105"/>
      <c r="H1614" s="105"/>
      <c r="I1614" s="106"/>
      <c r="J1614" s="106"/>
      <c r="K1614" s="107"/>
      <c r="L1614" s="115"/>
      <c r="M1614" s="115"/>
    </row>
    <row r="1615" spans="1:13" ht="17.25">
      <c r="A1615" s="104"/>
      <c r="B1615" s="105"/>
      <c r="C1615" s="105"/>
      <c r="D1615" s="105"/>
      <c r="E1615" s="105"/>
      <c r="F1615" s="105"/>
      <c r="G1615" s="105"/>
      <c r="H1615" s="105"/>
      <c r="I1615" s="106"/>
      <c r="J1615" s="106"/>
      <c r="K1615" s="107"/>
      <c r="L1615" s="115"/>
      <c r="M1615" s="115"/>
    </row>
    <row r="1616" spans="1:13" ht="17.25">
      <c r="A1616" s="104"/>
      <c r="B1616" s="105"/>
      <c r="C1616" s="105"/>
      <c r="D1616" s="105"/>
      <c r="E1616" s="105"/>
      <c r="F1616" s="105"/>
      <c r="G1616" s="105"/>
      <c r="H1616" s="105"/>
      <c r="I1616" s="106"/>
      <c r="J1616" s="106"/>
      <c r="K1616" s="107"/>
      <c r="L1616" s="115"/>
      <c r="M1616" s="115"/>
    </row>
    <row r="1617" spans="1:13" ht="17.25">
      <c r="A1617" s="104"/>
      <c r="B1617" s="105"/>
      <c r="C1617" s="105"/>
      <c r="D1617" s="105"/>
      <c r="E1617" s="105"/>
      <c r="F1617" s="105"/>
      <c r="G1617" s="105"/>
      <c r="H1617" s="105"/>
      <c r="I1617" s="106"/>
      <c r="J1617" s="106"/>
      <c r="K1617" s="107"/>
      <c r="L1617" s="115"/>
      <c r="M1617" s="115"/>
    </row>
    <row r="1618" spans="1:13" ht="17.25">
      <c r="A1618" s="104"/>
      <c r="B1618" s="105"/>
      <c r="C1618" s="105"/>
      <c r="D1618" s="105"/>
      <c r="E1618" s="105"/>
      <c r="F1618" s="105"/>
      <c r="G1618" s="105"/>
      <c r="H1618" s="105"/>
      <c r="I1618" s="106"/>
      <c r="J1618" s="106"/>
      <c r="K1618" s="107"/>
      <c r="L1618" s="115"/>
      <c r="M1618" s="115"/>
    </row>
    <row r="1619" spans="1:13" ht="17.25">
      <c r="A1619" s="104"/>
      <c r="B1619" s="105"/>
      <c r="C1619" s="105"/>
      <c r="D1619" s="105"/>
      <c r="E1619" s="105"/>
      <c r="F1619" s="105"/>
      <c r="G1619" s="105"/>
      <c r="H1619" s="105"/>
      <c r="I1619" s="106"/>
      <c r="J1619" s="106"/>
      <c r="K1619" s="107"/>
      <c r="L1619" s="115"/>
      <c r="M1619" s="115"/>
    </row>
    <row r="1620" spans="1:13" ht="17.25">
      <c r="A1620" s="104"/>
      <c r="B1620" s="105"/>
      <c r="C1620" s="105"/>
      <c r="D1620" s="105"/>
      <c r="E1620" s="105"/>
      <c r="F1620" s="105"/>
      <c r="G1620" s="105"/>
      <c r="H1620" s="105"/>
      <c r="I1620" s="106"/>
      <c r="J1620" s="106"/>
      <c r="K1620" s="107"/>
      <c r="L1620" s="115"/>
      <c r="M1620" s="115"/>
    </row>
    <row r="1621" spans="1:13" ht="17.25">
      <c r="A1621" s="104"/>
      <c r="B1621" s="105"/>
      <c r="C1621" s="105"/>
      <c r="D1621" s="105"/>
      <c r="E1621" s="105"/>
      <c r="F1621" s="105"/>
      <c r="G1621" s="105"/>
      <c r="H1621" s="105"/>
      <c r="I1621" s="106"/>
      <c r="J1621" s="106"/>
      <c r="K1621" s="107"/>
      <c r="L1621" s="115"/>
      <c r="M1621" s="115"/>
    </row>
    <row r="1622" spans="1:13" ht="17.25">
      <c r="A1622" s="104"/>
      <c r="B1622" s="105"/>
      <c r="C1622" s="105"/>
      <c r="D1622" s="105"/>
      <c r="E1622" s="105"/>
      <c r="F1622" s="105"/>
      <c r="G1622" s="105"/>
      <c r="H1622" s="105"/>
      <c r="I1622" s="106"/>
      <c r="J1622" s="106"/>
      <c r="K1622" s="107"/>
      <c r="L1622" s="115"/>
      <c r="M1622" s="115"/>
    </row>
    <row r="1623" spans="1:13" ht="17.25">
      <c r="A1623" s="104"/>
      <c r="B1623" s="105"/>
      <c r="C1623" s="105"/>
      <c r="D1623" s="105"/>
      <c r="E1623" s="105"/>
      <c r="F1623" s="105"/>
      <c r="G1623" s="105"/>
      <c r="H1623" s="105"/>
      <c r="I1623" s="106"/>
      <c r="J1623" s="106"/>
      <c r="K1623" s="107"/>
      <c r="L1623" s="115"/>
      <c r="M1623" s="115"/>
    </row>
    <row r="1624" spans="1:13" ht="17.25">
      <c r="A1624" s="104"/>
      <c r="B1624" s="105"/>
      <c r="C1624" s="105"/>
      <c r="D1624" s="105"/>
      <c r="E1624" s="105"/>
      <c r="F1624" s="105"/>
      <c r="G1624" s="105"/>
      <c r="H1624" s="105"/>
      <c r="I1624" s="106"/>
      <c r="J1624" s="106"/>
      <c r="K1624" s="107"/>
      <c r="L1624" s="115"/>
      <c r="M1624" s="115"/>
    </row>
    <row r="1625" spans="1:13" ht="17.25">
      <c r="A1625" s="104"/>
      <c r="B1625" s="105"/>
      <c r="C1625" s="105"/>
      <c r="D1625" s="105"/>
      <c r="E1625" s="105"/>
      <c r="F1625" s="105"/>
      <c r="G1625" s="105"/>
      <c r="H1625" s="105"/>
      <c r="I1625" s="106"/>
      <c r="J1625" s="106"/>
      <c r="K1625" s="107"/>
      <c r="L1625" s="115"/>
      <c r="M1625" s="115"/>
    </row>
    <row r="1626" spans="1:13" ht="17.25">
      <c r="A1626" s="104"/>
      <c r="B1626" s="105"/>
      <c r="C1626" s="105"/>
      <c r="D1626" s="105"/>
      <c r="E1626" s="105"/>
      <c r="F1626" s="105"/>
      <c r="G1626" s="105"/>
      <c r="H1626" s="105"/>
      <c r="I1626" s="106"/>
      <c r="J1626" s="106"/>
      <c r="K1626" s="107"/>
      <c r="L1626" s="115"/>
      <c r="M1626" s="115"/>
    </row>
    <row r="1627" spans="1:13" ht="17.25">
      <c r="A1627" s="104"/>
      <c r="B1627" s="105"/>
      <c r="C1627" s="105"/>
      <c r="D1627" s="105"/>
      <c r="E1627" s="105"/>
      <c r="F1627" s="105"/>
      <c r="G1627" s="105"/>
      <c r="H1627" s="105"/>
      <c r="I1627" s="106"/>
      <c r="J1627" s="106"/>
      <c r="K1627" s="107"/>
      <c r="L1627" s="115"/>
      <c r="M1627" s="115"/>
    </row>
    <row r="1628" spans="1:13" ht="17.25">
      <c r="A1628" s="104"/>
      <c r="B1628" s="105"/>
      <c r="C1628" s="105"/>
      <c r="D1628" s="105"/>
      <c r="E1628" s="105"/>
      <c r="F1628" s="105"/>
      <c r="G1628" s="105"/>
      <c r="H1628" s="105"/>
      <c r="I1628" s="106"/>
      <c r="J1628" s="106"/>
      <c r="K1628" s="107"/>
      <c r="L1628" s="115"/>
      <c r="M1628" s="115"/>
    </row>
    <row r="1629" spans="1:13" ht="17.25">
      <c r="A1629" s="104"/>
      <c r="B1629" s="105"/>
      <c r="C1629" s="105"/>
      <c r="D1629" s="105"/>
      <c r="E1629" s="105"/>
      <c r="F1629" s="105"/>
      <c r="G1629" s="105"/>
      <c r="H1629" s="105"/>
      <c r="I1629" s="106"/>
      <c r="J1629" s="106"/>
      <c r="K1629" s="107"/>
      <c r="L1629" s="115"/>
      <c r="M1629" s="115"/>
    </row>
    <row r="1630" spans="1:13" ht="17.25">
      <c r="A1630" s="104"/>
      <c r="B1630" s="105"/>
      <c r="C1630" s="105"/>
      <c r="D1630" s="105"/>
      <c r="E1630" s="105"/>
      <c r="F1630" s="105"/>
      <c r="G1630" s="105"/>
      <c r="H1630" s="105"/>
      <c r="I1630" s="106"/>
      <c r="J1630" s="106"/>
      <c r="K1630" s="107"/>
      <c r="L1630" s="115"/>
      <c r="M1630" s="115"/>
    </row>
    <row r="1631" spans="1:13" ht="17.25">
      <c r="A1631" s="104"/>
      <c r="B1631" s="105"/>
      <c r="C1631" s="105"/>
      <c r="D1631" s="105"/>
      <c r="E1631" s="105"/>
      <c r="F1631" s="105"/>
      <c r="G1631" s="105"/>
      <c r="H1631" s="105"/>
      <c r="I1631" s="106"/>
      <c r="J1631" s="106"/>
      <c r="K1631" s="107"/>
      <c r="L1631" s="115"/>
      <c r="M1631" s="115"/>
    </row>
    <row r="1632" spans="1:13" ht="17.25">
      <c r="A1632" s="104"/>
      <c r="B1632" s="105"/>
      <c r="C1632" s="105"/>
      <c r="D1632" s="105"/>
      <c r="E1632" s="105"/>
      <c r="F1632" s="105"/>
      <c r="G1632" s="105"/>
      <c r="H1632" s="105"/>
      <c r="I1632" s="106"/>
      <c r="J1632" s="106"/>
      <c r="K1632" s="107"/>
      <c r="L1632" s="115"/>
      <c r="M1632" s="115"/>
    </row>
    <row r="1633" spans="1:13" ht="17.25">
      <c r="A1633" s="104"/>
      <c r="B1633" s="105"/>
      <c r="C1633" s="105"/>
      <c r="D1633" s="105"/>
      <c r="E1633" s="105"/>
      <c r="F1633" s="105"/>
      <c r="G1633" s="105"/>
      <c r="H1633" s="105"/>
      <c r="I1633" s="106"/>
      <c r="J1633" s="106"/>
      <c r="K1633" s="107"/>
      <c r="L1633" s="115"/>
      <c r="M1633" s="115"/>
    </row>
    <row r="1634" spans="1:13" ht="17.25">
      <c r="A1634" s="104"/>
      <c r="B1634" s="105"/>
      <c r="C1634" s="105"/>
      <c r="D1634" s="105"/>
      <c r="E1634" s="105"/>
      <c r="F1634" s="105"/>
      <c r="G1634" s="105"/>
      <c r="H1634" s="105"/>
      <c r="I1634" s="106"/>
      <c r="J1634" s="106"/>
      <c r="K1634" s="107"/>
      <c r="L1634" s="115"/>
      <c r="M1634" s="115"/>
    </row>
    <row r="1635" spans="1:13" ht="17.25">
      <c r="A1635" s="104"/>
      <c r="B1635" s="105"/>
      <c r="C1635" s="105"/>
      <c r="D1635" s="105"/>
      <c r="E1635" s="105"/>
      <c r="F1635" s="105"/>
      <c r="G1635" s="105"/>
      <c r="H1635" s="105"/>
      <c r="I1635" s="106"/>
      <c r="J1635" s="106"/>
      <c r="K1635" s="107"/>
      <c r="L1635" s="115"/>
      <c r="M1635" s="115"/>
    </row>
    <row r="1636" spans="1:13" ht="17.25">
      <c r="A1636" s="104"/>
      <c r="B1636" s="105"/>
      <c r="C1636" s="105"/>
      <c r="D1636" s="105"/>
      <c r="E1636" s="105"/>
      <c r="F1636" s="105"/>
      <c r="G1636" s="105"/>
      <c r="H1636" s="105"/>
      <c r="I1636" s="106"/>
      <c r="J1636" s="106"/>
      <c r="K1636" s="107"/>
      <c r="L1636" s="115"/>
      <c r="M1636" s="115"/>
    </row>
    <row r="1637" spans="1:13" ht="17.25">
      <c r="A1637" s="104"/>
      <c r="B1637" s="105"/>
      <c r="C1637" s="105"/>
      <c r="D1637" s="105"/>
      <c r="E1637" s="105"/>
      <c r="F1637" s="105"/>
      <c r="G1637" s="105"/>
      <c r="H1637" s="105"/>
      <c r="I1637" s="106"/>
      <c r="J1637" s="106"/>
      <c r="K1637" s="107"/>
      <c r="L1637" s="115"/>
      <c r="M1637" s="115"/>
    </row>
    <row r="1638" spans="1:13" ht="17.25">
      <c r="A1638" s="104"/>
      <c r="B1638" s="105"/>
      <c r="C1638" s="105"/>
      <c r="D1638" s="105"/>
      <c r="E1638" s="105"/>
      <c r="F1638" s="105"/>
      <c r="G1638" s="105"/>
      <c r="H1638" s="105"/>
      <c r="I1638" s="106"/>
      <c r="J1638" s="106"/>
      <c r="K1638" s="107"/>
      <c r="L1638" s="115"/>
      <c r="M1638" s="115"/>
    </row>
    <row r="1639" spans="1:13" ht="17.25">
      <c r="A1639" s="104"/>
      <c r="B1639" s="105"/>
      <c r="C1639" s="105"/>
      <c r="D1639" s="105"/>
      <c r="E1639" s="105"/>
      <c r="F1639" s="105"/>
      <c r="G1639" s="105"/>
      <c r="H1639" s="105"/>
      <c r="I1639" s="106"/>
      <c r="J1639" s="106"/>
      <c r="K1639" s="107"/>
      <c r="L1639" s="115"/>
      <c r="M1639" s="115"/>
    </row>
    <row r="1640" spans="1:13" ht="17.25">
      <c r="A1640" s="104"/>
      <c r="B1640" s="105"/>
      <c r="C1640" s="105"/>
      <c r="D1640" s="105"/>
      <c r="E1640" s="105"/>
      <c r="F1640" s="105"/>
      <c r="G1640" s="105"/>
      <c r="H1640" s="105"/>
      <c r="I1640" s="106"/>
      <c r="J1640" s="106"/>
      <c r="K1640" s="107"/>
      <c r="L1640" s="115"/>
      <c r="M1640" s="115"/>
    </row>
    <row r="1641" spans="1:13" ht="17.25">
      <c r="A1641" s="104"/>
      <c r="B1641" s="105"/>
      <c r="C1641" s="105"/>
      <c r="D1641" s="105"/>
      <c r="E1641" s="105"/>
      <c r="F1641" s="105"/>
      <c r="G1641" s="105"/>
      <c r="H1641" s="105"/>
      <c r="I1641" s="106"/>
      <c r="J1641" s="106"/>
      <c r="K1641" s="107"/>
      <c r="L1641" s="115"/>
      <c r="M1641" s="115"/>
    </row>
    <row r="1642" spans="1:13" ht="17.25">
      <c r="A1642" s="104"/>
      <c r="B1642" s="105"/>
      <c r="C1642" s="105"/>
      <c r="D1642" s="105"/>
      <c r="E1642" s="105"/>
      <c r="F1642" s="105"/>
      <c r="G1642" s="105"/>
      <c r="H1642" s="105"/>
      <c r="I1642" s="106"/>
      <c r="J1642" s="106"/>
      <c r="K1642" s="107"/>
      <c r="L1642" s="115"/>
      <c r="M1642" s="115"/>
    </row>
    <row r="1643" spans="1:13" ht="17.25">
      <c r="A1643" s="104"/>
      <c r="B1643" s="105"/>
      <c r="C1643" s="105"/>
      <c r="D1643" s="105"/>
      <c r="E1643" s="105"/>
      <c r="F1643" s="105"/>
      <c r="G1643" s="105"/>
      <c r="H1643" s="105"/>
      <c r="I1643" s="106"/>
      <c r="J1643" s="106"/>
      <c r="K1643" s="107"/>
      <c r="L1643" s="115"/>
      <c r="M1643" s="115"/>
    </row>
    <row r="1644" spans="1:13" ht="17.25">
      <c r="A1644" s="104"/>
      <c r="B1644" s="105"/>
      <c r="C1644" s="105"/>
      <c r="D1644" s="105"/>
      <c r="E1644" s="105"/>
      <c r="F1644" s="105"/>
      <c r="G1644" s="105"/>
      <c r="H1644" s="105"/>
      <c r="I1644" s="106"/>
      <c r="J1644" s="106"/>
      <c r="K1644" s="107"/>
      <c r="L1644" s="115"/>
      <c r="M1644" s="115"/>
    </row>
    <row r="1645" spans="1:13" ht="17.25">
      <c r="A1645" s="104"/>
      <c r="B1645" s="105"/>
      <c r="C1645" s="105"/>
      <c r="D1645" s="105"/>
      <c r="E1645" s="105"/>
      <c r="F1645" s="105"/>
      <c r="G1645" s="105"/>
      <c r="H1645" s="105"/>
      <c r="I1645" s="106"/>
      <c r="J1645" s="106"/>
      <c r="K1645" s="107"/>
      <c r="L1645" s="115"/>
      <c r="M1645" s="115"/>
    </row>
    <row r="1646" spans="1:13" ht="17.25">
      <c r="A1646" s="104"/>
      <c r="B1646" s="105"/>
      <c r="C1646" s="105"/>
      <c r="D1646" s="105"/>
      <c r="E1646" s="105"/>
      <c r="F1646" s="105"/>
      <c r="G1646" s="105"/>
      <c r="H1646" s="105"/>
      <c r="I1646" s="106"/>
      <c r="J1646" s="106"/>
      <c r="K1646" s="107"/>
      <c r="L1646" s="115"/>
      <c r="M1646" s="115"/>
    </row>
    <row r="1647" spans="1:13" ht="17.25">
      <c r="A1647" s="104"/>
      <c r="B1647" s="105"/>
      <c r="C1647" s="105"/>
      <c r="D1647" s="105"/>
      <c r="E1647" s="105"/>
      <c r="F1647" s="105"/>
      <c r="G1647" s="105"/>
      <c r="H1647" s="105"/>
      <c r="I1647" s="106"/>
      <c r="J1647" s="106"/>
      <c r="K1647" s="107"/>
      <c r="L1647" s="115"/>
      <c r="M1647" s="115"/>
    </row>
    <row r="1648" spans="1:13" ht="17.25">
      <c r="A1648" s="104"/>
      <c r="B1648" s="105"/>
      <c r="C1648" s="105"/>
      <c r="D1648" s="105"/>
      <c r="E1648" s="105"/>
      <c r="F1648" s="105"/>
      <c r="G1648" s="105"/>
      <c r="H1648" s="105"/>
      <c r="I1648" s="106"/>
      <c r="J1648" s="106"/>
      <c r="K1648" s="107"/>
      <c r="L1648" s="115"/>
      <c r="M1648" s="115"/>
    </row>
    <row r="1649" spans="1:13" ht="17.25">
      <c r="A1649" s="104"/>
      <c r="B1649" s="105"/>
      <c r="C1649" s="105"/>
      <c r="D1649" s="105"/>
      <c r="E1649" s="105"/>
      <c r="F1649" s="105"/>
      <c r="G1649" s="105"/>
      <c r="H1649" s="105"/>
      <c r="I1649" s="106"/>
      <c r="J1649" s="106"/>
      <c r="K1649" s="107"/>
      <c r="L1649" s="115"/>
      <c r="M1649" s="115"/>
    </row>
    <row r="1650" spans="1:13" ht="17.25">
      <c r="A1650" s="104"/>
      <c r="B1650" s="105"/>
      <c r="C1650" s="105"/>
      <c r="D1650" s="105"/>
      <c r="E1650" s="105"/>
      <c r="F1650" s="105"/>
      <c r="G1650" s="105"/>
      <c r="H1650" s="105"/>
      <c r="I1650" s="106"/>
      <c r="J1650" s="106"/>
      <c r="K1650" s="107"/>
      <c r="L1650" s="115"/>
      <c r="M1650" s="115"/>
    </row>
    <row r="1651" spans="1:13" ht="17.25">
      <c r="A1651" s="104"/>
      <c r="B1651" s="105"/>
      <c r="C1651" s="105"/>
      <c r="D1651" s="105"/>
      <c r="E1651" s="105"/>
      <c r="F1651" s="105"/>
      <c r="G1651" s="105"/>
      <c r="H1651" s="105"/>
      <c r="I1651" s="106"/>
      <c r="J1651" s="106"/>
      <c r="K1651" s="107"/>
      <c r="L1651" s="115"/>
      <c r="M1651" s="115"/>
    </row>
    <row r="1652" spans="1:13" ht="17.25">
      <c r="A1652" s="104"/>
      <c r="B1652" s="105"/>
      <c r="C1652" s="105"/>
      <c r="D1652" s="105"/>
      <c r="E1652" s="105"/>
      <c r="F1652" s="105"/>
      <c r="G1652" s="105"/>
      <c r="H1652" s="105"/>
      <c r="I1652" s="106"/>
      <c r="J1652" s="106"/>
      <c r="K1652" s="107"/>
      <c r="L1652" s="115"/>
      <c r="M1652" s="115"/>
    </row>
    <row r="1653" spans="1:13" ht="17.25">
      <c r="A1653" s="104"/>
      <c r="B1653" s="105"/>
      <c r="C1653" s="105"/>
      <c r="D1653" s="105"/>
      <c r="E1653" s="105"/>
      <c r="F1653" s="105"/>
      <c r="G1653" s="105"/>
      <c r="H1653" s="105"/>
      <c r="I1653" s="106"/>
      <c r="J1653" s="106"/>
      <c r="K1653" s="107"/>
      <c r="L1653" s="115"/>
      <c r="M1653" s="115"/>
    </row>
    <row r="1654" spans="1:13" ht="17.25">
      <c r="A1654" s="104"/>
      <c r="B1654" s="105"/>
      <c r="C1654" s="105"/>
      <c r="D1654" s="105"/>
      <c r="E1654" s="105"/>
      <c r="F1654" s="105"/>
      <c r="G1654" s="105"/>
      <c r="H1654" s="105"/>
      <c r="I1654" s="106"/>
      <c r="J1654" s="106"/>
      <c r="K1654" s="107"/>
      <c r="L1654" s="115"/>
      <c r="M1654" s="115"/>
    </row>
    <row r="1655" spans="1:13" ht="17.25">
      <c r="A1655" s="104"/>
      <c r="B1655" s="105"/>
      <c r="C1655" s="105"/>
      <c r="D1655" s="105"/>
      <c r="E1655" s="105"/>
      <c r="F1655" s="105"/>
      <c r="G1655" s="105"/>
      <c r="H1655" s="105"/>
      <c r="I1655" s="106"/>
      <c r="J1655" s="106"/>
      <c r="K1655" s="107"/>
      <c r="L1655" s="115"/>
      <c r="M1655" s="115"/>
    </row>
    <row r="1656" spans="1:13" ht="17.25">
      <c r="A1656" s="104"/>
      <c r="B1656" s="105"/>
      <c r="C1656" s="105"/>
      <c r="D1656" s="105"/>
      <c r="E1656" s="105"/>
      <c r="F1656" s="105"/>
      <c r="G1656" s="105"/>
      <c r="H1656" s="105"/>
      <c r="I1656" s="106"/>
      <c r="J1656" s="106"/>
      <c r="K1656" s="107"/>
      <c r="L1656" s="115"/>
      <c r="M1656" s="115"/>
    </row>
    <row r="1657" spans="1:13" ht="17.25">
      <c r="A1657" s="104"/>
      <c r="B1657" s="105"/>
      <c r="C1657" s="105"/>
      <c r="D1657" s="105"/>
      <c r="E1657" s="105"/>
      <c r="F1657" s="105"/>
      <c r="G1657" s="105"/>
      <c r="H1657" s="105"/>
      <c r="I1657" s="106"/>
      <c r="J1657" s="106"/>
      <c r="K1657" s="107"/>
      <c r="L1657" s="115"/>
      <c r="M1657" s="115"/>
    </row>
    <row r="1658" spans="1:13" ht="17.25">
      <c r="A1658" s="104"/>
      <c r="B1658" s="105"/>
      <c r="C1658" s="105"/>
      <c r="D1658" s="105"/>
      <c r="E1658" s="105"/>
      <c r="F1658" s="105"/>
      <c r="G1658" s="105"/>
      <c r="H1658" s="105"/>
      <c r="I1658" s="106"/>
      <c r="J1658" s="106"/>
      <c r="K1658" s="107"/>
      <c r="L1658" s="115"/>
      <c r="M1658" s="115"/>
    </row>
    <row r="1659" spans="1:13" ht="17.25">
      <c r="A1659" s="104"/>
      <c r="B1659" s="105"/>
      <c r="C1659" s="105"/>
      <c r="D1659" s="105"/>
      <c r="E1659" s="105"/>
      <c r="F1659" s="105"/>
      <c r="G1659" s="105"/>
      <c r="H1659" s="105"/>
      <c r="I1659" s="106"/>
      <c r="J1659" s="106"/>
      <c r="K1659" s="107"/>
      <c r="L1659" s="115"/>
      <c r="M1659" s="115"/>
    </row>
    <row r="1660" spans="1:13" ht="17.25">
      <c r="A1660" s="104"/>
      <c r="B1660" s="105"/>
      <c r="C1660" s="105"/>
      <c r="D1660" s="105"/>
      <c r="E1660" s="105"/>
      <c r="F1660" s="105"/>
      <c r="G1660" s="105"/>
      <c r="H1660" s="105"/>
      <c r="I1660" s="106"/>
      <c r="J1660" s="106"/>
      <c r="K1660" s="107"/>
      <c r="L1660" s="115"/>
      <c r="M1660" s="115"/>
    </row>
    <row r="1661" spans="1:13" ht="17.25">
      <c r="A1661" s="104"/>
      <c r="B1661" s="105"/>
      <c r="C1661" s="105"/>
      <c r="D1661" s="105"/>
      <c r="E1661" s="105"/>
      <c r="F1661" s="105"/>
      <c r="G1661" s="105"/>
      <c r="H1661" s="105"/>
      <c r="I1661" s="106"/>
      <c r="J1661" s="106"/>
      <c r="K1661" s="107"/>
      <c r="L1661" s="115"/>
      <c r="M1661" s="115"/>
    </row>
    <row r="1662" spans="1:13" ht="17.25">
      <c r="A1662" s="104"/>
      <c r="B1662" s="105"/>
      <c r="C1662" s="105"/>
      <c r="D1662" s="105"/>
      <c r="E1662" s="105"/>
      <c r="F1662" s="105"/>
      <c r="G1662" s="105"/>
      <c r="H1662" s="105"/>
      <c r="I1662" s="106"/>
      <c r="J1662" s="106"/>
      <c r="K1662" s="107"/>
      <c r="L1662" s="115"/>
      <c r="M1662" s="115"/>
    </row>
    <row r="1663" spans="1:13" ht="17.25">
      <c r="A1663" s="104"/>
      <c r="B1663" s="105"/>
      <c r="C1663" s="105"/>
      <c r="D1663" s="105"/>
      <c r="E1663" s="105"/>
      <c r="F1663" s="105"/>
      <c r="G1663" s="105"/>
      <c r="H1663" s="105"/>
      <c r="I1663" s="106"/>
      <c r="J1663" s="106"/>
      <c r="K1663" s="107"/>
      <c r="L1663" s="115"/>
      <c r="M1663" s="115"/>
    </row>
    <row r="1664" spans="1:13" ht="17.25">
      <c r="A1664" s="104"/>
      <c r="B1664" s="105"/>
      <c r="C1664" s="105"/>
      <c r="D1664" s="105"/>
      <c r="E1664" s="105"/>
      <c r="F1664" s="105"/>
      <c r="G1664" s="105"/>
      <c r="H1664" s="105"/>
      <c r="I1664" s="106"/>
      <c r="J1664" s="106"/>
      <c r="K1664" s="107"/>
      <c r="L1664" s="115"/>
      <c r="M1664" s="115"/>
    </row>
    <row r="1665" spans="1:13" ht="17.25">
      <c r="A1665" s="104"/>
      <c r="B1665" s="105"/>
      <c r="C1665" s="105"/>
      <c r="D1665" s="105"/>
      <c r="E1665" s="105"/>
      <c r="F1665" s="105"/>
      <c r="G1665" s="105"/>
      <c r="H1665" s="105"/>
      <c r="I1665" s="106"/>
      <c r="J1665" s="106"/>
      <c r="K1665" s="107"/>
      <c r="L1665" s="115"/>
      <c r="M1665" s="115"/>
    </row>
    <row r="1666" spans="1:13" ht="17.25">
      <c r="A1666" s="104"/>
      <c r="B1666" s="105"/>
      <c r="C1666" s="105"/>
      <c r="D1666" s="105"/>
      <c r="E1666" s="105"/>
      <c r="F1666" s="105"/>
      <c r="G1666" s="105"/>
      <c r="H1666" s="105"/>
      <c r="I1666" s="106"/>
      <c r="J1666" s="106"/>
      <c r="K1666" s="107"/>
      <c r="L1666" s="115"/>
      <c r="M1666" s="115"/>
    </row>
    <row r="1667" spans="1:13" ht="17.25">
      <c r="A1667" s="104"/>
      <c r="B1667" s="105"/>
      <c r="C1667" s="105"/>
      <c r="D1667" s="105"/>
      <c r="E1667" s="105"/>
      <c r="F1667" s="105"/>
      <c r="G1667" s="105"/>
      <c r="H1667" s="105"/>
      <c r="I1667" s="106"/>
      <c r="J1667" s="106"/>
      <c r="K1667" s="107"/>
      <c r="L1667" s="115"/>
      <c r="M1667" s="115"/>
    </row>
    <row r="1668" spans="1:13" ht="17.25">
      <c r="A1668" s="104"/>
      <c r="B1668" s="105"/>
      <c r="C1668" s="105"/>
      <c r="D1668" s="105"/>
      <c r="E1668" s="105"/>
      <c r="F1668" s="105"/>
      <c r="G1668" s="105"/>
      <c r="H1668" s="105"/>
      <c r="I1668" s="106"/>
      <c r="J1668" s="106"/>
      <c r="K1668" s="107"/>
      <c r="L1668" s="115"/>
      <c r="M1668" s="115"/>
    </row>
    <row r="1669" spans="1:13" ht="17.25">
      <c r="A1669" s="104"/>
      <c r="B1669" s="105"/>
      <c r="C1669" s="105"/>
      <c r="D1669" s="105"/>
      <c r="E1669" s="105"/>
      <c r="F1669" s="105"/>
      <c r="G1669" s="105"/>
      <c r="H1669" s="105"/>
      <c r="I1669" s="106"/>
      <c r="J1669" s="106"/>
      <c r="K1669" s="107"/>
      <c r="L1669" s="115"/>
      <c r="M1669" s="115"/>
    </row>
    <row r="1670" spans="1:13" ht="17.25">
      <c r="A1670" s="104"/>
      <c r="B1670" s="105"/>
      <c r="C1670" s="105"/>
      <c r="D1670" s="105"/>
      <c r="E1670" s="105"/>
      <c r="F1670" s="105"/>
      <c r="G1670" s="105"/>
      <c r="H1670" s="105"/>
      <c r="I1670" s="106"/>
      <c r="J1670" s="106"/>
      <c r="K1670" s="107"/>
      <c r="L1670" s="115"/>
      <c r="M1670" s="115"/>
    </row>
    <row r="1671" spans="1:13" ht="17.25">
      <c r="A1671" s="104"/>
      <c r="B1671" s="105"/>
      <c r="C1671" s="105"/>
      <c r="D1671" s="105"/>
      <c r="E1671" s="105"/>
      <c r="F1671" s="105"/>
      <c r="G1671" s="105"/>
      <c r="H1671" s="105"/>
      <c r="I1671" s="106"/>
      <c r="J1671" s="106"/>
      <c r="K1671" s="107"/>
      <c r="L1671" s="115"/>
      <c r="M1671" s="115"/>
    </row>
    <row r="1672" spans="1:13" ht="17.25">
      <c r="A1672" s="104"/>
      <c r="B1672" s="105"/>
      <c r="C1672" s="105"/>
      <c r="D1672" s="105"/>
      <c r="E1672" s="105"/>
      <c r="F1672" s="105"/>
      <c r="G1672" s="105"/>
      <c r="H1672" s="105"/>
      <c r="I1672" s="106"/>
      <c r="J1672" s="106"/>
      <c r="K1672" s="107"/>
      <c r="L1672" s="115"/>
      <c r="M1672" s="115"/>
    </row>
    <row r="1673" spans="1:13" ht="17.25">
      <c r="A1673" s="104"/>
      <c r="B1673" s="105"/>
      <c r="C1673" s="105"/>
      <c r="D1673" s="105"/>
      <c r="E1673" s="105"/>
      <c r="F1673" s="105"/>
      <c r="G1673" s="105"/>
      <c r="H1673" s="105"/>
      <c r="I1673" s="106"/>
      <c r="J1673" s="106"/>
      <c r="K1673" s="107"/>
      <c r="L1673" s="115"/>
      <c r="M1673" s="115"/>
    </row>
    <row r="1674" spans="1:13" ht="17.25">
      <c r="A1674" s="104"/>
      <c r="B1674" s="105"/>
      <c r="C1674" s="105"/>
      <c r="D1674" s="105"/>
      <c r="E1674" s="105"/>
      <c r="F1674" s="105"/>
      <c r="G1674" s="105"/>
      <c r="H1674" s="105"/>
      <c r="I1674" s="106"/>
      <c r="J1674" s="106"/>
      <c r="K1674" s="107"/>
      <c r="L1674" s="115"/>
      <c r="M1674" s="115"/>
    </row>
    <row r="1675" spans="1:13" ht="17.25">
      <c r="A1675" s="104"/>
      <c r="B1675" s="105"/>
      <c r="C1675" s="105"/>
      <c r="D1675" s="105"/>
      <c r="E1675" s="105"/>
      <c r="F1675" s="105"/>
      <c r="G1675" s="105"/>
      <c r="H1675" s="105"/>
      <c r="I1675" s="106"/>
      <c r="J1675" s="106"/>
      <c r="K1675" s="107"/>
      <c r="L1675" s="115"/>
      <c r="M1675" s="115"/>
    </row>
    <row r="1676" spans="1:13" ht="17.25">
      <c r="A1676" s="104"/>
      <c r="B1676" s="105"/>
      <c r="C1676" s="105"/>
      <c r="D1676" s="105"/>
      <c r="E1676" s="105"/>
      <c r="F1676" s="105"/>
      <c r="G1676" s="105"/>
      <c r="H1676" s="105"/>
      <c r="I1676" s="106"/>
      <c r="J1676" s="106"/>
      <c r="K1676" s="107"/>
      <c r="L1676" s="115"/>
      <c r="M1676" s="115"/>
    </row>
    <row r="1677" spans="1:13" ht="17.25">
      <c r="A1677" s="104"/>
      <c r="B1677" s="105"/>
      <c r="C1677" s="105"/>
      <c r="D1677" s="105"/>
      <c r="E1677" s="105"/>
      <c r="F1677" s="105"/>
      <c r="G1677" s="105"/>
      <c r="H1677" s="105"/>
      <c r="I1677" s="106"/>
      <c r="J1677" s="106"/>
      <c r="K1677" s="107"/>
      <c r="L1677" s="115"/>
      <c r="M1677" s="115"/>
    </row>
    <row r="1678" spans="1:13" ht="17.25">
      <c r="A1678" s="104"/>
      <c r="B1678" s="105"/>
      <c r="C1678" s="105"/>
      <c r="D1678" s="105"/>
      <c r="E1678" s="105"/>
      <c r="F1678" s="105"/>
      <c r="G1678" s="105"/>
      <c r="H1678" s="105"/>
      <c r="I1678" s="106"/>
      <c r="J1678" s="106"/>
      <c r="K1678" s="107"/>
      <c r="L1678" s="115"/>
      <c r="M1678" s="115"/>
    </row>
    <row r="1679" spans="1:13" ht="17.25">
      <c r="A1679" s="104"/>
      <c r="B1679" s="105"/>
      <c r="C1679" s="105"/>
      <c r="D1679" s="105"/>
      <c r="E1679" s="105"/>
      <c r="F1679" s="105"/>
      <c r="G1679" s="105"/>
      <c r="H1679" s="105"/>
      <c r="I1679" s="106"/>
      <c r="J1679" s="106"/>
      <c r="K1679" s="107"/>
      <c r="L1679" s="115"/>
      <c r="M1679" s="115"/>
    </row>
    <row r="1680" spans="1:13" ht="17.25">
      <c r="A1680" s="104"/>
      <c r="B1680" s="105"/>
      <c r="C1680" s="105"/>
      <c r="D1680" s="105"/>
      <c r="E1680" s="105"/>
      <c r="F1680" s="105"/>
      <c r="G1680" s="105"/>
      <c r="H1680" s="105"/>
      <c r="I1680" s="106"/>
      <c r="J1680" s="106"/>
      <c r="K1680" s="107"/>
      <c r="L1680" s="115"/>
      <c r="M1680" s="115"/>
    </row>
    <row r="1681" spans="1:13" ht="17.25">
      <c r="A1681" s="104"/>
      <c r="B1681" s="105"/>
      <c r="C1681" s="105"/>
      <c r="D1681" s="105"/>
      <c r="E1681" s="105"/>
      <c r="F1681" s="105"/>
      <c r="G1681" s="105"/>
      <c r="H1681" s="105"/>
      <c r="I1681" s="106"/>
      <c r="J1681" s="106"/>
      <c r="K1681" s="107"/>
      <c r="L1681" s="115"/>
      <c r="M1681" s="115"/>
    </row>
    <row r="1682" spans="1:13" ht="17.25">
      <c r="A1682" s="104"/>
      <c r="B1682" s="105"/>
      <c r="C1682" s="105"/>
      <c r="D1682" s="105"/>
      <c r="E1682" s="105"/>
      <c r="F1682" s="105"/>
      <c r="G1682" s="105"/>
      <c r="H1682" s="105"/>
      <c r="I1682" s="106"/>
      <c r="J1682" s="106"/>
      <c r="K1682" s="107"/>
      <c r="L1682" s="115"/>
      <c r="M1682" s="115"/>
    </row>
    <row r="1683" spans="1:13" ht="17.25">
      <c r="A1683" s="104"/>
      <c r="B1683" s="105"/>
      <c r="C1683" s="105"/>
      <c r="D1683" s="105"/>
      <c r="E1683" s="105"/>
      <c r="F1683" s="105"/>
      <c r="G1683" s="105"/>
      <c r="H1683" s="105"/>
      <c r="I1683" s="106"/>
      <c r="J1683" s="106"/>
      <c r="K1683" s="107"/>
      <c r="L1683" s="115"/>
      <c r="M1683" s="115"/>
    </row>
    <row r="1684" spans="1:13" ht="17.25">
      <c r="A1684" s="104"/>
      <c r="B1684" s="105"/>
      <c r="C1684" s="105"/>
      <c r="D1684" s="105"/>
      <c r="E1684" s="105"/>
      <c r="F1684" s="105"/>
      <c r="G1684" s="105"/>
      <c r="H1684" s="105"/>
      <c r="I1684" s="106"/>
      <c r="J1684" s="106"/>
      <c r="K1684" s="107"/>
      <c r="L1684" s="115"/>
      <c r="M1684" s="115"/>
    </row>
    <row r="1685" spans="1:13" ht="17.25">
      <c r="A1685" s="104"/>
      <c r="B1685" s="105"/>
      <c r="C1685" s="105"/>
      <c r="D1685" s="105"/>
      <c r="E1685" s="105"/>
      <c r="F1685" s="105"/>
      <c r="G1685" s="105"/>
      <c r="H1685" s="105"/>
      <c r="I1685" s="106"/>
      <c r="J1685" s="106"/>
      <c r="K1685" s="107"/>
      <c r="L1685" s="115"/>
      <c r="M1685" s="115"/>
    </row>
    <row r="1686" spans="1:13" ht="17.25">
      <c r="A1686" s="104"/>
      <c r="B1686" s="105"/>
      <c r="C1686" s="105"/>
      <c r="D1686" s="105"/>
      <c r="E1686" s="105"/>
      <c r="F1686" s="105"/>
      <c r="G1686" s="105"/>
      <c r="H1686" s="105"/>
      <c r="I1686" s="106"/>
      <c r="J1686" s="106"/>
      <c r="K1686" s="107"/>
      <c r="L1686" s="115"/>
      <c r="M1686" s="115"/>
    </row>
    <row r="1687" spans="1:13" ht="17.25">
      <c r="A1687" s="104"/>
      <c r="B1687" s="105"/>
      <c r="C1687" s="105"/>
      <c r="D1687" s="105"/>
      <c r="E1687" s="105"/>
      <c r="F1687" s="105"/>
      <c r="G1687" s="105"/>
      <c r="H1687" s="105"/>
      <c r="I1687" s="106"/>
      <c r="J1687" s="106"/>
      <c r="K1687" s="107"/>
      <c r="L1687" s="115"/>
      <c r="M1687" s="115"/>
    </row>
    <row r="1688" spans="1:13" ht="17.25">
      <c r="A1688" s="104"/>
      <c r="B1688" s="105"/>
      <c r="C1688" s="105"/>
      <c r="D1688" s="105"/>
      <c r="E1688" s="105"/>
      <c r="F1688" s="105"/>
      <c r="G1688" s="105"/>
      <c r="H1688" s="105"/>
      <c r="I1688" s="106"/>
      <c r="J1688" s="106"/>
      <c r="K1688" s="107"/>
      <c r="L1688" s="115"/>
      <c r="M1688" s="115"/>
    </row>
    <row r="1689" spans="1:13" ht="17.25">
      <c r="A1689" s="104"/>
      <c r="B1689" s="105"/>
      <c r="C1689" s="105"/>
      <c r="D1689" s="105"/>
      <c r="E1689" s="105"/>
      <c r="F1689" s="105"/>
      <c r="G1689" s="105"/>
      <c r="H1689" s="105"/>
      <c r="I1689" s="106"/>
      <c r="J1689" s="106"/>
      <c r="K1689" s="107"/>
      <c r="L1689" s="115"/>
      <c r="M1689" s="115"/>
    </row>
    <row r="1690" spans="1:13" ht="17.25">
      <c r="A1690" s="104"/>
      <c r="B1690" s="105"/>
      <c r="C1690" s="105"/>
      <c r="D1690" s="105"/>
      <c r="E1690" s="105"/>
      <c r="F1690" s="105"/>
      <c r="G1690" s="105"/>
      <c r="H1690" s="105"/>
      <c r="I1690" s="106"/>
      <c r="J1690" s="106"/>
      <c r="K1690" s="107"/>
      <c r="L1690" s="115"/>
      <c r="M1690" s="115"/>
    </row>
    <row r="1691" spans="1:13" ht="17.25">
      <c r="A1691" s="104"/>
      <c r="B1691" s="105"/>
      <c r="C1691" s="105"/>
      <c r="D1691" s="105"/>
      <c r="E1691" s="105"/>
      <c r="F1691" s="105"/>
      <c r="G1691" s="105"/>
      <c r="H1691" s="105"/>
      <c r="I1691" s="106"/>
      <c r="J1691" s="106"/>
      <c r="K1691" s="107"/>
      <c r="L1691" s="115"/>
      <c r="M1691" s="115"/>
    </row>
    <row r="1692" spans="1:13" ht="17.25">
      <c r="A1692" s="104"/>
      <c r="B1692" s="105"/>
      <c r="C1692" s="105"/>
      <c r="D1692" s="105"/>
      <c r="E1692" s="105"/>
      <c r="F1692" s="105"/>
      <c r="G1692" s="105"/>
      <c r="H1692" s="105"/>
      <c r="I1692" s="106"/>
      <c r="J1692" s="106"/>
      <c r="K1692" s="107"/>
      <c r="L1692" s="115"/>
      <c r="M1692" s="115"/>
    </row>
    <row r="1693" spans="1:13" ht="17.25">
      <c r="A1693" s="104"/>
      <c r="B1693" s="105"/>
      <c r="C1693" s="105"/>
      <c r="D1693" s="105"/>
      <c r="E1693" s="105"/>
      <c r="F1693" s="105"/>
      <c r="G1693" s="105"/>
      <c r="H1693" s="105"/>
      <c r="I1693" s="106"/>
      <c r="J1693" s="106"/>
      <c r="K1693" s="107"/>
      <c r="L1693" s="115"/>
      <c r="M1693" s="115"/>
    </row>
    <row r="1694" spans="1:13" ht="17.25">
      <c r="A1694" s="104"/>
      <c r="B1694" s="105"/>
      <c r="C1694" s="105"/>
      <c r="D1694" s="105"/>
      <c r="E1694" s="105"/>
      <c r="F1694" s="105"/>
      <c r="G1694" s="105"/>
      <c r="H1694" s="105"/>
      <c r="I1694" s="106"/>
      <c r="J1694" s="106"/>
      <c r="K1694" s="107"/>
      <c r="L1694" s="115"/>
      <c r="M1694" s="115"/>
    </row>
    <row r="1695" spans="1:13" ht="17.25">
      <c r="A1695" s="104"/>
      <c r="B1695" s="105"/>
      <c r="C1695" s="105"/>
      <c r="D1695" s="105"/>
      <c r="E1695" s="105"/>
      <c r="F1695" s="105"/>
      <c r="G1695" s="105"/>
      <c r="H1695" s="105"/>
      <c r="I1695" s="106"/>
      <c r="J1695" s="106"/>
      <c r="K1695" s="107"/>
      <c r="L1695" s="115"/>
      <c r="M1695" s="115"/>
    </row>
    <row r="1696" spans="1:13" ht="17.25">
      <c r="A1696" s="104"/>
      <c r="B1696" s="105"/>
      <c r="C1696" s="105"/>
      <c r="D1696" s="105"/>
      <c r="E1696" s="105"/>
      <c r="F1696" s="105"/>
      <c r="G1696" s="105"/>
      <c r="H1696" s="105"/>
      <c r="I1696" s="106"/>
      <c r="J1696" s="106"/>
      <c r="K1696" s="107"/>
      <c r="L1696" s="115"/>
      <c r="M1696" s="115"/>
    </row>
    <row r="1697" spans="1:13" ht="17.25">
      <c r="A1697" s="104"/>
      <c r="B1697" s="105"/>
      <c r="C1697" s="105"/>
      <c r="D1697" s="105"/>
      <c r="E1697" s="105"/>
      <c r="F1697" s="105"/>
      <c r="G1697" s="105"/>
      <c r="H1697" s="105"/>
      <c r="I1697" s="106"/>
      <c r="J1697" s="106"/>
      <c r="K1697" s="107"/>
      <c r="L1697" s="115"/>
      <c r="M1697" s="115"/>
    </row>
    <row r="1698" spans="1:13" ht="17.25">
      <c r="A1698" s="104"/>
      <c r="B1698" s="105"/>
      <c r="C1698" s="105"/>
      <c r="D1698" s="105"/>
      <c r="E1698" s="105"/>
      <c r="F1698" s="105"/>
      <c r="G1698" s="105"/>
      <c r="H1698" s="105"/>
      <c r="I1698" s="106"/>
      <c r="J1698" s="106"/>
      <c r="K1698" s="107"/>
      <c r="L1698" s="115"/>
      <c r="M1698" s="115"/>
    </row>
    <row r="1699" spans="1:13" ht="17.25">
      <c r="A1699" s="104"/>
      <c r="B1699" s="105"/>
      <c r="C1699" s="105"/>
      <c r="D1699" s="105"/>
      <c r="E1699" s="105"/>
      <c r="F1699" s="105"/>
      <c r="G1699" s="105"/>
      <c r="H1699" s="105"/>
      <c r="I1699" s="106"/>
      <c r="J1699" s="106"/>
      <c r="K1699" s="107"/>
      <c r="L1699" s="115"/>
      <c r="M1699" s="115"/>
    </row>
    <row r="1700" spans="1:13" ht="17.25">
      <c r="A1700" s="104"/>
      <c r="B1700" s="105"/>
      <c r="C1700" s="105"/>
      <c r="D1700" s="105"/>
      <c r="E1700" s="105"/>
      <c r="F1700" s="105"/>
      <c r="G1700" s="105"/>
      <c r="H1700" s="105"/>
      <c r="I1700" s="106"/>
      <c r="J1700" s="106"/>
      <c r="K1700" s="107"/>
      <c r="L1700" s="115"/>
      <c r="M1700" s="115"/>
    </row>
    <row r="1701" spans="1:13" ht="17.25">
      <c r="A1701" s="104"/>
      <c r="B1701" s="105"/>
      <c r="C1701" s="105"/>
      <c r="D1701" s="105"/>
      <c r="E1701" s="105"/>
      <c r="F1701" s="105"/>
      <c r="G1701" s="105"/>
      <c r="H1701" s="105"/>
      <c r="I1701" s="106"/>
      <c r="J1701" s="106"/>
      <c r="K1701" s="107"/>
      <c r="L1701" s="115"/>
      <c r="M1701" s="115"/>
    </row>
    <row r="1702" spans="1:13" ht="17.25">
      <c r="A1702" s="104"/>
      <c r="B1702" s="105"/>
      <c r="C1702" s="105"/>
      <c r="D1702" s="105"/>
      <c r="E1702" s="105"/>
      <c r="F1702" s="105"/>
      <c r="G1702" s="105"/>
      <c r="H1702" s="105"/>
      <c r="I1702" s="106"/>
      <c r="J1702" s="106"/>
      <c r="K1702" s="107"/>
      <c r="L1702" s="115"/>
      <c r="M1702" s="115"/>
    </row>
    <row r="1703" spans="1:13" ht="17.25">
      <c r="A1703" s="104"/>
      <c r="B1703" s="105"/>
      <c r="C1703" s="105"/>
      <c r="D1703" s="105"/>
      <c r="E1703" s="105"/>
      <c r="F1703" s="105"/>
      <c r="G1703" s="105"/>
      <c r="H1703" s="105"/>
      <c r="I1703" s="106"/>
      <c r="J1703" s="106"/>
      <c r="K1703" s="107"/>
      <c r="L1703" s="115"/>
      <c r="M1703" s="115"/>
    </row>
    <row r="1704" spans="1:13" ht="17.25">
      <c r="A1704" s="104"/>
      <c r="B1704" s="105"/>
      <c r="C1704" s="105"/>
      <c r="D1704" s="105"/>
      <c r="E1704" s="105"/>
      <c r="F1704" s="105"/>
      <c r="G1704" s="105"/>
      <c r="H1704" s="105"/>
      <c r="I1704" s="106"/>
      <c r="J1704" s="106"/>
      <c r="K1704" s="107"/>
      <c r="L1704" s="115"/>
      <c r="M1704" s="115"/>
    </row>
    <row r="1705" spans="1:13" ht="17.25">
      <c r="A1705" s="104"/>
      <c r="B1705" s="105"/>
      <c r="C1705" s="105"/>
      <c r="D1705" s="105"/>
      <c r="E1705" s="105"/>
      <c r="F1705" s="105"/>
      <c r="G1705" s="105"/>
      <c r="H1705" s="105"/>
      <c r="I1705" s="106"/>
      <c r="J1705" s="106"/>
      <c r="K1705" s="107"/>
      <c r="L1705" s="115"/>
      <c r="M1705" s="115"/>
    </row>
    <row r="1706" spans="1:13" ht="17.25">
      <c r="A1706" s="104"/>
      <c r="B1706" s="105"/>
      <c r="C1706" s="105"/>
      <c r="D1706" s="105"/>
      <c r="E1706" s="105"/>
      <c r="F1706" s="105"/>
      <c r="G1706" s="105"/>
      <c r="H1706" s="105"/>
      <c r="I1706" s="106"/>
      <c r="J1706" s="106"/>
      <c r="K1706" s="107"/>
      <c r="L1706" s="115"/>
      <c r="M1706" s="115"/>
    </row>
    <row r="1707" spans="1:13" ht="17.25">
      <c r="A1707" s="104"/>
      <c r="B1707" s="105"/>
      <c r="C1707" s="105"/>
      <c r="D1707" s="105"/>
      <c r="E1707" s="105"/>
      <c r="F1707" s="105"/>
      <c r="G1707" s="105"/>
      <c r="H1707" s="105"/>
      <c r="I1707" s="106"/>
      <c r="J1707" s="106"/>
      <c r="K1707" s="107"/>
      <c r="L1707" s="115"/>
      <c r="M1707" s="115"/>
    </row>
    <row r="1708" spans="1:13" ht="17.25">
      <c r="A1708" s="104"/>
      <c r="B1708" s="105"/>
      <c r="C1708" s="105"/>
      <c r="D1708" s="105"/>
      <c r="E1708" s="105"/>
      <c r="F1708" s="105"/>
      <c r="G1708" s="105"/>
      <c r="H1708" s="105"/>
      <c r="I1708" s="106"/>
      <c r="J1708" s="106"/>
      <c r="K1708" s="107"/>
      <c r="L1708" s="115"/>
      <c r="M1708" s="115"/>
    </row>
    <row r="1709" spans="1:13" ht="17.25">
      <c r="A1709" s="104"/>
      <c r="B1709" s="105"/>
      <c r="C1709" s="105"/>
      <c r="D1709" s="105"/>
      <c r="E1709" s="105"/>
      <c r="F1709" s="105"/>
      <c r="G1709" s="105"/>
      <c r="H1709" s="105"/>
      <c r="I1709" s="106"/>
      <c r="J1709" s="106"/>
      <c r="K1709" s="107"/>
      <c r="L1709" s="115"/>
      <c r="M1709" s="115"/>
    </row>
    <row r="1710" spans="1:13" ht="17.25">
      <c r="A1710" s="104"/>
      <c r="B1710" s="105"/>
      <c r="C1710" s="105"/>
      <c r="D1710" s="105"/>
      <c r="E1710" s="105"/>
      <c r="F1710" s="105"/>
      <c r="G1710" s="105"/>
      <c r="H1710" s="105"/>
      <c r="I1710" s="106"/>
      <c r="J1710" s="106"/>
      <c r="K1710" s="107"/>
      <c r="L1710" s="115"/>
      <c r="M1710" s="115"/>
    </row>
    <row r="1711" spans="1:13" ht="17.25">
      <c r="A1711" s="104"/>
      <c r="B1711" s="105"/>
      <c r="C1711" s="105"/>
      <c r="D1711" s="105"/>
      <c r="E1711" s="105"/>
      <c r="F1711" s="105"/>
      <c r="G1711" s="105"/>
      <c r="H1711" s="105"/>
      <c r="I1711" s="106"/>
      <c r="J1711" s="106"/>
      <c r="K1711" s="107"/>
      <c r="L1711" s="115"/>
      <c r="M1711" s="115"/>
    </row>
    <row r="1712" spans="1:13" ht="17.25">
      <c r="A1712" s="104"/>
      <c r="B1712" s="105"/>
      <c r="C1712" s="105"/>
      <c r="D1712" s="105"/>
      <c r="E1712" s="105"/>
      <c r="F1712" s="105"/>
      <c r="G1712" s="105"/>
      <c r="H1712" s="105"/>
      <c r="I1712" s="106"/>
      <c r="J1712" s="106"/>
      <c r="K1712" s="107"/>
      <c r="L1712" s="115"/>
      <c r="M1712" s="115"/>
    </row>
    <row r="1713" spans="1:13" ht="17.25">
      <c r="A1713" s="104"/>
      <c r="B1713" s="105"/>
      <c r="C1713" s="105"/>
      <c r="D1713" s="105"/>
      <c r="E1713" s="105"/>
      <c r="F1713" s="105"/>
      <c r="G1713" s="105"/>
      <c r="H1713" s="105"/>
      <c r="I1713" s="106"/>
      <c r="J1713" s="106"/>
      <c r="K1713" s="107"/>
      <c r="L1713" s="115"/>
      <c r="M1713" s="115"/>
    </row>
    <row r="1714" spans="1:13" ht="17.25">
      <c r="A1714" s="104"/>
      <c r="B1714" s="105"/>
      <c r="C1714" s="105"/>
      <c r="D1714" s="105"/>
      <c r="E1714" s="105"/>
      <c r="F1714" s="105"/>
      <c r="G1714" s="105"/>
      <c r="H1714" s="105"/>
      <c r="I1714" s="106"/>
      <c r="J1714" s="106"/>
      <c r="K1714" s="107"/>
      <c r="L1714" s="115"/>
      <c r="M1714" s="115"/>
    </row>
    <row r="1715" spans="1:13" ht="17.25">
      <c r="A1715" s="104"/>
      <c r="B1715" s="105"/>
      <c r="C1715" s="105"/>
      <c r="D1715" s="105"/>
      <c r="E1715" s="105"/>
      <c r="F1715" s="105"/>
      <c r="G1715" s="105"/>
      <c r="H1715" s="105"/>
      <c r="I1715" s="106"/>
      <c r="J1715" s="106"/>
      <c r="K1715" s="107"/>
      <c r="L1715" s="115"/>
      <c r="M1715" s="115"/>
    </row>
    <row r="1716" spans="1:13" ht="17.25">
      <c r="A1716" s="104"/>
      <c r="B1716" s="105"/>
      <c r="C1716" s="105"/>
      <c r="D1716" s="105"/>
      <c r="E1716" s="105"/>
      <c r="F1716" s="105"/>
      <c r="G1716" s="105"/>
      <c r="H1716" s="105"/>
      <c r="I1716" s="106"/>
      <c r="J1716" s="106"/>
      <c r="K1716" s="107"/>
      <c r="L1716" s="115"/>
      <c r="M1716" s="115"/>
    </row>
    <row r="1717" spans="1:13" ht="17.25">
      <c r="A1717" s="104"/>
      <c r="B1717" s="105"/>
      <c r="C1717" s="105"/>
      <c r="D1717" s="105"/>
      <c r="E1717" s="105"/>
      <c r="F1717" s="105"/>
      <c r="G1717" s="105"/>
      <c r="H1717" s="105"/>
      <c r="I1717" s="106"/>
      <c r="J1717" s="106"/>
      <c r="K1717" s="107"/>
      <c r="L1717" s="115"/>
      <c r="M1717" s="115"/>
    </row>
    <row r="1718" spans="1:13" ht="17.25">
      <c r="A1718" s="104"/>
      <c r="B1718" s="105"/>
      <c r="C1718" s="105"/>
      <c r="D1718" s="105"/>
      <c r="E1718" s="105"/>
      <c r="F1718" s="105"/>
      <c r="G1718" s="105"/>
      <c r="H1718" s="105"/>
      <c r="I1718" s="106"/>
      <c r="J1718" s="106"/>
      <c r="K1718" s="107"/>
      <c r="L1718" s="115"/>
      <c r="M1718" s="115"/>
    </row>
    <row r="1719" spans="1:13" ht="17.25">
      <c r="A1719" s="104"/>
      <c r="B1719" s="105"/>
      <c r="C1719" s="105"/>
      <c r="D1719" s="105"/>
      <c r="E1719" s="105"/>
      <c r="F1719" s="105"/>
      <c r="G1719" s="105"/>
      <c r="H1719" s="105"/>
      <c r="I1719" s="106"/>
      <c r="J1719" s="106"/>
      <c r="K1719" s="107"/>
      <c r="L1719" s="115"/>
      <c r="M1719" s="115"/>
    </row>
    <row r="1720" spans="1:13" ht="17.25">
      <c r="A1720" s="104"/>
      <c r="B1720" s="105"/>
      <c r="C1720" s="105"/>
      <c r="D1720" s="105"/>
      <c r="E1720" s="105"/>
      <c r="F1720" s="105"/>
      <c r="G1720" s="105"/>
      <c r="H1720" s="105"/>
      <c r="I1720" s="106"/>
      <c r="J1720" s="106"/>
      <c r="K1720" s="107"/>
      <c r="L1720" s="115"/>
      <c r="M1720" s="115"/>
    </row>
    <row r="1721" spans="1:13" ht="17.25">
      <c r="A1721" s="104"/>
      <c r="B1721" s="105"/>
      <c r="C1721" s="105"/>
      <c r="D1721" s="105"/>
      <c r="E1721" s="105"/>
      <c r="F1721" s="105"/>
      <c r="G1721" s="105"/>
      <c r="H1721" s="105"/>
      <c r="I1721" s="106"/>
      <c r="J1721" s="106"/>
      <c r="K1721" s="107"/>
      <c r="L1721" s="115"/>
      <c r="M1721" s="115"/>
    </row>
    <row r="1722" spans="1:13" ht="17.25">
      <c r="A1722" s="104"/>
      <c r="B1722" s="105"/>
      <c r="C1722" s="105"/>
      <c r="D1722" s="105"/>
      <c r="E1722" s="105"/>
      <c r="F1722" s="105"/>
      <c r="G1722" s="105"/>
      <c r="H1722" s="105"/>
      <c r="I1722" s="106"/>
      <c r="J1722" s="106"/>
      <c r="K1722" s="107"/>
      <c r="L1722" s="115"/>
      <c r="M1722" s="115"/>
    </row>
    <row r="1723" spans="1:13" ht="17.25">
      <c r="A1723" s="104"/>
      <c r="B1723" s="105"/>
      <c r="C1723" s="105"/>
      <c r="D1723" s="105"/>
      <c r="E1723" s="105"/>
      <c r="F1723" s="105"/>
      <c r="G1723" s="105"/>
      <c r="H1723" s="105"/>
      <c r="I1723" s="106"/>
      <c r="J1723" s="106"/>
      <c r="K1723" s="107"/>
      <c r="L1723" s="115"/>
      <c r="M1723" s="115"/>
    </row>
    <row r="1724" spans="1:13" ht="17.25">
      <c r="A1724" s="104"/>
      <c r="B1724" s="105"/>
      <c r="C1724" s="105"/>
      <c r="D1724" s="105"/>
      <c r="E1724" s="105"/>
      <c r="F1724" s="105"/>
      <c r="G1724" s="105"/>
      <c r="H1724" s="105"/>
      <c r="I1724" s="106"/>
      <c r="J1724" s="106"/>
      <c r="K1724" s="107"/>
      <c r="L1724" s="115"/>
      <c r="M1724" s="115"/>
    </row>
    <row r="1725" spans="1:13" ht="17.25">
      <c r="A1725" s="104"/>
      <c r="B1725" s="105"/>
      <c r="C1725" s="105"/>
      <c r="D1725" s="105"/>
      <c r="E1725" s="105"/>
      <c r="F1725" s="105"/>
      <c r="G1725" s="105"/>
      <c r="H1725" s="105"/>
      <c r="I1725" s="106"/>
      <c r="J1725" s="106"/>
      <c r="K1725" s="107"/>
      <c r="L1725" s="115"/>
      <c r="M1725" s="115"/>
    </row>
    <row r="1726" spans="1:13" ht="17.25">
      <c r="A1726" s="104"/>
      <c r="B1726" s="105"/>
      <c r="C1726" s="105"/>
      <c r="D1726" s="105"/>
      <c r="E1726" s="105"/>
      <c r="F1726" s="105"/>
      <c r="G1726" s="105"/>
      <c r="H1726" s="105"/>
      <c r="I1726" s="106"/>
      <c r="J1726" s="106"/>
      <c r="K1726" s="107"/>
      <c r="L1726" s="115"/>
      <c r="M1726" s="115"/>
    </row>
    <row r="1727" spans="1:13" ht="17.25">
      <c r="A1727" s="104"/>
      <c r="B1727" s="105"/>
      <c r="C1727" s="105"/>
      <c r="D1727" s="105"/>
      <c r="E1727" s="105"/>
      <c r="F1727" s="105"/>
      <c r="G1727" s="105"/>
      <c r="H1727" s="105"/>
      <c r="I1727" s="106"/>
      <c r="J1727" s="106"/>
      <c r="K1727" s="107"/>
      <c r="L1727" s="115"/>
      <c r="M1727" s="115"/>
    </row>
    <row r="1728" spans="1:13" ht="17.25">
      <c r="A1728" s="104"/>
      <c r="B1728" s="105"/>
      <c r="C1728" s="105"/>
      <c r="D1728" s="105"/>
      <c r="E1728" s="105"/>
      <c r="F1728" s="105"/>
      <c r="G1728" s="105"/>
      <c r="H1728" s="105"/>
      <c r="I1728" s="106"/>
      <c r="J1728" s="106"/>
      <c r="K1728" s="107"/>
      <c r="L1728" s="115"/>
      <c r="M1728" s="115"/>
    </row>
    <row r="1729" spans="1:13" ht="17.25">
      <c r="A1729" s="104"/>
      <c r="B1729" s="105"/>
      <c r="C1729" s="105"/>
      <c r="D1729" s="105"/>
      <c r="E1729" s="105"/>
      <c r="F1729" s="105"/>
      <c r="G1729" s="105"/>
      <c r="H1729" s="105"/>
      <c r="I1729" s="106"/>
      <c r="J1729" s="106"/>
      <c r="K1729" s="107"/>
      <c r="L1729" s="115"/>
      <c r="M1729" s="115"/>
    </row>
    <row r="1730" spans="1:13" ht="17.25">
      <c r="A1730" s="104"/>
      <c r="B1730" s="105"/>
      <c r="C1730" s="105"/>
      <c r="D1730" s="105"/>
      <c r="E1730" s="105"/>
      <c r="F1730" s="105"/>
      <c r="G1730" s="105"/>
      <c r="H1730" s="105"/>
      <c r="I1730" s="106"/>
      <c r="J1730" s="106"/>
      <c r="K1730" s="107"/>
      <c r="L1730" s="115"/>
      <c r="M1730" s="115"/>
    </row>
    <row r="1731" spans="1:13" ht="17.25">
      <c r="A1731" s="104"/>
      <c r="B1731" s="105"/>
      <c r="C1731" s="105"/>
      <c r="D1731" s="105"/>
      <c r="E1731" s="105"/>
      <c r="F1731" s="105"/>
      <c r="G1731" s="105"/>
      <c r="H1731" s="105"/>
      <c r="I1731" s="106"/>
      <c r="J1731" s="106"/>
      <c r="K1731" s="107"/>
      <c r="L1731" s="115"/>
      <c r="M1731" s="115"/>
    </row>
    <row r="1732" spans="1:13" ht="17.25">
      <c r="A1732" s="104"/>
      <c r="B1732" s="105"/>
      <c r="C1732" s="105"/>
      <c r="D1732" s="105"/>
      <c r="E1732" s="105"/>
      <c r="F1732" s="105"/>
      <c r="G1732" s="105"/>
      <c r="H1732" s="105"/>
      <c r="I1732" s="106"/>
      <c r="J1732" s="106"/>
      <c r="K1732" s="107"/>
      <c r="L1732" s="115"/>
      <c r="M1732" s="115"/>
    </row>
    <row r="1733" spans="1:13" ht="17.25">
      <c r="A1733" s="104"/>
      <c r="B1733" s="105"/>
      <c r="C1733" s="105"/>
      <c r="D1733" s="105"/>
      <c r="E1733" s="105"/>
      <c r="F1733" s="105"/>
      <c r="G1733" s="105"/>
      <c r="H1733" s="105"/>
      <c r="I1733" s="106"/>
      <c r="J1733" s="106"/>
      <c r="K1733" s="107"/>
      <c r="L1733" s="115"/>
      <c r="M1733" s="115"/>
    </row>
    <row r="1734" spans="1:13" ht="17.25">
      <c r="A1734" s="104"/>
      <c r="B1734" s="105"/>
      <c r="C1734" s="105"/>
      <c r="D1734" s="105"/>
      <c r="E1734" s="105"/>
      <c r="F1734" s="105"/>
      <c r="G1734" s="105"/>
      <c r="H1734" s="105"/>
      <c r="I1734" s="106"/>
      <c r="J1734" s="106"/>
      <c r="K1734" s="107"/>
      <c r="L1734" s="115"/>
      <c r="M1734" s="115"/>
    </row>
    <row r="1735" spans="1:13" ht="17.25">
      <c r="A1735" s="104"/>
      <c r="B1735" s="105"/>
      <c r="C1735" s="105"/>
      <c r="D1735" s="105"/>
      <c r="E1735" s="105"/>
      <c r="F1735" s="105"/>
      <c r="G1735" s="105"/>
      <c r="H1735" s="105"/>
      <c r="I1735" s="106"/>
      <c r="J1735" s="106"/>
      <c r="K1735" s="107"/>
      <c r="L1735" s="115"/>
      <c r="M1735" s="115"/>
    </row>
    <row r="1736" spans="1:13" ht="17.25">
      <c r="A1736" s="104"/>
      <c r="B1736" s="105"/>
      <c r="C1736" s="105"/>
      <c r="D1736" s="105"/>
      <c r="E1736" s="105"/>
      <c r="F1736" s="105"/>
      <c r="G1736" s="105"/>
      <c r="H1736" s="105"/>
      <c r="I1736" s="106"/>
      <c r="J1736" s="106"/>
      <c r="K1736" s="107"/>
      <c r="L1736" s="115"/>
      <c r="M1736" s="115"/>
    </row>
    <row r="1737" spans="1:13" ht="17.25">
      <c r="A1737" s="104"/>
      <c r="B1737" s="105"/>
      <c r="C1737" s="105"/>
      <c r="D1737" s="105"/>
      <c r="E1737" s="105"/>
      <c r="F1737" s="105"/>
      <c r="G1737" s="105"/>
      <c r="H1737" s="105"/>
      <c r="I1737" s="106"/>
      <c r="J1737" s="106"/>
      <c r="K1737" s="107"/>
      <c r="L1737" s="115"/>
      <c r="M1737" s="115"/>
    </row>
    <row r="1738" spans="1:13" ht="17.25">
      <c r="A1738" s="104"/>
      <c r="B1738" s="105"/>
      <c r="C1738" s="105"/>
      <c r="D1738" s="105"/>
      <c r="E1738" s="105"/>
      <c r="F1738" s="105"/>
      <c r="G1738" s="105"/>
      <c r="H1738" s="105"/>
      <c r="I1738" s="106"/>
      <c r="J1738" s="106"/>
      <c r="K1738" s="107"/>
      <c r="L1738" s="115"/>
      <c r="M1738" s="115"/>
    </row>
    <row r="1739" spans="1:13" ht="17.25">
      <c r="A1739" s="104"/>
      <c r="B1739" s="105"/>
      <c r="C1739" s="105"/>
      <c r="D1739" s="105"/>
      <c r="E1739" s="105"/>
      <c r="F1739" s="105"/>
      <c r="G1739" s="105"/>
      <c r="H1739" s="105"/>
      <c r="I1739" s="106"/>
      <c r="J1739" s="106"/>
      <c r="K1739" s="107"/>
      <c r="L1739" s="115"/>
      <c r="M1739" s="115"/>
    </row>
    <row r="1740" spans="1:13" ht="17.25">
      <c r="A1740" s="104"/>
      <c r="B1740" s="105"/>
      <c r="C1740" s="105"/>
      <c r="D1740" s="105"/>
      <c r="E1740" s="105"/>
      <c r="F1740" s="105"/>
      <c r="G1740" s="105"/>
      <c r="H1740" s="105"/>
      <c r="I1740" s="106"/>
      <c r="J1740" s="106"/>
      <c r="K1740" s="107"/>
      <c r="L1740" s="115"/>
      <c r="M1740" s="115"/>
    </row>
    <row r="1741" spans="1:13" ht="17.25">
      <c r="A1741" s="104"/>
      <c r="B1741" s="105"/>
      <c r="C1741" s="105"/>
      <c r="D1741" s="105"/>
      <c r="E1741" s="105"/>
      <c r="F1741" s="105"/>
      <c r="G1741" s="105"/>
      <c r="H1741" s="105"/>
      <c r="I1741" s="106"/>
      <c r="J1741" s="106"/>
      <c r="K1741" s="107"/>
      <c r="L1741" s="115"/>
      <c r="M1741" s="115"/>
    </row>
    <row r="1742" spans="1:13" ht="17.25">
      <c r="A1742" s="104"/>
      <c r="B1742" s="105"/>
      <c r="C1742" s="105"/>
      <c r="D1742" s="105"/>
      <c r="E1742" s="105"/>
      <c r="F1742" s="105"/>
      <c r="G1742" s="105"/>
      <c r="H1742" s="105"/>
      <c r="I1742" s="106"/>
      <c r="J1742" s="106"/>
      <c r="K1742" s="107"/>
      <c r="L1742" s="115"/>
      <c r="M1742" s="115"/>
    </row>
    <row r="1743" spans="1:13" ht="17.25">
      <c r="A1743" s="104"/>
      <c r="B1743" s="105"/>
      <c r="C1743" s="105"/>
      <c r="D1743" s="105"/>
      <c r="E1743" s="105"/>
      <c r="F1743" s="105"/>
      <c r="G1743" s="105"/>
      <c r="H1743" s="105"/>
      <c r="I1743" s="106"/>
      <c r="J1743" s="106"/>
      <c r="K1743" s="107"/>
      <c r="L1743" s="115"/>
      <c r="M1743" s="115"/>
    </row>
    <row r="1744" spans="1:13" ht="17.25">
      <c r="A1744" s="104"/>
      <c r="B1744" s="105"/>
      <c r="C1744" s="105"/>
      <c r="D1744" s="105"/>
      <c r="E1744" s="105"/>
      <c r="F1744" s="105"/>
      <c r="G1744" s="105"/>
      <c r="H1744" s="105"/>
      <c r="I1744" s="106"/>
      <c r="J1744" s="106"/>
      <c r="K1744" s="107"/>
      <c r="L1744" s="115"/>
      <c r="M1744" s="115"/>
    </row>
    <row r="1745" spans="1:13" ht="17.25">
      <c r="A1745" s="104"/>
      <c r="B1745" s="105"/>
      <c r="C1745" s="105"/>
      <c r="D1745" s="105"/>
      <c r="E1745" s="105"/>
      <c r="F1745" s="105"/>
      <c r="G1745" s="105"/>
      <c r="H1745" s="105"/>
      <c r="I1745" s="106"/>
      <c r="J1745" s="106"/>
      <c r="K1745" s="107"/>
      <c r="L1745" s="115"/>
      <c r="M1745" s="115"/>
    </row>
    <row r="1746" spans="1:13" ht="17.25">
      <c r="A1746" s="104"/>
      <c r="B1746" s="105"/>
      <c r="C1746" s="105"/>
      <c r="D1746" s="105"/>
      <c r="E1746" s="105"/>
      <c r="F1746" s="105"/>
      <c r="G1746" s="105"/>
      <c r="H1746" s="105"/>
      <c r="I1746" s="106"/>
      <c r="J1746" s="106"/>
      <c r="K1746" s="107"/>
      <c r="L1746" s="115"/>
      <c r="M1746" s="115"/>
    </row>
    <row r="1747" spans="1:13" ht="17.25">
      <c r="A1747" s="104"/>
      <c r="B1747" s="105"/>
      <c r="C1747" s="105"/>
      <c r="D1747" s="105"/>
      <c r="E1747" s="105"/>
      <c r="F1747" s="105"/>
      <c r="G1747" s="105"/>
      <c r="H1747" s="105"/>
      <c r="I1747" s="106"/>
      <c r="J1747" s="106"/>
      <c r="K1747" s="107"/>
      <c r="L1747" s="115"/>
      <c r="M1747" s="115"/>
    </row>
    <row r="1748" spans="1:13" ht="17.25">
      <c r="A1748" s="104"/>
      <c r="B1748" s="105"/>
      <c r="C1748" s="105"/>
      <c r="D1748" s="105"/>
      <c r="E1748" s="105"/>
      <c r="F1748" s="105"/>
      <c r="G1748" s="105"/>
      <c r="H1748" s="105"/>
      <c r="I1748" s="106"/>
      <c r="J1748" s="106"/>
      <c r="K1748" s="107"/>
      <c r="L1748" s="115"/>
      <c r="M1748" s="115"/>
    </row>
    <row r="1749" spans="1:13" ht="17.25">
      <c r="A1749" s="104"/>
      <c r="B1749" s="105"/>
      <c r="C1749" s="105"/>
      <c r="D1749" s="105"/>
      <c r="E1749" s="105"/>
      <c r="F1749" s="105"/>
      <c r="G1749" s="105"/>
      <c r="H1749" s="105"/>
      <c r="I1749" s="106"/>
      <c r="J1749" s="106"/>
      <c r="K1749" s="107"/>
      <c r="L1749" s="115"/>
      <c r="M1749" s="115"/>
    </row>
    <row r="1750" spans="1:13" ht="17.25">
      <c r="A1750" s="104"/>
      <c r="B1750" s="105"/>
      <c r="C1750" s="105"/>
      <c r="D1750" s="105"/>
      <c r="E1750" s="105"/>
      <c r="F1750" s="105"/>
      <c r="G1750" s="105"/>
      <c r="H1750" s="105"/>
      <c r="I1750" s="106"/>
      <c r="J1750" s="106"/>
      <c r="K1750" s="107"/>
      <c r="L1750" s="115"/>
      <c r="M1750" s="115"/>
    </row>
    <row r="1751" spans="1:13" ht="17.25">
      <c r="A1751" s="104"/>
      <c r="B1751" s="105"/>
      <c r="C1751" s="105"/>
      <c r="D1751" s="105"/>
      <c r="E1751" s="105"/>
      <c r="F1751" s="105"/>
      <c r="G1751" s="105"/>
      <c r="H1751" s="105"/>
      <c r="I1751" s="106"/>
      <c r="J1751" s="106"/>
      <c r="K1751" s="107"/>
      <c r="L1751" s="115"/>
      <c r="M1751" s="115"/>
    </row>
    <row r="1752" spans="1:13" ht="17.25">
      <c r="A1752" s="104"/>
      <c r="B1752" s="105"/>
      <c r="C1752" s="105"/>
      <c r="D1752" s="105"/>
      <c r="E1752" s="105"/>
      <c r="F1752" s="105"/>
      <c r="G1752" s="105"/>
      <c r="H1752" s="105"/>
      <c r="I1752" s="106"/>
      <c r="J1752" s="106"/>
      <c r="K1752" s="107"/>
      <c r="L1752" s="115"/>
      <c r="M1752" s="115"/>
    </row>
    <row r="1753" spans="1:13" ht="17.25">
      <c r="A1753" s="104"/>
      <c r="B1753" s="105"/>
      <c r="C1753" s="105"/>
      <c r="D1753" s="105"/>
      <c r="E1753" s="105"/>
      <c r="F1753" s="105"/>
      <c r="G1753" s="105"/>
      <c r="H1753" s="105"/>
      <c r="I1753" s="106"/>
      <c r="J1753" s="106"/>
      <c r="K1753" s="107"/>
      <c r="L1753" s="115"/>
      <c r="M1753" s="115"/>
    </row>
    <row r="1754" spans="1:13" ht="17.25">
      <c r="A1754" s="104"/>
      <c r="B1754" s="105"/>
      <c r="C1754" s="105"/>
      <c r="D1754" s="105"/>
      <c r="E1754" s="105"/>
      <c r="F1754" s="105"/>
      <c r="G1754" s="105"/>
      <c r="H1754" s="105"/>
      <c r="I1754" s="106"/>
      <c r="J1754" s="106"/>
      <c r="K1754" s="107"/>
      <c r="L1754" s="115"/>
      <c r="M1754" s="115"/>
    </row>
    <row r="1755" spans="1:13" ht="17.25">
      <c r="A1755" s="104"/>
      <c r="B1755" s="105"/>
      <c r="C1755" s="105"/>
      <c r="D1755" s="105"/>
      <c r="E1755" s="105"/>
      <c r="F1755" s="105"/>
      <c r="G1755" s="105"/>
      <c r="H1755" s="105"/>
      <c r="I1755" s="106"/>
      <c r="J1755" s="106"/>
      <c r="K1755" s="107"/>
      <c r="L1755" s="115"/>
      <c r="M1755" s="115"/>
    </row>
    <row r="1756" spans="1:13" ht="17.25">
      <c r="A1756" s="104"/>
      <c r="B1756" s="105"/>
      <c r="C1756" s="105"/>
      <c r="D1756" s="105"/>
      <c r="E1756" s="105"/>
      <c r="F1756" s="105"/>
      <c r="G1756" s="105"/>
      <c r="H1756" s="105"/>
      <c r="I1756" s="106"/>
      <c r="J1756" s="106"/>
      <c r="K1756" s="107"/>
      <c r="L1756" s="115"/>
      <c r="M1756" s="115"/>
    </row>
    <row r="1757" spans="1:13" ht="17.25">
      <c r="A1757" s="104"/>
      <c r="B1757" s="105"/>
      <c r="C1757" s="105"/>
      <c r="D1757" s="105"/>
      <c r="E1757" s="105"/>
      <c r="F1757" s="105"/>
      <c r="G1757" s="105"/>
      <c r="H1757" s="105"/>
      <c r="I1757" s="106"/>
      <c r="J1757" s="106"/>
      <c r="K1757" s="107"/>
      <c r="L1757" s="115"/>
      <c r="M1757" s="115"/>
    </row>
    <row r="1758" spans="1:13" ht="17.25">
      <c r="A1758" s="104"/>
      <c r="B1758" s="105"/>
      <c r="C1758" s="105"/>
      <c r="D1758" s="105"/>
      <c r="E1758" s="105"/>
      <c r="F1758" s="105"/>
      <c r="G1758" s="105"/>
      <c r="H1758" s="105"/>
      <c r="I1758" s="106"/>
      <c r="J1758" s="106"/>
      <c r="K1758" s="107"/>
      <c r="L1758" s="115"/>
      <c r="M1758" s="115"/>
    </row>
    <row r="1759" spans="1:13" ht="17.25">
      <c r="A1759" s="104"/>
      <c r="B1759" s="105"/>
      <c r="C1759" s="105"/>
      <c r="D1759" s="105"/>
      <c r="E1759" s="105"/>
      <c r="F1759" s="105"/>
      <c r="G1759" s="105"/>
      <c r="H1759" s="105"/>
      <c r="I1759" s="106"/>
      <c r="J1759" s="106"/>
      <c r="K1759" s="107"/>
      <c r="L1759" s="115"/>
      <c r="M1759" s="115"/>
    </row>
    <row r="1760" spans="1:13" ht="17.25">
      <c r="A1760" s="104"/>
      <c r="B1760" s="105"/>
      <c r="C1760" s="105"/>
      <c r="D1760" s="105"/>
      <c r="E1760" s="105"/>
      <c r="F1760" s="105"/>
      <c r="G1760" s="105"/>
      <c r="H1760" s="105"/>
      <c r="I1760" s="106"/>
      <c r="J1760" s="106"/>
      <c r="K1760" s="107"/>
      <c r="L1760" s="115"/>
      <c r="M1760" s="115"/>
    </row>
    <row r="1761" spans="1:13" ht="17.25">
      <c r="A1761" s="104"/>
      <c r="B1761" s="105"/>
      <c r="C1761" s="105"/>
      <c r="D1761" s="105"/>
      <c r="E1761" s="105"/>
      <c r="F1761" s="105"/>
      <c r="G1761" s="105"/>
      <c r="H1761" s="105"/>
      <c r="I1761" s="106"/>
      <c r="J1761" s="106"/>
      <c r="K1761" s="107"/>
      <c r="L1761" s="115"/>
      <c r="M1761" s="115"/>
    </row>
    <row r="1762" spans="1:13" ht="17.25">
      <c r="A1762" s="104"/>
      <c r="B1762" s="105"/>
      <c r="C1762" s="105"/>
      <c r="D1762" s="105"/>
      <c r="E1762" s="105"/>
      <c r="F1762" s="105"/>
      <c r="G1762" s="105"/>
      <c r="H1762" s="105"/>
      <c r="I1762" s="106"/>
      <c r="J1762" s="106"/>
      <c r="K1762" s="107"/>
      <c r="L1762" s="115"/>
      <c r="M1762" s="115"/>
    </row>
    <row r="1763" spans="1:13" ht="17.25">
      <c r="A1763" s="104"/>
      <c r="B1763" s="105"/>
      <c r="C1763" s="105"/>
      <c r="D1763" s="105"/>
      <c r="E1763" s="105"/>
      <c r="F1763" s="105"/>
      <c r="G1763" s="105"/>
      <c r="H1763" s="105"/>
      <c r="I1763" s="106"/>
      <c r="J1763" s="106"/>
      <c r="K1763" s="107"/>
      <c r="L1763" s="115"/>
      <c r="M1763" s="115"/>
    </row>
    <row r="1764" spans="1:13" ht="17.25">
      <c r="A1764" s="104"/>
      <c r="B1764" s="105"/>
      <c r="C1764" s="105"/>
      <c r="D1764" s="105"/>
      <c r="E1764" s="105"/>
      <c r="F1764" s="105"/>
      <c r="G1764" s="105"/>
      <c r="H1764" s="105"/>
      <c r="I1764" s="106"/>
      <c r="J1764" s="106"/>
      <c r="K1764" s="107"/>
      <c r="L1764" s="115"/>
      <c r="M1764" s="115"/>
    </row>
    <row r="1765" spans="1:13" ht="17.25">
      <c r="A1765" s="104"/>
      <c r="B1765" s="105"/>
      <c r="C1765" s="105"/>
      <c r="D1765" s="105"/>
      <c r="E1765" s="105"/>
      <c r="F1765" s="105"/>
      <c r="G1765" s="105"/>
      <c r="H1765" s="105"/>
      <c r="I1765" s="106"/>
      <c r="J1765" s="106"/>
      <c r="K1765" s="107"/>
      <c r="L1765" s="115"/>
      <c r="M1765" s="115"/>
    </row>
    <row r="1766" spans="1:13" ht="17.25">
      <c r="A1766" s="104"/>
      <c r="B1766" s="105"/>
      <c r="C1766" s="105"/>
      <c r="D1766" s="105"/>
      <c r="E1766" s="105"/>
      <c r="F1766" s="105"/>
      <c r="G1766" s="105"/>
      <c r="H1766" s="105"/>
      <c r="I1766" s="106"/>
      <c r="J1766" s="106"/>
      <c r="K1766" s="107"/>
      <c r="L1766" s="115"/>
      <c r="M1766" s="115"/>
    </row>
    <row r="1767" spans="1:13" ht="17.25">
      <c r="A1767" s="104"/>
      <c r="B1767" s="105"/>
      <c r="C1767" s="105"/>
      <c r="D1767" s="105"/>
      <c r="E1767" s="105"/>
      <c r="F1767" s="105"/>
      <c r="G1767" s="105"/>
      <c r="H1767" s="105"/>
      <c r="I1767" s="106"/>
      <c r="J1767" s="106"/>
      <c r="K1767" s="107"/>
      <c r="L1767" s="115"/>
      <c r="M1767" s="115"/>
    </row>
    <row r="1768" spans="1:13" ht="17.25">
      <c r="A1768" s="104"/>
      <c r="B1768" s="105"/>
      <c r="C1768" s="105"/>
      <c r="D1768" s="105"/>
      <c r="E1768" s="105"/>
      <c r="F1768" s="105"/>
      <c r="G1768" s="105"/>
      <c r="H1768" s="105"/>
      <c r="I1768" s="106"/>
      <c r="J1768" s="106"/>
      <c r="K1768" s="107"/>
      <c r="L1768" s="115"/>
      <c r="M1768" s="115"/>
    </row>
    <row r="1769" spans="1:13" ht="17.25">
      <c r="A1769" s="104"/>
      <c r="B1769" s="105"/>
      <c r="C1769" s="105"/>
      <c r="D1769" s="105"/>
      <c r="E1769" s="105"/>
      <c r="F1769" s="105"/>
      <c r="G1769" s="105"/>
      <c r="H1769" s="105"/>
      <c r="I1769" s="106"/>
      <c r="J1769" s="106"/>
      <c r="K1769" s="107"/>
      <c r="L1769" s="115"/>
      <c r="M1769" s="115"/>
    </row>
    <row r="1770" spans="1:13" ht="17.25">
      <c r="A1770" s="104"/>
      <c r="B1770" s="105"/>
      <c r="C1770" s="105"/>
      <c r="D1770" s="105"/>
      <c r="E1770" s="105"/>
      <c r="F1770" s="105"/>
      <c r="G1770" s="105"/>
      <c r="H1770" s="105"/>
      <c r="I1770" s="106"/>
      <c r="J1770" s="106"/>
      <c r="K1770" s="107"/>
      <c r="L1770" s="115"/>
      <c r="M1770" s="115"/>
    </row>
    <row r="1771" spans="1:13" ht="17.25">
      <c r="A1771" s="104"/>
      <c r="B1771" s="105"/>
      <c r="C1771" s="105"/>
      <c r="D1771" s="105"/>
      <c r="E1771" s="105"/>
      <c r="F1771" s="105"/>
      <c r="G1771" s="105"/>
      <c r="H1771" s="105"/>
      <c r="I1771" s="106"/>
      <c r="J1771" s="106"/>
      <c r="K1771" s="107"/>
      <c r="L1771" s="115"/>
      <c r="M1771" s="115"/>
    </row>
    <row r="1772" spans="1:13" ht="17.25">
      <c r="A1772" s="104"/>
      <c r="B1772" s="105"/>
      <c r="C1772" s="105"/>
      <c r="D1772" s="105"/>
      <c r="E1772" s="105"/>
      <c r="F1772" s="105"/>
      <c r="G1772" s="105"/>
      <c r="H1772" s="105"/>
      <c r="I1772" s="106"/>
      <c r="J1772" s="106"/>
      <c r="K1772" s="107"/>
      <c r="L1772" s="115"/>
      <c r="M1772" s="115"/>
    </row>
    <row r="1773" spans="1:13" ht="17.25">
      <c r="A1773" s="104"/>
      <c r="B1773" s="105"/>
      <c r="C1773" s="105"/>
      <c r="D1773" s="105"/>
      <c r="E1773" s="105"/>
      <c r="F1773" s="105"/>
      <c r="G1773" s="105"/>
      <c r="H1773" s="105"/>
      <c r="I1773" s="106"/>
      <c r="J1773" s="106"/>
      <c r="K1773" s="107"/>
      <c r="L1773" s="115"/>
      <c r="M1773" s="115"/>
    </row>
    <row r="1774" spans="1:13" ht="17.25">
      <c r="A1774" s="104"/>
      <c r="B1774" s="105"/>
      <c r="C1774" s="105"/>
      <c r="D1774" s="105"/>
      <c r="E1774" s="105"/>
      <c r="F1774" s="105"/>
      <c r="G1774" s="105"/>
      <c r="H1774" s="105"/>
      <c r="I1774" s="106"/>
      <c r="J1774" s="106"/>
      <c r="K1774" s="107"/>
      <c r="L1774" s="115"/>
      <c r="M1774" s="115"/>
    </row>
    <row r="1775" spans="1:13" ht="17.25">
      <c r="A1775" s="104"/>
      <c r="B1775" s="105"/>
      <c r="C1775" s="105"/>
      <c r="D1775" s="105"/>
      <c r="E1775" s="105"/>
      <c r="F1775" s="105"/>
      <c r="G1775" s="105"/>
      <c r="H1775" s="105"/>
      <c r="I1775" s="106"/>
      <c r="J1775" s="106"/>
      <c r="K1775" s="107"/>
      <c r="L1775" s="115"/>
      <c r="M1775" s="115"/>
    </row>
    <row r="1776" spans="1:13" ht="17.25">
      <c r="A1776" s="104"/>
      <c r="B1776" s="105"/>
      <c r="C1776" s="105"/>
      <c r="D1776" s="105"/>
      <c r="E1776" s="105"/>
      <c r="F1776" s="105"/>
      <c r="G1776" s="105"/>
      <c r="H1776" s="105"/>
      <c r="I1776" s="106"/>
      <c r="J1776" s="106"/>
      <c r="K1776" s="107"/>
      <c r="L1776" s="115"/>
      <c r="M1776" s="115"/>
    </row>
    <row r="1777" spans="1:13" ht="17.25">
      <c r="A1777" s="104"/>
      <c r="B1777" s="105"/>
      <c r="C1777" s="105"/>
      <c r="D1777" s="105"/>
      <c r="E1777" s="105"/>
      <c r="F1777" s="105"/>
      <c r="G1777" s="105"/>
      <c r="H1777" s="105"/>
      <c r="I1777" s="106"/>
      <c r="J1777" s="106"/>
      <c r="K1777" s="107"/>
      <c r="L1777" s="115"/>
      <c r="M1777" s="115"/>
    </row>
    <row r="1778" spans="1:13" ht="17.25">
      <c r="A1778" s="104"/>
      <c r="B1778" s="105"/>
      <c r="C1778" s="105"/>
      <c r="D1778" s="105"/>
      <c r="E1778" s="105"/>
      <c r="F1778" s="105"/>
      <c r="G1778" s="105"/>
      <c r="H1778" s="105"/>
      <c r="I1778" s="106"/>
      <c r="J1778" s="106"/>
      <c r="K1778" s="107"/>
      <c r="L1778" s="115"/>
      <c r="M1778" s="115"/>
    </row>
    <row r="1779" spans="1:13" ht="17.25">
      <c r="A1779" s="104"/>
      <c r="B1779" s="105"/>
      <c r="C1779" s="105"/>
      <c r="D1779" s="105"/>
      <c r="E1779" s="105"/>
      <c r="F1779" s="105"/>
      <c r="G1779" s="105"/>
      <c r="H1779" s="105"/>
      <c r="I1779" s="106"/>
      <c r="J1779" s="106"/>
      <c r="K1779" s="107"/>
      <c r="L1779" s="115"/>
      <c r="M1779" s="115"/>
    </row>
    <row r="1780" spans="1:13" ht="17.25">
      <c r="A1780" s="104"/>
      <c r="B1780" s="105"/>
      <c r="C1780" s="105"/>
      <c r="D1780" s="105"/>
      <c r="E1780" s="105"/>
      <c r="F1780" s="105"/>
      <c r="G1780" s="105"/>
      <c r="H1780" s="105"/>
      <c r="I1780" s="106"/>
      <c r="J1780" s="106"/>
      <c r="K1780" s="107"/>
      <c r="L1780" s="115"/>
      <c r="M1780" s="115"/>
    </row>
    <row r="1781" spans="1:13" ht="17.25">
      <c r="A1781" s="104"/>
      <c r="B1781" s="105"/>
      <c r="C1781" s="105"/>
      <c r="D1781" s="105"/>
      <c r="E1781" s="105"/>
      <c r="F1781" s="105"/>
      <c r="G1781" s="105"/>
      <c r="H1781" s="105"/>
      <c r="I1781" s="106"/>
      <c r="J1781" s="106"/>
      <c r="K1781" s="107"/>
      <c r="L1781" s="115"/>
      <c r="M1781" s="115"/>
    </row>
    <row r="1782" spans="1:13" ht="17.25">
      <c r="A1782" s="104"/>
      <c r="B1782" s="105"/>
      <c r="C1782" s="105"/>
      <c r="D1782" s="105"/>
      <c r="E1782" s="105"/>
      <c r="F1782" s="105"/>
      <c r="G1782" s="105"/>
      <c r="H1782" s="105"/>
      <c r="I1782" s="106"/>
      <c r="J1782" s="106"/>
      <c r="K1782" s="107"/>
      <c r="L1782" s="115"/>
      <c r="M1782" s="115"/>
    </row>
    <row r="1783" spans="1:13" ht="17.25">
      <c r="A1783" s="104"/>
      <c r="B1783" s="105"/>
      <c r="C1783" s="105"/>
      <c r="D1783" s="105"/>
      <c r="E1783" s="105"/>
      <c r="F1783" s="105"/>
      <c r="G1783" s="105"/>
      <c r="H1783" s="105"/>
      <c r="I1783" s="106"/>
      <c r="J1783" s="106"/>
      <c r="K1783" s="107"/>
      <c r="L1783" s="115"/>
      <c r="M1783" s="115"/>
    </row>
    <row r="1784" spans="1:13" ht="17.25">
      <c r="A1784" s="104"/>
      <c r="B1784" s="105"/>
      <c r="C1784" s="105"/>
      <c r="D1784" s="105"/>
      <c r="E1784" s="105"/>
      <c r="F1784" s="105"/>
      <c r="G1784" s="105"/>
      <c r="H1784" s="105"/>
      <c r="I1784" s="106"/>
      <c r="J1784" s="106"/>
      <c r="K1784" s="107"/>
      <c r="L1784" s="115"/>
      <c r="M1784" s="115"/>
    </row>
    <row r="1785" spans="1:13" ht="17.25">
      <c r="A1785" s="104"/>
      <c r="B1785" s="105"/>
      <c r="C1785" s="105"/>
      <c r="D1785" s="105"/>
      <c r="E1785" s="105"/>
      <c r="F1785" s="105"/>
      <c r="G1785" s="105"/>
      <c r="H1785" s="105"/>
      <c r="I1785" s="106"/>
      <c r="J1785" s="106"/>
      <c r="K1785" s="107"/>
      <c r="L1785" s="115"/>
      <c r="M1785" s="115"/>
    </row>
    <row r="1786" spans="1:13" ht="17.25">
      <c r="A1786" s="104"/>
      <c r="B1786" s="105"/>
      <c r="C1786" s="105"/>
      <c r="D1786" s="105"/>
      <c r="E1786" s="105"/>
      <c r="F1786" s="105"/>
      <c r="G1786" s="105"/>
      <c r="H1786" s="105"/>
      <c r="I1786" s="106"/>
      <c r="J1786" s="106"/>
      <c r="K1786" s="107"/>
      <c r="L1786" s="115"/>
      <c r="M1786" s="115"/>
    </row>
    <row r="1787" spans="1:13" ht="17.25">
      <c r="A1787" s="104"/>
      <c r="B1787" s="105"/>
      <c r="C1787" s="105"/>
      <c r="D1787" s="105"/>
      <c r="E1787" s="105"/>
      <c r="F1787" s="105"/>
      <c r="G1787" s="105"/>
      <c r="H1787" s="105"/>
      <c r="I1787" s="106"/>
      <c r="J1787" s="106"/>
      <c r="K1787" s="107"/>
      <c r="L1787" s="115"/>
      <c r="M1787" s="115"/>
    </row>
    <row r="1788" spans="1:13" ht="17.25">
      <c r="A1788" s="104"/>
      <c r="B1788" s="105"/>
      <c r="C1788" s="105"/>
      <c r="D1788" s="105"/>
      <c r="E1788" s="105"/>
      <c r="F1788" s="105"/>
      <c r="G1788" s="105"/>
      <c r="H1788" s="105"/>
      <c r="I1788" s="106"/>
      <c r="J1788" s="106"/>
      <c r="K1788" s="107"/>
      <c r="L1788" s="115"/>
      <c r="M1788" s="115"/>
    </row>
    <row r="1789" spans="1:13" ht="17.25">
      <c r="A1789" s="104"/>
      <c r="B1789" s="105"/>
      <c r="C1789" s="105"/>
      <c r="D1789" s="105"/>
      <c r="E1789" s="105"/>
      <c r="F1789" s="105"/>
      <c r="G1789" s="105"/>
      <c r="H1789" s="105"/>
      <c r="I1789" s="106"/>
      <c r="J1789" s="106"/>
      <c r="K1789" s="107"/>
      <c r="L1789" s="115"/>
      <c r="M1789" s="115"/>
    </row>
    <row r="1790" spans="1:13" ht="17.25">
      <c r="A1790" s="104"/>
      <c r="B1790" s="105"/>
      <c r="C1790" s="105"/>
      <c r="D1790" s="105"/>
      <c r="E1790" s="105"/>
      <c r="F1790" s="105"/>
      <c r="G1790" s="105"/>
      <c r="H1790" s="105"/>
      <c r="I1790" s="106"/>
      <c r="J1790" s="106"/>
      <c r="K1790" s="107"/>
      <c r="L1790" s="115"/>
      <c r="M1790" s="115"/>
    </row>
    <row r="1791" spans="1:13" ht="17.25">
      <c r="A1791" s="104"/>
      <c r="B1791" s="105"/>
      <c r="C1791" s="105"/>
      <c r="D1791" s="105"/>
      <c r="E1791" s="105"/>
      <c r="F1791" s="105"/>
      <c r="G1791" s="105"/>
      <c r="H1791" s="105"/>
      <c r="I1791" s="106"/>
      <c r="J1791" s="106"/>
      <c r="K1791" s="107"/>
      <c r="L1791" s="115"/>
      <c r="M1791" s="115"/>
    </row>
    <row r="1792" spans="1:13" ht="17.25">
      <c r="A1792" s="104"/>
      <c r="B1792" s="105"/>
      <c r="C1792" s="105"/>
      <c r="D1792" s="105"/>
      <c r="E1792" s="105"/>
      <c r="F1792" s="105"/>
      <c r="G1792" s="105"/>
      <c r="H1792" s="105"/>
      <c r="I1792" s="106"/>
      <c r="J1792" s="106"/>
      <c r="K1792" s="107"/>
      <c r="L1792" s="115"/>
      <c r="M1792" s="115"/>
    </row>
    <row r="1793" spans="1:13" ht="17.25">
      <c r="A1793" s="104"/>
      <c r="B1793" s="105"/>
      <c r="C1793" s="105"/>
      <c r="D1793" s="105"/>
      <c r="E1793" s="105"/>
      <c r="F1793" s="105"/>
      <c r="G1793" s="105"/>
      <c r="H1793" s="105"/>
      <c r="I1793" s="106"/>
      <c r="J1793" s="106"/>
      <c r="K1793" s="107"/>
      <c r="L1793" s="115"/>
      <c r="M1793" s="115"/>
    </row>
    <row r="1794" spans="1:13" ht="17.25">
      <c r="A1794" s="104"/>
      <c r="B1794" s="105"/>
      <c r="C1794" s="105"/>
      <c r="D1794" s="105"/>
      <c r="E1794" s="105"/>
      <c r="F1794" s="105"/>
      <c r="G1794" s="105"/>
      <c r="H1794" s="105"/>
      <c r="I1794" s="106"/>
      <c r="J1794" s="106"/>
      <c r="K1794" s="107"/>
      <c r="L1794" s="115"/>
      <c r="M1794" s="115"/>
    </row>
    <row r="1795" spans="1:13" ht="17.25">
      <c r="A1795" s="104"/>
      <c r="B1795" s="105"/>
      <c r="C1795" s="105"/>
      <c r="D1795" s="105"/>
      <c r="E1795" s="105"/>
      <c r="F1795" s="105"/>
      <c r="G1795" s="105"/>
      <c r="H1795" s="105"/>
      <c r="I1795" s="106"/>
      <c r="J1795" s="106"/>
      <c r="K1795" s="107"/>
      <c r="L1795" s="115"/>
      <c r="M1795" s="115"/>
    </row>
    <row r="1796" spans="1:13" ht="17.25">
      <c r="A1796" s="104"/>
      <c r="B1796" s="105"/>
      <c r="C1796" s="105"/>
      <c r="D1796" s="105"/>
      <c r="E1796" s="105"/>
      <c r="F1796" s="105"/>
      <c r="G1796" s="105"/>
      <c r="H1796" s="105"/>
      <c r="I1796" s="106"/>
      <c r="J1796" s="106"/>
      <c r="K1796" s="107"/>
      <c r="L1796" s="115"/>
      <c r="M1796" s="115"/>
    </row>
    <row r="1797" spans="1:13" ht="17.25">
      <c r="A1797" s="104"/>
      <c r="B1797" s="105"/>
      <c r="C1797" s="105"/>
      <c r="D1797" s="105"/>
      <c r="E1797" s="105"/>
      <c r="F1797" s="105"/>
      <c r="G1797" s="105"/>
      <c r="H1797" s="105"/>
      <c r="I1797" s="106"/>
      <c r="J1797" s="106"/>
      <c r="K1797" s="107"/>
      <c r="L1797" s="115"/>
      <c r="M1797" s="115"/>
    </row>
    <row r="1798" spans="1:13" ht="17.25">
      <c r="A1798" s="104"/>
      <c r="B1798" s="105"/>
      <c r="C1798" s="105"/>
      <c r="D1798" s="105"/>
      <c r="E1798" s="105"/>
      <c r="F1798" s="105"/>
      <c r="G1798" s="105"/>
      <c r="H1798" s="105"/>
      <c r="I1798" s="106"/>
      <c r="J1798" s="106"/>
      <c r="K1798" s="107"/>
      <c r="L1798" s="115"/>
      <c r="M1798" s="115"/>
    </row>
    <row r="1799" spans="1:13" ht="17.25">
      <c r="A1799" s="104"/>
      <c r="B1799" s="105"/>
      <c r="C1799" s="105"/>
      <c r="D1799" s="105"/>
      <c r="E1799" s="105"/>
      <c r="F1799" s="105"/>
      <c r="G1799" s="105"/>
      <c r="H1799" s="105"/>
      <c r="I1799" s="106"/>
      <c r="J1799" s="106"/>
      <c r="K1799" s="107"/>
      <c r="L1799" s="115"/>
      <c r="M1799" s="115"/>
    </row>
    <row r="1800" spans="1:13" ht="17.25">
      <c r="A1800" s="104"/>
      <c r="B1800" s="105"/>
      <c r="C1800" s="105"/>
      <c r="D1800" s="105"/>
      <c r="E1800" s="105"/>
      <c r="F1800" s="105"/>
      <c r="G1800" s="105"/>
      <c r="H1800" s="105"/>
      <c r="I1800" s="106"/>
      <c r="J1800" s="106"/>
      <c r="K1800" s="107"/>
      <c r="L1800" s="115"/>
      <c r="M1800" s="115"/>
    </row>
    <row r="1801" spans="1:13" ht="17.25">
      <c r="A1801" s="104"/>
      <c r="B1801" s="105"/>
      <c r="C1801" s="105"/>
      <c r="D1801" s="105"/>
      <c r="E1801" s="105"/>
      <c r="F1801" s="105"/>
      <c r="G1801" s="105"/>
      <c r="H1801" s="105"/>
      <c r="I1801" s="106"/>
      <c r="J1801" s="106"/>
      <c r="K1801" s="107"/>
      <c r="L1801" s="115"/>
      <c r="M1801" s="115"/>
    </row>
    <row r="1802" spans="1:13" ht="17.25">
      <c r="A1802" s="104"/>
      <c r="B1802" s="105"/>
      <c r="C1802" s="105"/>
      <c r="D1802" s="105"/>
      <c r="E1802" s="105"/>
      <c r="F1802" s="105"/>
      <c r="G1802" s="105"/>
      <c r="H1802" s="105"/>
      <c r="I1802" s="106"/>
      <c r="J1802" s="106"/>
      <c r="K1802" s="107"/>
      <c r="L1802" s="115"/>
      <c r="M1802" s="115"/>
    </row>
    <row r="1803" spans="1:13" ht="17.25">
      <c r="A1803" s="104"/>
      <c r="B1803" s="105"/>
      <c r="C1803" s="105"/>
      <c r="D1803" s="105"/>
      <c r="E1803" s="105"/>
      <c r="F1803" s="105"/>
      <c r="G1803" s="105"/>
      <c r="H1803" s="105"/>
      <c r="I1803" s="106"/>
      <c r="J1803" s="106"/>
      <c r="K1803" s="107"/>
      <c r="L1803" s="115"/>
      <c r="M1803" s="115"/>
    </row>
    <row r="1804" spans="1:13" ht="17.25">
      <c r="A1804" s="104"/>
      <c r="B1804" s="105"/>
      <c r="C1804" s="105"/>
      <c r="D1804" s="105"/>
      <c r="E1804" s="105"/>
      <c r="F1804" s="105"/>
      <c r="G1804" s="105"/>
      <c r="H1804" s="105"/>
      <c r="I1804" s="106"/>
      <c r="J1804" s="106"/>
      <c r="K1804" s="107"/>
      <c r="L1804" s="115"/>
      <c r="M1804" s="115"/>
    </row>
    <row r="1805" spans="1:13" ht="17.25">
      <c r="A1805" s="104"/>
      <c r="B1805" s="105"/>
      <c r="C1805" s="105"/>
      <c r="D1805" s="105"/>
      <c r="E1805" s="105"/>
      <c r="F1805" s="105"/>
      <c r="G1805" s="105"/>
      <c r="H1805" s="105"/>
      <c r="I1805" s="106"/>
      <c r="J1805" s="106"/>
      <c r="K1805" s="107"/>
      <c r="L1805" s="115"/>
      <c r="M1805" s="115"/>
    </row>
    <row r="1806" spans="1:13" ht="17.25">
      <c r="A1806" s="104"/>
      <c r="B1806" s="105"/>
      <c r="C1806" s="105"/>
      <c r="D1806" s="105"/>
      <c r="E1806" s="105"/>
      <c r="F1806" s="105"/>
      <c r="G1806" s="105"/>
      <c r="H1806" s="105"/>
      <c r="I1806" s="106"/>
      <c r="J1806" s="106"/>
      <c r="K1806" s="107"/>
      <c r="L1806" s="115"/>
      <c r="M1806" s="115"/>
    </row>
    <row r="1807" spans="1:13" ht="17.25">
      <c r="A1807" s="104"/>
      <c r="B1807" s="105"/>
      <c r="C1807" s="105"/>
      <c r="D1807" s="105"/>
      <c r="E1807" s="105"/>
      <c r="F1807" s="105"/>
      <c r="G1807" s="105"/>
      <c r="H1807" s="105"/>
      <c r="I1807" s="106"/>
      <c r="J1807" s="106"/>
      <c r="K1807" s="107"/>
      <c r="L1807" s="115"/>
      <c r="M1807" s="115"/>
    </row>
    <row r="1808" spans="1:13" ht="17.25">
      <c r="A1808" s="104"/>
      <c r="B1808" s="105"/>
      <c r="C1808" s="105"/>
      <c r="D1808" s="105"/>
      <c r="E1808" s="105"/>
      <c r="F1808" s="105"/>
      <c r="G1808" s="105"/>
      <c r="H1808" s="105"/>
      <c r="I1808" s="106"/>
      <c r="J1808" s="106"/>
      <c r="K1808" s="107"/>
      <c r="L1808" s="115"/>
      <c r="M1808" s="115"/>
    </row>
    <row r="1809" spans="1:13" ht="17.25">
      <c r="A1809" s="104"/>
      <c r="B1809" s="105"/>
      <c r="C1809" s="105"/>
      <c r="D1809" s="105"/>
      <c r="E1809" s="105"/>
      <c r="F1809" s="105"/>
      <c r="G1809" s="105"/>
      <c r="H1809" s="105"/>
      <c r="I1809" s="106"/>
      <c r="J1809" s="106"/>
      <c r="K1809" s="107"/>
      <c r="L1809" s="115"/>
      <c r="M1809" s="115"/>
    </row>
    <row r="1810" spans="1:13" ht="17.25">
      <c r="A1810" s="104"/>
      <c r="B1810" s="105"/>
      <c r="C1810" s="105"/>
      <c r="D1810" s="105"/>
      <c r="E1810" s="105"/>
      <c r="F1810" s="105"/>
      <c r="G1810" s="105"/>
      <c r="H1810" s="105"/>
      <c r="I1810" s="106"/>
      <c r="J1810" s="106"/>
      <c r="K1810" s="107"/>
      <c r="L1810" s="115"/>
      <c r="M1810" s="115"/>
    </row>
    <row r="1811" spans="1:13" ht="17.25">
      <c r="A1811" s="104"/>
      <c r="B1811" s="105"/>
      <c r="C1811" s="105"/>
      <c r="D1811" s="105"/>
      <c r="E1811" s="105"/>
      <c r="F1811" s="105"/>
      <c r="G1811" s="105"/>
      <c r="H1811" s="105"/>
      <c r="I1811" s="106"/>
      <c r="J1811" s="106"/>
      <c r="K1811" s="107"/>
      <c r="L1811" s="115"/>
      <c r="M1811" s="115"/>
    </row>
    <row r="1812" spans="1:13" ht="17.25">
      <c r="A1812" s="104"/>
      <c r="B1812" s="105"/>
      <c r="C1812" s="105"/>
      <c r="D1812" s="105"/>
      <c r="E1812" s="105"/>
      <c r="F1812" s="105"/>
      <c r="G1812" s="105"/>
      <c r="H1812" s="105"/>
      <c r="I1812" s="106"/>
      <c r="J1812" s="106"/>
      <c r="K1812" s="107"/>
      <c r="L1812" s="115"/>
      <c r="M1812" s="115"/>
    </row>
    <row r="1813" spans="1:13" ht="17.25">
      <c r="A1813" s="104"/>
      <c r="B1813" s="105"/>
      <c r="C1813" s="105"/>
      <c r="D1813" s="105"/>
      <c r="E1813" s="105"/>
      <c r="F1813" s="105"/>
      <c r="G1813" s="105"/>
      <c r="H1813" s="105"/>
      <c r="I1813" s="106"/>
      <c r="J1813" s="106"/>
      <c r="K1813" s="107"/>
      <c r="L1813" s="115"/>
      <c r="M1813" s="115"/>
    </row>
    <row r="1814" spans="1:13" ht="17.25">
      <c r="A1814" s="104"/>
      <c r="B1814" s="105"/>
      <c r="C1814" s="105"/>
      <c r="D1814" s="105"/>
      <c r="E1814" s="105"/>
      <c r="F1814" s="105"/>
      <c r="G1814" s="105"/>
      <c r="H1814" s="105"/>
      <c r="I1814" s="106"/>
      <c r="J1814" s="106"/>
      <c r="K1814" s="107"/>
      <c r="L1814" s="115"/>
      <c r="M1814" s="115"/>
    </row>
    <row r="1815" spans="1:13" ht="17.25">
      <c r="A1815" s="104"/>
      <c r="B1815" s="105"/>
      <c r="C1815" s="105"/>
      <c r="D1815" s="105"/>
      <c r="E1815" s="105"/>
      <c r="F1815" s="105"/>
      <c r="G1815" s="105"/>
      <c r="H1815" s="105"/>
      <c r="I1815" s="106"/>
      <c r="J1815" s="106"/>
      <c r="K1815" s="107"/>
      <c r="L1815" s="115"/>
      <c r="M1815" s="115"/>
    </row>
    <row r="1816" spans="1:13" ht="17.25">
      <c r="A1816" s="104"/>
      <c r="B1816" s="105"/>
      <c r="C1816" s="105"/>
      <c r="D1816" s="105"/>
      <c r="E1816" s="105"/>
      <c r="F1816" s="105"/>
      <c r="G1816" s="105"/>
      <c r="H1816" s="105"/>
      <c r="I1816" s="106"/>
      <c r="J1816" s="106"/>
      <c r="K1816" s="107"/>
      <c r="L1816" s="115"/>
      <c r="M1816" s="115"/>
    </row>
    <row r="1817" spans="1:13" ht="17.25">
      <c r="A1817" s="104"/>
      <c r="B1817" s="105"/>
      <c r="C1817" s="105"/>
      <c r="D1817" s="105"/>
      <c r="E1817" s="105"/>
      <c r="F1817" s="105"/>
      <c r="G1817" s="105"/>
      <c r="H1817" s="105"/>
      <c r="I1817" s="106"/>
      <c r="J1817" s="106"/>
      <c r="K1817" s="107"/>
      <c r="L1817" s="115"/>
      <c r="M1817" s="115"/>
    </row>
    <row r="1818" spans="1:13" ht="17.25">
      <c r="A1818" s="104"/>
      <c r="B1818" s="105"/>
      <c r="C1818" s="105"/>
      <c r="D1818" s="105"/>
      <c r="E1818" s="105"/>
      <c r="F1818" s="105"/>
      <c r="G1818" s="105"/>
      <c r="H1818" s="105"/>
      <c r="I1818" s="106"/>
      <c r="J1818" s="106"/>
      <c r="K1818" s="107"/>
      <c r="L1818" s="115"/>
      <c r="M1818" s="115"/>
    </row>
    <row r="1819" spans="1:13" ht="17.25">
      <c r="A1819" s="104"/>
      <c r="B1819" s="105"/>
      <c r="C1819" s="105"/>
      <c r="D1819" s="105"/>
      <c r="E1819" s="105"/>
      <c r="F1819" s="105"/>
      <c r="G1819" s="105"/>
      <c r="H1819" s="105"/>
      <c r="I1819" s="106"/>
      <c r="J1819" s="106"/>
      <c r="K1819" s="107"/>
      <c r="L1819" s="115"/>
      <c r="M1819" s="115"/>
    </row>
    <row r="1820" spans="1:13" ht="17.25">
      <c r="A1820" s="104"/>
      <c r="B1820" s="105"/>
      <c r="C1820" s="105"/>
      <c r="D1820" s="105"/>
      <c r="E1820" s="105"/>
      <c r="F1820" s="105"/>
      <c r="G1820" s="105"/>
      <c r="H1820" s="105"/>
      <c r="I1820" s="106"/>
      <c r="J1820" s="106"/>
      <c r="K1820" s="107"/>
      <c r="L1820" s="115"/>
      <c r="M1820" s="115"/>
    </row>
    <row r="1821" spans="1:13" ht="17.25">
      <c r="A1821" s="104"/>
      <c r="B1821" s="105"/>
      <c r="C1821" s="105"/>
      <c r="D1821" s="105"/>
      <c r="E1821" s="105"/>
      <c r="F1821" s="105"/>
      <c r="G1821" s="105"/>
      <c r="H1821" s="105"/>
      <c r="I1821" s="106"/>
      <c r="J1821" s="106"/>
      <c r="K1821" s="107"/>
      <c r="L1821" s="115"/>
      <c r="M1821" s="115"/>
    </row>
    <row r="1822" spans="1:13" ht="17.25">
      <c r="A1822" s="104"/>
      <c r="B1822" s="105"/>
      <c r="C1822" s="105"/>
      <c r="D1822" s="105"/>
      <c r="E1822" s="105"/>
      <c r="F1822" s="105"/>
      <c r="G1822" s="105"/>
      <c r="H1822" s="105"/>
      <c r="I1822" s="106"/>
      <c r="J1822" s="106"/>
      <c r="K1822" s="107"/>
      <c r="L1822" s="115"/>
      <c r="M1822" s="115"/>
    </row>
    <row r="1823" spans="1:13" ht="17.25">
      <c r="A1823" s="104"/>
      <c r="B1823" s="105"/>
      <c r="C1823" s="105"/>
      <c r="D1823" s="105"/>
      <c r="E1823" s="105"/>
      <c r="F1823" s="105"/>
      <c r="G1823" s="105"/>
      <c r="H1823" s="105"/>
      <c r="I1823" s="106"/>
      <c r="J1823" s="106"/>
      <c r="K1823" s="107"/>
      <c r="L1823" s="115"/>
      <c r="M1823" s="115"/>
    </row>
    <row r="1824" spans="1:13" ht="17.25">
      <c r="A1824" s="104"/>
      <c r="B1824" s="105"/>
      <c r="C1824" s="105"/>
      <c r="D1824" s="105"/>
      <c r="E1824" s="105"/>
      <c r="F1824" s="105"/>
      <c r="G1824" s="105"/>
      <c r="H1824" s="105"/>
      <c r="I1824" s="106"/>
      <c r="J1824" s="106"/>
      <c r="K1824" s="107"/>
      <c r="L1824" s="115"/>
      <c r="M1824" s="115"/>
    </row>
    <row r="1825" spans="1:13" ht="17.25">
      <c r="A1825" s="104"/>
      <c r="B1825" s="105"/>
      <c r="C1825" s="105"/>
      <c r="D1825" s="105"/>
      <c r="E1825" s="105"/>
      <c r="F1825" s="105"/>
      <c r="G1825" s="105"/>
      <c r="H1825" s="105"/>
      <c r="I1825" s="106"/>
      <c r="J1825" s="106"/>
      <c r="K1825" s="107"/>
      <c r="L1825" s="115"/>
      <c r="M1825" s="115"/>
    </row>
    <row r="1826" spans="1:13" ht="17.25">
      <c r="A1826" s="104"/>
      <c r="B1826" s="105"/>
      <c r="C1826" s="105"/>
      <c r="D1826" s="105"/>
      <c r="E1826" s="105"/>
      <c r="F1826" s="105"/>
      <c r="G1826" s="105"/>
      <c r="H1826" s="105"/>
      <c r="I1826" s="106"/>
      <c r="J1826" s="106"/>
      <c r="K1826" s="107"/>
      <c r="L1826" s="115"/>
      <c r="M1826" s="115"/>
    </row>
    <row r="1827" spans="1:13" ht="17.25">
      <c r="A1827" s="104"/>
      <c r="B1827" s="105"/>
      <c r="C1827" s="105"/>
      <c r="D1827" s="105"/>
      <c r="E1827" s="105"/>
      <c r="F1827" s="105"/>
      <c r="G1827" s="105"/>
      <c r="H1827" s="105"/>
      <c r="I1827" s="106"/>
      <c r="J1827" s="106"/>
      <c r="K1827" s="107"/>
      <c r="L1827" s="115"/>
      <c r="M1827" s="115"/>
    </row>
    <row r="1828" spans="1:13" ht="17.25">
      <c r="A1828" s="104"/>
      <c r="B1828" s="105"/>
      <c r="C1828" s="105"/>
      <c r="D1828" s="105"/>
      <c r="E1828" s="105"/>
      <c r="F1828" s="105"/>
      <c r="G1828" s="105"/>
      <c r="H1828" s="105"/>
      <c r="I1828" s="106"/>
      <c r="J1828" s="106"/>
      <c r="K1828" s="107"/>
      <c r="L1828" s="115"/>
      <c r="M1828" s="115"/>
    </row>
    <row r="1829" spans="1:13" ht="17.25">
      <c r="A1829" s="104"/>
      <c r="B1829" s="105"/>
      <c r="C1829" s="105"/>
      <c r="D1829" s="105"/>
      <c r="E1829" s="105"/>
      <c r="F1829" s="105"/>
      <c r="G1829" s="105"/>
      <c r="H1829" s="105"/>
      <c r="I1829" s="106"/>
      <c r="J1829" s="106"/>
      <c r="K1829" s="107"/>
      <c r="L1829" s="115"/>
      <c r="M1829" s="115"/>
    </row>
    <row r="1830" spans="1:13" ht="17.25">
      <c r="A1830" s="104"/>
      <c r="B1830" s="105"/>
      <c r="C1830" s="105"/>
      <c r="D1830" s="105"/>
      <c r="E1830" s="105"/>
      <c r="F1830" s="105"/>
      <c r="G1830" s="105"/>
      <c r="H1830" s="105"/>
      <c r="I1830" s="106"/>
      <c r="J1830" s="106"/>
      <c r="K1830" s="107"/>
      <c r="L1830" s="115"/>
      <c r="M1830" s="115"/>
    </row>
    <row r="1831" spans="1:13" ht="17.25">
      <c r="A1831" s="104"/>
      <c r="B1831" s="105"/>
      <c r="C1831" s="105"/>
      <c r="D1831" s="105"/>
      <c r="E1831" s="105"/>
      <c r="F1831" s="105"/>
      <c r="G1831" s="105"/>
      <c r="H1831" s="105"/>
      <c r="I1831" s="106"/>
      <c r="J1831" s="106"/>
      <c r="K1831" s="107"/>
      <c r="L1831" s="115"/>
      <c r="M1831" s="115"/>
    </row>
    <row r="1832" spans="1:13" ht="17.25">
      <c r="A1832" s="104"/>
      <c r="B1832" s="105"/>
      <c r="C1832" s="105"/>
      <c r="D1832" s="105"/>
      <c r="E1832" s="105"/>
      <c r="F1832" s="105"/>
      <c r="G1832" s="105"/>
      <c r="H1832" s="105"/>
      <c r="I1832" s="106"/>
      <c r="J1832" s="106"/>
      <c r="K1832" s="107"/>
      <c r="L1832" s="115"/>
      <c r="M1832" s="115"/>
    </row>
    <row r="1833" spans="1:13" ht="17.25">
      <c r="A1833" s="104"/>
      <c r="B1833" s="105"/>
      <c r="C1833" s="105"/>
      <c r="D1833" s="105"/>
      <c r="E1833" s="105"/>
      <c r="F1833" s="105"/>
      <c r="G1833" s="105"/>
      <c r="H1833" s="105"/>
      <c r="I1833" s="106"/>
      <c r="J1833" s="106"/>
      <c r="K1833" s="107"/>
      <c r="L1833" s="115"/>
      <c r="M1833" s="115"/>
    </row>
    <row r="1834" spans="1:13" ht="17.25">
      <c r="A1834" s="104"/>
      <c r="B1834" s="105"/>
      <c r="C1834" s="105"/>
      <c r="D1834" s="105"/>
      <c r="E1834" s="105"/>
      <c r="F1834" s="105"/>
      <c r="G1834" s="105"/>
      <c r="H1834" s="105"/>
      <c r="I1834" s="106"/>
      <c r="J1834" s="106"/>
      <c r="K1834" s="107"/>
      <c r="L1834" s="115"/>
      <c r="M1834" s="115"/>
    </row>
    <row r="1835" spans="1:13" ht="17.25">
      <c r="A1835" s="104"/>
      <c r="B1835" s="105"/>
      <c r="C1835" s="105"/>
      <c r="D1835" s="105"/>
      <c r="E1835" s="105"/>
      <c r="F1835" s="105"/>
      <c r="G1835" s="105"/>
      <c r="H1835" s="105"/>
      <c r="I1835" s="106"/>
      <c r="J1835" s="106"/>
      <c r="K1835" s="107"/>
      <c r="L1835" s="115"/>
      <c r="M1835" s="115"/>
    </row>
    <row r="1836" spans="1:13" ht="17.25">
      <c r="A1836" s="104"/>
      <c r="B1836" s="105"/>
      <c r="C1836" s="105"/>
      <c r="D1836" s="105"/>
      <c r="E1836" s="105"/>
      <c r="F1836" s="105"/>
      <c r="G1836" s="105"/>
      <c r="H1836" s="105"/>
      <c r="I1836" s="106"/>
      <c r="J1836" s="106"/>
      <c r="K1836" s="107"/>
      <c r="L1836" s="115"/>
      <c r="M1836" s="115"/>
    </row>
    <row r="1837" spans="1:13" ht="17.25">
      <c r="A1837" s="104"/>
      <c r="B1837" s="105"/>
      <c r="C1837" s="105"/>
      <c r="D1837" s="105"/>
      <c r="E1837" s="105"/>
      <c r="F1837" s="105"/>
      <c r="G1837" s="105"/>
      <c r="H1837" s="105"/>
      <c r="I1837" s="106"/>
      <c r="J1837" s="106"/>
      <c r="K1837" s="107"/>
      <c r="L1837" s="115"/>
      <c r="M1837" s="115"/>
    </row>
    <row r="1838" spans="1:13" ht="17.25">
      <c r="A1838" s="104"/>
      <c r="B1838" s="105"/>
      <c r="C1838" s="105"/>
      <c r="D1838" s="105"/>
      <c r="E1838" s="105"/>
      <c r="F1838" s="105"/>
      <c r="G1838" s="105"/>
      <c r="H1838" s="105"/>
      <c r="I1838" s="106"/>
      <c r="J1838" s="106"/>
      <c r="K1838" s="107"/>
      <c r="L1838" s="115"/>
      <c r="M1838" s="115"/>
    </row>
    <row r="1839" spans="1:13" ht="17.25">
      <c r="A1839" s="104"/>
      <c r="B1839" s="105"/>
      <c r="C1839" s="105"/>
      <c r="D1839" s="105"/>
      <c r="E1839" s="105"/>
      <c r="F1839" s="105"/>
      <c r="G1839" s="105"/>
      <c r="H1839" s="105"/>
      <c r="I1839" s="106"/>
      <c r="J1839" s="106"/>
      <c r="K1839" s="107"/>
      <c r="L1839" s="115"/>
      <c r="M1839" s="115"/>
    </row>
    <row r="1840" spans="1:13" ht="17.25">
      <c r="A1840" s="104"/>
      <c r="B1840" s="105"/>
      <c r="C1840" s="105"/>
      <c r="D1840" s="105"/>
      <c r="E1840" s="105"/>
      <c r="F1840" s="105"/>
      <c r="G1840" s="105"/>
      <c r="H1840" s="105"/>
      <c r="I1840" s="106"/>
      <c r="J1840" s="106"/>
      <c r="K1840" s="107"/>
      <c r="L1840" s="115"/>
      <c r="M1840" s="115"/>
    </row>
    <row r="1841" spans="1:13" ht="17.25">
      <c r="A1841" s="104"/>
      <c r="B1841" s="105"/>
      <c r="C1841" s="105"/>
      <c r="D1841" s="105"/>
      <c r="E1841" s="105"/>
      <c r="F1841" s="105"/>
      <c r="G1841" s="105"/>
      <c r="H1841" s="105"/>
      <c r="I1841" s="106"/>
      <c r="J1841" s="106"/>
      <c r="K1841" s="107"/>
      <c r="L1841" s="115"/>
      <c r="M1841" s="115"/>
    </row>
    <row r="1842" spans="1:13" ht="17.25">
      <c r="A1842" s="104"/>
      <c r="B1842" s="105"/>
      <c r="C1842" s="105"/>
      <c r="D1842" s="105"/>
      <c r="E1842" s="105"/>
      <c r="F1842" s="105"/>
      <c r="G1842" s="105"/>
      <c r="H1842" s="105"/>
      <c r="I1842" s="106"/>
      <c r="J1842" s="106"/>
      <c r="K1842" s="107"/>
      <c r="L1842" s="115"/>
      <c r="M1842" s="115"/>
    </row>
    <row r="1843" spans="1:13" ht="17.25">
      <c r="A1843" s="104"/>
      <c r="B1843" s="105"/>
      <c r="C1843" s="105"/>
      <c r="D1843" s="105"/>
      <c r="E1843" s="105"/>
      <c r="F1843" s="105"/>
      <c r="G1843" s="105"/>
      <c r="H1843" s="105"/>
      <c r="I1843" s="106"/>
      <c r="J1843" s="106"/>
      <c r="K1843" s="107"/>
      <c r="L1843" s="115"/>
      <c r="M1843" s="115"/>
    </row>
    <row r="1844" spans="1:13" ht="17.25">
      <c r="A1844" s="104"/>
      <c r="B1844" s="105"/>
      <c r="C1844" s="105"/>
      <c r="D1844" s="105"/>
      <c r="E1844" s="105"/>
      <c r="F1844" s="105"/>
      <c r="G1844" s="105"/>
      <c r="H1844" s="105"/>
      <c r="I1844" s="106"/>
      <c r="J1844" s="106"/>
      <c r="K1844" s="107"/>
      <c r="L1844" s="115"/>
      <c r="M1844" s="115"/>
    </row>
    <row r="1845" spans="1:13" ht="17.25">
      <c r="A1845" s="104"/>
      <c r="B1845" s="105"/>
      <c r="C1845" s="105"/>
      <c r="D1845" s="105"/>
      <c r="E1845" s="105"/>
      <c r="F1845" s="105"/>
      <c r="G1845" s="105"/>
      <c r="H1845" s="105"/>
      <c r="I1845" s="106"/>
      <c r="J1845" s="106"/>
      <c r="K1845" s="107"/>
      <c r="L1845" s="115"/>
      <c r="M1845" s="115"/>
    </row>
    <row r="1846" spans="1:13" ht="17.25">
      <c r="A1846" s="104"/>
      <c r="B1846" s="105"/>
      <c r="C1846" s="105"/>
      <c r="D1846" s="105"/>
      <c r="E1846" s="105"/>
      <c r="F1846" s="105"/>
      <c r="G1846" s="105"/>
      <c r="H1846" s="105"/>
      <c r="I1846" s="106"/>
      <c r="J1846" s="106"/>
      <c r="K1846" s="107"/>
      <c r="L1846" s="115"/>
      <c r="M1846" s="115"/>
    </row>
    <row r="1847" spans="1:13" ht="17.25">
      <c r="A1847" s="104"/>
      <c r="B1847" s="105"/>
      <c r="C1847" s="105"/>
      <c r="D1847" s="105"/>
      <c r="E1847" s="105"/>
      <c r="F1847" s="105"/>
      <c r="G1847" s="105"/>
      <c r="H1847" s="105"/>
      <c r="I1847" s="106"/>
      <c r="J1847" s="106"/>
      <c r="K1847" s="107"/>
      <c r="L1847" s="115"/>
      <c r="M1847" s="115"/>
    </row>
    <row r="1848" spans="1:13" ht="17.25">
      <c r="A1848" s="104"/>
      <c r="B1848" s="105"/>
      <c r="C1848" s="105"/>
      <c r="D1848" s="105"/>
      <c r="E1848" s="105"/>
      <c r="F1848" s="105"/>
      <c r="G1848" s="105"/>
      <c r="H1848" s="105"/>
      <c r="I1848" s="106"/>
      <c r="J1848" s="106"/>
      <c r="K1848" s="107"/>
      <c r="L1848" s="115"/>
      <c r="M1848" s="115"/>
    </row>
    <row r="1849" spans="1:13" ht="17.25">
      <c r="A1849" s="104"/>
      <c r="B1849" s="105"/>
      <c r="C1849" s="105"/>
      <c r="D1849" s="105"/>
      <c r="E1849" s="105"/>
      <c r="F1849" s="105"/>
      <c r="G1849" s="105"/>
      <c r="H1849" s="105"/>
      <c r="I1849" s="106"/>
      <c r="J1849" s="106"/>
      <c r="K1849" s="107"/>
      <c r="L1849" s="115"/>
      <c r="M1849" s="115"/>
    </row>
    <row r="1850" spans="1:13" ht="17.25">
      <c r="A1850" s="104"/>
      <c r="B1850" s="105"/>
      <c r="C1850" s="105"/>
      <c r="D1850" s="105"/>
      <c r="E1850" s="105"/>
      <c r="F1850" s="105"/>
      <c r="G1850" s="105"/>
      <c r="H1850" s="105"/>
      <c r="I1850" s="106"/>
      <c r="J1850" s="106"/>
      <c r="K1850" s="107"/>
      <c r="L1850" s="115"/>
      <c r="M1850" s="115"/>
    </row>
    <row r="1851" spans="1:13" ht="17.25">
      <c r="A1851" s="104"/>
      <c r="B1851" s="105"/>
      <c r="C1851" s="105"/>
      <c r="D1851" s="105"/>
      <c r="E1851" s="105"/>
      <c r="F1851" s="105"/>
      <c r="G1851" s="105"/>
      <c r="H1851" s="105"/>
      <c r="I1851" s="106"/>
      <c r="J1851" s="106"/>
      <c r="K1851" s="107"/>
      <c r="L1851" s="115"/>
      <c r="M1851" s="115"/>
    </row>
    <row r="1852" spans="1:13" ht="17.25">
      <c r="A1852" s="104"/>
      <c r="B1852" s="105"/>
      <c r="C1852" s="105"/>
      <c r="D1852" s="105"/>
      <c r="E1852" s="105"/>
      <c r="F1852" s="105"/>
      <c r="G1852" s="105"/>
      <c r="H1852" s="105"/>
      <c r="I1852" s="106"/>
      <c r="J1852" s="106"/>
      <c r="K1852" s="107"/>
      <c r="L1852" s="115"/>
      <c r="M1852" s="115"/>
    </row>
    <row r="1853" spans="1:13" ht="17.25">
      <c r="A1853" s="104"/>
      <c r="B1853" s="105"/>
      <c r="C1853" s="105"/>
      <c r="D1853" s="105"/>
      <c r="E1853" s="105"/>
      <c r="F1853" s="105"/>
      <c r="G1853" s="105"/>
      <c r="H1853" s="105"/>
      <c r="I1853" s="106"/>
      <c r="J1853" s="106"/>
      <c r="K1853" s="107"/>
      <c r="L1853" s="115"/>
      <c r="M1853" s="115"/>
    </row>
    <row r="1854" spans="1:13" ht="17.25">
      <c r="A1854" s="104"/>
      <c r="B1854" s="105"/>
      <c r="C1854" s="105"/>
      <c r="D1854" s="105"/>
      <c r="E1854" s="105"/>
      <c r="F1854" s="105"/>
      <c r="G1854" s="105"/>
      <c r="H1854" s="105"/>
      <c r="I1854" s="106"/>
      <c r="J1854" s="106"/>
      <c r="K1854" s="107"/>
      <c r="L1854" s="115"/>
      <c r="M1854" s="115"/>
    </row>
    <row r="1855" spans="1:13" ht="17.25">
      <c r="A1855" s="104"/>
      <c r="B1855" s="105"/>
      <c r="C1855" s="105"/>
      <c r="D1855" s="105"/>
      <c r="E1855" s="105"/>
      <c r="F1855" s="105"/>
      <c r="G1855" s="105"/>
      <c r="H1855" s="105"/>
      <c r="I1855" s="106"/>
      <c r="J1855" s="106"/>
      <c r="K1855" s="107"/>
      <c r="L1855" s="115"/>
      <c r="M1855" s="115"/>
    </row>
    <row r="1856" spans="1:13" ht="17.25">
      <c r="A1856" s="104"/>
      <c r="B1856" s="105"/>
      <c r="C1856" s="105"/>
      <c r="D1856" s="105"/>
      <c r="E1856" s="105"/>
      <c r="F1856" s="105"/>
      <c r="G1856" s="105"/>
      <c r="H1856" s="105"/>
      <c r="I1856" s="106"/>
      <c r="J1856" s="106"/>
      <c r="K1856" s="107"/>
      <c r="L1856" s="115"/>
      <c r="M1856" s="115"/>
    </row>
    <row r="1857" spans="1:13" ht="17.25">
      <c r="A1857" s="104"/>
      <c r="B1857" s="105"/>
      <c r="C1857" s="105"/>
      <c r="D1857" s="105"/>
      <c r="E1857" s="105"/>
      <c r="F1857" s="105"/>
      <c r="G1857" s="105"/>
      <c r="H1857" s="105"/>
      <c r="I1857" s="106"/>
      <c r="J1857" s="106"/>
      <c r="K1857" s="107"/>
      <c r="L1857" s="115"/>
      <c r="M1857" s="115"/>
    </row>
    <row r="1858" spans="1:13" ht="17.25">
      <c r="A1858" s="104"/>
      <c r="B1858" s="105"/>
      <c r="C1858" s="105"/>
      <c r="D1858" s="105"/>
      <c r="E1858" s="105"/>
      <c r="F1858" s="105"/>
      <c r="G1858" s="105"/>
      <c r="H1858" s="105"/>
      <c r="I1858" s="106"/>
      <c r="J1858" s="106"/>
      <c r="K1858" s="107"/>
      <c r="L1858" s="115"/>
      <c r="M1858" s="115"/>
    </row>
    <row r="1859" spans="1:13" ht="17.25">
      <c r="A1859" s="104"/>
      <c r="B1859" s="105"/>
      <c r="C1859" s="105"/>
      <c r="D1859" s="105"/>
      <c r="E1859" s="105"/>
      <c r="F1859" s="105"/>
      <c r="G1859" s="105"/>
      <c r="H1859" s="105"/>
      <c r="I1859" s="106"/>
      <c r="J1859" s="106"/>
      <c r="K1859" s="107"/>
      <c r="L1859" s="115"/>
      <c r="M1859" s="115"/>
    </row>
    <row r="1860" spans="1:13" ht="17.25">
      <c r="A1860" s="104"/>
      <c r="B1860" s="105"/>
      <c r="C1860" s="105"/>
      <c r="D1860" s="105"/>
      <c r="E1860" s="105"/>
      <c r="F1860" s="105"/>
      <c r="G1860" s="105"/>
      <c r="H1860" s="105"/>
      <c r="I1860" s="106"/>
      <c r="J1860" s="106"/>
      <c r="K1860" s="107"/>
      <c r="L1860" s="115"/>
      <c r="M1860" s="115"/>
    </row>
    <row r="1861" spans="1:13" ht="17.25">
      <c r="A1861" s="104"/>
      <c r="B1861" s="105"/>
      <c r="C1861" s="105"/>
      <c r="D1861" s="105"/>
      <c r="E1861" s="105"/>
      <c r="F1861" s="105"/>
      <c r="G1861" s="105"/>
      <c r="H1861" s="105"/>
      <c r="I1861" s="106"/>
      <c r="J1861" s="106"/>
      <c r="K1861" s="107"/>
      <c r="L1861" s="115"/>
      <c r="M1861" s="115"/>
    </row>
    <row r="1862" spans="1:13" ht="17.25">
      <c r="A1862" s="104"/>
      <c r="B1862" s="105"/>
      <c r="C1862" s="105"/>
      <c r="D1862" s="105"/>
      <c r="E1862" s="105"/>
      <c r="F1862" s="105"/>
      <c r="G1862" s="105"/>
      <c r="H1862" s="105"/>
      <c r="I1862" s="106"/>
      <c r="J1862" s="106"/>
      <c r="K1862" s="107"/>
      <c r="L1862" s="115"/>
      <c r="M1862" s="115"/>
    </row>
    <row r="1863" spans="1:13" ht="17.25">
      <c r="A1863" s="104"/>
      <c r="B1863" s="105"/>
      <c r="C1863" s="105"/>
      <c r="D1863" s="105"/>
      <c r="E1863" s="105"/>
      <c r="F1863" s="105"/>
      <c r="G1863" s="105"/>
      <c r="H1863" s="105"/>
      <c r="I1863" s="106"/>
      <c r="J1863" s="106"/>
      <c r="K1863" s="107"/>
      <c r="L1863" s="115"/>
      <c r="M1863" s="115"/>
    </row>
    <row r="1864" spans="1:13" ht="17.25">
      <c r="A1864" s="104"/>
      <c r="B1864" s="105"/>
      <c r="C1864" s="105"/>
      <c r="D1864" s="105"/>
      <c r="E1864" s="105"/>
      <c r="F1864" s="105"/>
      <c r="G1864" s="105"/>
      <c r="H1864" s="105"/>
      <c r="I1864" s="106"/>
      <c r="J1864" s="106"/>
      <c r="K1864" s="107"/>
      <c r="L1864" s="115"/>
      <c r="M1864" s="115"/>
    </row>
    <row r="1865" spans="1:13" ht="17.25">
      <c r="A1865" s="104"/>
      <c r="B1865" s="105"/>
      <c r="C1865" s="105"/>
      <c r="D1865" s="105"/>
      <c r="E1865" s="105"/>
      <c r="F1865" s="105"/>
      <c r="G1865" s="105"/>
      <c r="H1865" s="105"/>
      <c r="I1865" s="106"/>
      <c r="J1865" s="106"/>
      <c r="K1865" s="107"/>
      <c r="L1865" s="115"/>
      <c r="M1865" s="115"/>
    </row>
    <row r="1866" spans="1:13" ht="17.25">
      <c r="A1866" s="104"/>
      <c r="B1866" s="105"/>
      <c r="C1866" s="105"/>
      <c r="D1866" s="105"/>
      <c r="E1866" s="105"/>
      <c r="F1866" s="105"/>
      <c r="G1866" s="105"/>
      <c r="H1866" s="105"/>
      <c r="I1866" s="106"/>
      <c r="J1866" s="106"/>
      <c r="K1866" s="107"/>
      <c r="L1866" s="115"/>
      <c r="M1866" s="115"/>
    </row>
    <row r="1867" spans="1:13" ht="17.25">
      <c r="A1867" s="104"/>
      <c r="B1867" s="105"/>
      <c r="C1867" s="105"/>
      <c r="D1867" s="105"/>
      <c r="E1867" s="105"/>
      <c r="F1867" s="105"/>
      <c r="G1867" s="105"/>
      <c r="H1867" s="105"/>
      <c r="I1867" s="106"/>
      <c r="J1867" s="106"/>
      <c r="K1867" s="107"/>
      <c r="L1867" s="115"/>
      <c r="M1867" s="115"/>
    </row>
    <row r="1868" spans="1:13" ht="17.25">
      <c r="A1868" s="104"/>
      <c r="B1868" s="105"/>
      <c r="C1868" s="105"/>
      <c r="D1868" s="105"/>
      <c r="E1868" s="105"/>
      <c r="F1868" s="105"/>
      <c r="G1868" s="105"/>
      <c r="H1868" s="105"/>
      <c r="I1868" s="106"/>
      <c r="J1868" s="106"/>
      <c r="K1868" s="107"/>
      <c r="L1868" s="115"/>
      <c r="M1868" s="115"/>
    </row>
    <row r="1869" spans="1:13" ht="17.25">
      <c r="A1869" s="104"/>
      <c r="B1869" s="105"/>
      <c r="C1869" s="105"/>
      <c r="D1869" s="105"/>
      <c r="E1869" s="105"/>
      <c r="F1869" s="105"/>
      <c r="G1869" s="105"/>
      <c r="H1869" s="105"/>
      <c r="I1869" s="106"/>
      <c r="J1869" s="106"/>
      <c r="K1869" s="107"/>
      <c r="L1869" s="115"/>
      <c r="M1869" s="115"/>
    </row>
    <row r="1870" spans="1:13" ht="17.25">
      <c r="A1870" s="104"/>
      <c r="B1870" s="105"/>
      <c r="C1870" s="105"/>
      <c r="D1870" s="105"/>
      <c r="E1870" s="105"/>
      <c r="F1870" s="105"/>
      <c r="G1870" s="105"/>
      <c r="H1870" s="105"/>
      <c r="I1870" s="106"/>
      <c r="J1870" s="106"/>
      <c r="K1870" s="107"/>
      <c r="L1870" s="115"/>
      <c r="M1870" s="115"/>
    </row>
    <row r="1871" spans="1:13" ht="17.25">
      <c r="A1871" s="104"/>
      <c r="B1871" s="105"/>
      <c r="C1871" s="105"/>
      <c r="D1871" s="105"/>
      <c r="E1871" s="105"/>
      <c r="F1871" s="105"/>
      <c r="G1871" s="105"/>
      <c r="H1871" s="105"/>
      <c r="I1871" s="106"/>
      <c r="J1871" s="106"/>
      <c r="K1871" s="107"/>
      <c r="L1871" s="115"/>
      <c r="M1871" s="115"/>
    </row>
    <row r="1872" spans="1:13" ht="17.25">
      <c r="A1872" s="104"/>
      <c r="B1872" s="105"/>
      <c r="C1872" s="105"/>
      <c r="D1872" s="105"/>
      <c r="E1872" s="105"/>
      <c r="F1872" s="105"/>
      <c r="G1872" s="105"/>
      <c r="H1872" s="105"/>
      <c r="I1872" s="106"/>
      <c r="J1872" s="106"/>
      <c r="K1872" s="107"/>
      <c r="L1872" s="115"/>
      <c r="M1872" s="115"/>
    </row>
    <row r="1873" spans="1:13" ht="17.25">
      <c r="A1873" s="104"/>
      <c r="B1873" s="105"/>
      <c r="C1873" s="105"/>
      <c r="D1873" s="105"/>
      <c r="E1873" s="105"/>
      <c r="F1873" s="105"/>
      <c r="G1873" s="105"/>
      <c r="H1873" s="105"/>
      <c r="I1873" s="106"/>
      <c r="J1873" s="106"/>
      <c r="K1873" s="107"/>
      <c r="L1873" s="115"/>
      <c r="M1873" s="115"/>
    </row>
    <row r="1874" spans="1:13" ht="17.25">
      <c r="A1874" s="104"/>
      <c r="B1874" s="105"/>
      <c r="C1874" s="105"/>
      <c r="D1874" s="105"/>
      <c r="E1874" s="105"/>
      <c r="F1874" s="105"/>
      <c r="G1874" s="105"/>
      <c r="H1874" s="105"/>
      <c r="I1874" s="106"/>
      <c r="J1874" s="106"/>
      <c r="K1874" s="107"/>
      <c r="L1874" s="115"/>
      <c r="M1874" s="115"/>
    </row>
    <row r="1875" spans="1:13" ht="17.25">
      <c r="A1875" s="104"/>
      <c r="B1875" s="105"/>
      <c r="C1875" s="105"/>
      <c r="D1875" s="105"/>
      <c r="E1875" s="105"/>
      <c r="F1875" s="105"/>
      <c r="G1875" s="105"/>
      <c r="H1875" s="105"/>
      <c r="I1875" s="106"/>
      <c r="J1875" s="106"/>
      <c r="K1875" s="107"/>
      <c r="L1875" s="115"/>
      <c r="M1875" s="115"/>
    </row>
    <row r="1876" spans="1:13" ht="17.25">
      <c r="A1876" s="104"/>
      <c r="B1876" s="105"/>
      <c r="C1876" s="105"/>
      <c r="D1876" s="105"/>
      <c r="E1876" s="105"/>
      <c r="F1876" s="105"/>
      <c r="G1876" s="105"/>
      <c r="H1876" s="105"/>
      <c r="I1876" s="106"/>
      <c r="J1876" s="106"/>
      <c r="K1876" s="107"/>
      <c r="L1876" s="115"/>
      <c r="M1876" s="115"/>
    </row>
    <row r="1877" spans="1:13" ht="17.25">
      <c r="A1877" s="104"/>
      <c r="B1877" s="105"/>
      <c r="C1877" s="105"/>
      <c r="D1877" s="105"/>
      <c r="E1877" s="105"/>
      <c r="F1877" s="105"/>
      <c r="G1877" s="105"/>
      <c r="H1877" s="105"/>
      <c r="I1877" s="106"/>
      <c r="J1877" s="106"/>
      <c r="K1877" s="107"/>
      <c r="L1877" s="115"/>
      <c r="M1877" s="115"/>
    </row>
    <row r="1878" spans="1:13" ht="17.25">
      <c r="A1878" s="104"/>
      <c r="B1878" s="105"/>
      <c r="C1878" s="105"/>
      <c r="D1878" s="105"/>
      <c r="E1878" s="105"/>
      <c r="F1878" s="105"/>
      <c r="G1878" s="105"/>
      <c r="H1878" s="105"/>
      <c r="I1878" s="106"/>
      <c r="J1878" s="106"/>
      <c r="K1878" s="107"/>
      <c r="L1878" s="115"/>
      <c r="M1878" s="115"/>
    </row>
    <row r="1879" spans="1:13" ht="17.25">
      <c r="A1879" s="104"/>
      <c r="B1879" s="105"/>
      <c r="C1879" s="105"/>
      <c r="D1879" s="105"/>
      <c r="E1879" s="105"/>
      <c r="F1879" s="105"/>
      <c r="G1879" s="105"/>
      <c r="H1879" s="105"/>
      <c r="I1879" s="106"/>
      <c r="J1879" s="106"/>
      <c r="K1879" s="107"/>
      <c r="L1879" s="115"/>
      <c r="M1879" s="115"/>
    </row>
    <row r="1880" spans="1:13" ht="17.25">
      <c r="A1880" s="104"/>
      <c r="B1880" s="105"/>
      <c r="C1880" s="105"/>
      <c r="D1880" s="105"/>
      <c r="E1880" s="105"/>
      <c r="F1880" s="105"/>
      <c r="G1880" s="105"/>
      <c r="H1880" s="105"/>
      <c r="I1880" s="106"/>
      <c r="J1880" s="106"/>
      <c r="K1880" s="107"/>
      <c r="L1880" s="115"/>
      <c r="M1880" s="115"/>
    </row>
    <row r="1881" spans="1:13" ht="17.25">
      <c r="A1881" s="104"/>
      <c r="B1881" s="105"/>
      <c r="C1881" s="105"/>
      <c r="D1881" s="105"/>
      <c r="E1881" s="105"/>
      <c r="F1881" s="105"/>
      <c r="G1881" s="105"/>
      <c r="H1881" s="105"/>
      <c r="I1881" s="106"/>
      <c r="J1881" s="106"/>
      <c r="K1881" s="107"/>
      <c r="L1881" s="115"/>
      <c r="M1881" s="115"/>
    </row>
    <row r="1882" spans="1:13" ht="17.25">
      <c r="A1882" s="104"/>
      <c r="B1882" s="105"/>
      <c r="C1882" s="105"/>
      <c r="D1882" s="105"/>
      <c r="E1882" s="105"/>
      <c r="F1882" s="105"/>
      <c r="G1882" s="105"/>
      <c r="H1882" s="105"/>
      <c r="I1882" s="106"/>
      <c r="J1882" s="106"/>
      <c r="K1882" s="107"/>
      <c r="L1882" s="115"/>
      <c r="M1882" s="115"/>
    </row>
    <row r="1883" spans="1:13" ht="17.25">
      <c r="A1883" s="104"/>
      <c r="B1883" s="105"/>
      <c r="C1883" s="105"/>
      <c r="D1883" s="105"/>
      <c r="E1883" s="105"/>
      <c r="F1883" s="105"/>
      <c r="G1883" s="105"/>
      <c r="H1883" s="105"/>
      <c r="I1883" s="106"/>
      <c r="J1883" s="106"/>
      <c r="K1883" s="107"/>
      <c r="L1883" s="115"/>
      <c r="M1883" s="115"/>
    </row>
    <row r="1884" spans="1:13" ht="17.25">
      <c r="A1884" s="104"/>
      <c r="B1884" s="105"/>
      <c r="C1884" s="105"/>
      <c r="D1884" s="105"/>
      <c r="E1884" s="105"/>
      <c r="F1884" s="105"/>
      <c r="G1884" s="105"/>
      <c r="H1884" s="105"/>
      <c r="I1884" s="106"/>
      <c r="J1884" s="106"/>
      <c r="K1884" s="107"/>
      <c r="L1884" s="115"/>
      <c r="M1884" s="115"/>
    </row>
    <row r="1885" spans="1:13" ht="17.25">
      <c r="A1885" s="104"/>
      <c r="B1885" s="105"/>
      <c r="C1885" s="105"/>
      <c r="D1885" s="105"/>
      <c r="E1885" s="105"/>
      <c r="F1885" s="105"/>
      <c r="G1885" s="105"/>
      <c r="H1885" s="105"/>
      <c r="I1885" s="106"/>
      <c r="J1885" s="106"/>
      <c r="K1885" s="107"/>
      <c r="L1885" s="115"/>
      <c r="M1885" s="115"/>
    </row>
    <row r="1886" spans="1:13" ht="17.25">
      <c r="A1886" s="104"/>
      <c r="B1886" s="105"/>
      <c r="C1886" s="105"/>
      <c r="D1886" s="105"/>
      <c r="E1886" s="105"/>
      <c r="F1886" s="105"/>
      <c r="G1886" s="105"/>
      <c r="H1886" s="105"/>
      <c r="I1886" s="106"/>
      <c r="J1886" s="106"/>
      <c r="K1886" s="107"/>
      <c r="L1886" s="115"/>
      <c r="M1886" s="115"/>
    </row>
    <row r="1887" spans="1:13" ht="17.25">
      <c r="A1887" s="104"/>
      <c r="B1887" s="105"/>
      <c r="C1887" s="105"/>
      <c r="D1887" s="105"/>
      <c r="E1887" s="105"/>
      <c r="F1887" s="105"/>
      <c r="G1887" s="105"/>
      <c r="H1887" s="105"/>
      <c r="I1887" s="106"/>
      <c r="J1887" s="106"/>
      <c r="K1887" s="107"/>
      <c r="L1887" s="115"/>
      <c r="M1887" s="115"/>
    </row>
    <row r="1888" spans="1:13" ht="17.25">
      <c r="A1888" s="104"/>
      <c r="B1888" s="105"/>
      <c r="C1888" s="105"/>
      <c r="D1888" s="105"/>
      <c r="E1888" s="105"/>
      <c r="F1888" s="105"/>
      <c r="G1888" s="105"/>
      <c r="H1888" s="105"/>
      <c r="I1888" s="106"/>
      <c r="J1888" s="106"/>
      <c r="K1888" s="107"/>
      <c r="L1888" s="115"/>
      <c r="M1888" s="115"/>
    </row>
    <row r="1889" spans="1:13" ht="17.25">
      <c r="A1889" s="104"/>
      <c r="B1889" s="105"/>
      <c r="C1889" s="105"/>
      <c r="D1889" s="105"/>
      <c r="E1889" s="105"/>
      <c r="F1889" s="105"/>
      <c r="G1889" s="105"/>
      <c r="H1889" s="105"/>
      <c r="I1889" s="106"/>
      <c r="J1889" s="106"/>
      <c r="K1889" s="107"/>
      <c r="L1889" s="115"/>
      <c r="M1889" s="115"/>
    </row>
    <row r="1890" spans="1:13" ht="17.25">
      <c r="A1890" s="104"/>
      <c r="B1890" s="105"/>
      <c r="C1890" s="105"/>
      <c r="D1890" s="105"/>
      <c r="E1890" s="105"/>
      <c r="F1890" s="105"/>
      <c r="G1890" s="105"/>
      <c r="H1890" s="105"/>
      <c r="I1890" s="106"/>
      <c r="J1890" s="106"/>
      <c r="K1890" s="107"/>
      <c r="L1890" s="115"/>
      <c r="M1890" s="115"/>
    </row>
    <row r="1891" spans="1:13" ht="17.25">
      <c r="A1891" s="104"/>
      <c r="B1891" s="105"/>
      <c r="C1891" s="105"/>
      <c r="D1891" s="105"/>
      <c r="E1891" s="105"/>
      <c r="F1891" s="105"/>
      <c r="G1891" s="105"/>
      <c r="H1891" s="105"/>
      <c r="I1891" s="106"/>
      <c r="J1891" s="106"/>
      <c r="K1891" s="107"/>
      <c r="L1891" s="115"/>
      <c r="M1891" s="115"/>
    </row>
    <row r="1892" spans="1:13" ht="17.25">
      <c r="A1892" s="104"/>
      <c r="B1892" s="105"/>
      <c r="C1892" s="105"/>
      <c r="D1892" s="105"/>
      <c r="E1892" s="105"/>
      <c r="F1892" s="105"/>
      <c r="G1892" s="105"/>
      <c r="H1892" s="105"/>
      <c r="I1892" s="106"/>
      <c r="J1892" s="106"/>
      <c r="K1892" s="107"/>
      <c r="L1892" s="115"/>
      <c r="M1892" s="115"/>
    </row>
    <row r="1893" spans="1:13" ht="17.25">
      <c r="A1893" s="104"/>
      <c r="B1893" s="105"/>
      <c r="C1893" s="105"/>
      <c r="D1893" s="105"/>
      <c r="E1893" s="105"/>
      <c r="F1893" s="105"/>
      <c r="G1893" s="105"/>
      <c r="H1893" s="105"/>
      <c r="I1893" s="106"/>
      <c r="J1893" s="106"/>
      <c r="K1893" s="107"/>
      <c r="L1893" s="115"/>
      <c r="M1893" s="115"/>
    </row>
    <row r="1894" spans="1:13" ht="17.25">
      <c r="A1894" s="104"/>
      <c r="B1894" s="105"/>
      <c r="C1894" s="105"/>
      <c r="D1894" s="105"/>
      <c r="E1894" s="105"/>
      <c r="F1894" s="105"/>
      <c r="G1894" s="105"/>
      <c r="H1894" s="105"/>
      <c r="I1894" s="106"/>
      <c r="J1894" s="106"/>
      <c r="K1894" s="107"/>
      <c r="L1894" s="115"/>
      <c r="M1894" s="115"/>
    </row>
    <row r="1895" spans="1:13" ht="17.25">
      <c r="A1895" s="104"/>
      <c r="B1895" s="105"/>
      <c r="C1895" s="105"/>
      <c r="D1895" s="105"/>
      <c r="E1895" s="105"/>
      <c r="F1895" s="105"/>
      <c r="G1895" s="105"/>
      <c r="H1895" s="105"/>
      <c r="I1895" s="106"/>
      <c r="J1895" s="106"/>
      <c r="K1895" s="107"/>
      <c r="L1895" s="115"/>
      <c r="M1895" s="115"/>
    </row>
    <row r="1896" spans="1:13" ht="17.25">
      <c r="A1896" s="104"/>
      <c r="B1896" s="105"/>
      <c r="C1896" s="105"/>
      <c r="D1896" s="105"/>
      <c r="E1896" s="105"/>
      <c r="F1896" s="105"/>
      <c r="G1896" s="105"/>
      <c r="H1896" s="105"/>
      <c r="I1896" s="106"/>
      <c r="J1896" s="106"/>
      <c r="K1896" s="107"/>
      <c r="L1896" s="115"/>
      <c r="M1896" s="115"/>
    </row>
    <row r="1897" spans="1:13" ht="17.25">
      <c r="A1897" s="104"/>
      <c r="B1897" s="105"/>
      <c r="C1897" s="105"/>
      <c r="D1897" s="105"/>
      <c r="E1897" s="105"/>
      <c r="F1897" s="105"/>
      <c r="G1897" s="105"/>
      <c r="H1897" s="105"/>
      <c r="I1897" s="106"/>
      <c r="J1897" s="106"/>
      <c r="K1897" s="107"/>
      <c r="L1897" s="115"/>
      <c r="M1897" s="115"/>
    </row>
    <row r="1898" spans="1:13" ht="17.25">
      <c r="A1898" s="104"/>
      <c r="B1898" s="105"/>
      <c r="C1898" s="105"/>
      <c r="D1898" s="105"/>
      <c r="E1898" s="105"/>
      <c r="F1898" s="105"/>
      <c r="G1898" s="105"/>
      <c r="H1898" s="105"/>
      <c r="I1898" s="106"/>
      <c r="J1898" s="106"/>
      <c r="K1898" s="107"/>
      <c r="L1898" s="115"/>
      <c r="M1898" s="115"/>
    </row>
    <row r="1899" spans="1:13" ht="17.25">
      <c r="A1899" s="104"/>
      <c r="B1899" s="105"/>
      <c r="C1899" s="105"/>
      <c r="D1899" s="105"/>
      <c r="E1899" s="105"/>
      <c r="F1899" s="105"/>
      <c r="G1899" s="105"/>
      <c r="H1899" s="105"/>
      <c r="I1899" s="106"/>
      <c r="J1899" s="106"/>
      <c r="K1899" s="107"/>
      <c r="L1899" s="115"/>
      <c r="M1899" s="115"/>
    </row>
    <row r="1900" spans="1:13" ht="17.25">
      <c r="A1900" s="104"/>
      <c r="B1900" s="105"/>
      <c r="C1900" s="105"/>
      <c r="D1900" s="105"/>
      <c r="E1900" s="105"/>
      <c r="F1900" s="105"/>
      <c r="G1900" s="105"/>
      <c r="H1900" s="105"/>
      <c r="I1900" s="106"/>
      <c r="J1900" s="106"/>
      <c r="K1900" s="107"/>
      <c r="L1900" s="115"/>
      <c r="M1900" s="115"/>
    </row>
    <row r="1901" spans="1:13" ht="17.25">
      <c r="A1901" s="104"/>
      <c r="B1901" s="105"/>
      <c r="C1901" s="105"/>
      <c r="D1901" s="105"/>
      <c r="E1901" s="105"/>
      <c r="F1901" s="105"/>
      <c r="G1901" s="105"/>
      <c r="H1901" s="105"/>
      <c r="I1901" s="106"/>
      <c r="J1901" s="106"/>
      <c r="K1901" s="107"/>
      <c r="L1901" s="115"/>
      <c r="M1901" s="115"/>
    </row>
    <row r="1902" spans="1:13" ht="17.25">
      <c r="A1902" s="104"/>
      <c r="B1902" s="105"/>
      <c r="C1902" s="105"/>
      <c r="D1902" s="105"/>
      <c r="E1902" s="105"/>
      <c r="F1902" s="105"/>
      <c r="G1902" s="105"/>
      <c r="H1902" s="105"/>
      <c r="I1902" s="106"/>
      <c r="J1902" s="106"/>
      <c r="K1902" s="107"/>
      <c r="L1902" s="115"/>
      <c r="M1902" s="115"/>
    </row>
    <row r="1903" spans="1:13" ht="17.25">
      <c r="A1903" s="104"/>
      <c r="B1903" s="105"/>
      <c r="C1903" s="105"/>
      <c r="D1903" s="105"/>
      <c r="E1903" s="105"/>
      <c r="F1903" s="105"/>
      <c r="G1903" s="105"/>
      <c r="H1903" s="105"/>
      <c r="I1903" s="106"/>
      <c r="J1903" s="106"/>
      <c r="K1903" s="107"/>
      <c r="L1903" s="115"/>
      <c r="M1903" s="115"/>
    </row>
    <row r="1904" spans="1:13" ht="17.25">
      <c r="A1904" s="104"/>
      <c r="B1904" s="105"/>
      <c r="C1904" s="105"/>
      <c r="D1904" s="105"/>
      <c r="E1904" s="105"/>
      <c r="F1904" s="105"/>
      <c r="G1904" s="105"/>
      <c r="H1904" s="105"/>
      <c r="I1904" s="106"/>
      <c r="J1904" s="106"/>
      <c r="K1904" s="107"/>
      <c r="L1904" s="115"/>
      <c r="M1904" s="115"/>
    </row>
    <row r="1905" spans="1:13" ht="17.25">
      <c r="A1905" s="104"/>
      <c r="B1905" s="105"/>
      <c r="C1905" s="105"/>
      <c r="D1905" s="105"/>
      <c r="E1905" s="105"/>
      <c r="F1905" s="105"/>
      <c r="G1905" s="105"/>
      <c r="H1905" s="105"/>
      <c r="I1905" s="106"/>
      <c r="J1905" s="106"/>
      <c r="K1905" s="107"/>
      <c r="L1905" s="115"/>
      <c r="M1905" s="115"/>
    </row>
    <row r="1906" spans="1:13" ht="17.25">
      <c r="A1906" s="104"/>
      <c r="B1906" s="105"/>
      <c r="C1906" s="105"/>
      <c r="D1906" s="105"/>
      <c r="E1906" s="105"/>
      <c r="F1906" s="105"/>
      <c r="G1906" s="105"/>
      <c r="H1906" s="105"/>
      <c r="I1906" s="106"/>
      <c r="J1906" s="106"/>
      <c r="K1906" s="107"/>
      <c r="L1906" s="115"/>
      <c r="M1906" s="115"/>
    </row>
    <row r="1907" spans="1:13" ht="17.25">
      <c r="A1907" s="104"/>
      <c r="B1907" s="105"/>
      <c r="C1907" s="105"/>
      <c r="D1907" s="105"/>
      <c r="E1907" s="105"/>
      <c r="F1907" s="105"/>
      <c r="G1907" s="105"/>
      <c r="H1907" s="105"/>
      <c r="I1907" s="106"/>
      <c r="J1907" s="106"/>
      <c r="K1907" s="107"/>
      <c r="L1907" s="115"/>
      <c r="M1907" s="115"/>
    </row>
    <row r="1908" spans="1:13" ht="17.25">
      <c r="A1908" s="104"/>
      <c r="B1908" s="105"/>
      <c r="C1908" s="105"/>
      <c r="D1908" s="105"/>
      <c r="E1908" s="105"/>
      <c r="F1908" s="105"/>
      <c r="G1908" s="105"/>
      <c r="H1908" s="105"/>
      <c r="I1908" s="106"/>
      <c r="J1908" s="106"/>
      <c r="K1908" s="107"/>
      <c r="L1908" s="115"/>
      <c r="M1908" s="115"/>
    </row>
    <row r="1909" spans="1:13" ht="17.25">
      <c r="A1909" s="104"/>
      <c r="B1909" s="105"/>
      <c r="C1909" s="105"/>
      <c r="D1909" s="105"/>
      <c r="E1909" s="105"/>
      <c r="F1909" s="105"/>
      <c r="G1909" s="105"/>
      <c r="H1909" s="105"/>
      <c r="I1909" s="106"/>
      <c r="J1909" s="106"/>
      <c r="K1909" s="107"/>
      <c r="L1909" s="115"/>
      <c r="M1909" s="115"/>
    </row>
    <row r="1910" spans="1:13" ht="17.25">
      <c r="A1910" s="104"/>
      <c r="B1910" s="105"/>
      <c r="C1910" s="105"/>
      <c r="D1910" s="105"/>
      <c r="E1910" s="105"/>
      <c r="F1910" s="105"/>
      <c r="G1910" s="105"/>
      <c r="H1910" s="105"/>
      <c r="I1910" s="106"/>
      <c r="J1910" s="106"/>
      <c r="K1910" s="107"/>
      <c r="L1910" s="115"/>
      <c r="M1910" s="115"/>
    </row>
    <row r="1911" spans="1:13" ht="17.25">
      <c r="A1911" s="104"/>
      <c r="B1911" s="105"/>
      <c r="C1911" s="105"/>
      <c r="D1911" s="105"/>
      <c r="E1911" s="105"/>
      <c r="F1911" s="105"/>
      <c r="G1911" s="105"/>
      <c r="H1911" s="105"/>
      <c r="I1911" s="106"/>
      <c r="J1911" s="106"/>
      <c r="K1911" s="107"/>
      <c r="L1911" s="115"/>
      <c r="M1911" s="115"/>
    </row>
    <row r="1912" spans="1:13" ht="17.25">
      <c r="A1912" s="104"/>
      <c r="B1912" s="105"/>
      <c r="C1912" s="105"/>
      <c r="D1912" s="105"/>
      <c r="E1912" s="105"/>
      <c r="F1912" s="105"/>
      <c r="G1912" s="105"/>
      <c r="H1912" s="105"/>
      <c r="I1912" s="106"/>
      <c r="J1912" s="106"/>
      <c r="K1912" s="107"/>
      <c r="L1912" s="115"/>
      <c r="M1912" s="115"/>
    </row>
    <row r="1913" spans="1:13" ht="17.25">
      <c r="A1913" s="104"/>
      <c r="B1913" s="105"/>
      <c r="C1913" s="105"/>
      <c r="D1913" s="105"/>
      <c r="E1913" s="105"/>
      <c r="F1913" s="105"/>
      <c r="G1913" s="105"/>
      <c r="H1913" s="105"/>
      <c r="I1913" s="106"/>
      <c r="J1913" s="106"/>
      <c r="K1913" s="107"/>
      <c r="L1913" s="115"/>
      <c r="M1913" s="115"/>
    </row>
    <row r="1914" spans="1:13" ht="17.25">
      <c r="A1914" s="104"/>
      <c r="B1914" s="105"/>
      <c r="C1914" s="105"/>
      <c r="D1914" s="105"/>
      <c r="E1914" s="105"/>
      <c r="F1914" s="105"/>
      <c r="G1914" s="105"/>
      <c r="H1914" s="105"/>
      <c r="I1914" s="106"/>
      <c r="J1914" s="106"/>
      <c r="K1914" s="107"/>
      <c r="L1914" s="115"/>
      <c r="M1914" s="115"/>
    </row>
    <row r="1915" spans="1:13" ht="17.25">
      <c r="A1915" s="104"/>
      <c r="B1915" s="105"/>
      <c r="C1915" s="105"/>
      <c r="D1915" s="105"/>
      <c r="E1915" s="105"/>
      <c r="F1915" s="105"/>
      <c r="G1915" s="105"/>
      <c r="H1915" s="105"/>
      <c r="I1915" s="106"/>
      <c r="J1915" s="106"/>
      <c r="K1915" s="107"/>
      <c r="L1915" s="115"/>
      <c r="M1915" s="115"/>
    </row>
    <row r="1916" spans="1:13" ht="17.25">
      <c r="A1916" s="104"/>
      <c r="B1916" s="105"/>
      <c r="C1916" s="105"/>
      <c r="D1916" s="105"/>
      <c r="E1916" s="105"/>
      <c r="F1916" s="105"/>
      <c r="G1916" s="105"/>
      <c r="H1916" s="105"/>
      <c r="I1916" s="106"/>
      <c r="J1916" s="106"/>
      <c r="K1916" s="107"/>
      <c r="L1916" s="115"/>
      <c r="M1916" s="115"/>
    </row>
    <row r="1917" spans="1:13" ht="17.25">
      <c r="A1917" s="104"/>
      <c r="B1917" s="105"/>
      <c r="C1917" s="105"/>
      <c r="D1917" s="105"/>
      <c r="E1917" s="105"/>
      <c r="F1917" s="105"/>
      <c r="G1917" s="105"/>
      <c r="H1917" s="105"/>
      <c r="I1917" s="106"/>
      <c r="J1917" s="106"/>
      <c r="K1917" s="107"/>
      <c r="L1917" s="115"/>
      <c r="M1917" s="115"/>
    </row>
    <row r="1918" spans="1:13" ht="17.25">
      <c r="A1918" s="104"/>
      <c r="B1918" s="105"/>
      <c r="C1918" s="105"/>
      <c r="D1918" s="105"/>
      <c r="E1918" s="105"/>
      <c r="F1918" s="105"/>
      <c r="G1918" s="105"/>
      <c r="H1918" s="105"/>
      <c r="I1918" s="106"/>
      <c r="J1918" s="106"/>
      <c r="K1918" s="107"/>
      <c r="L1918" s="115"/>
      <c r="M1918" s="115"/>
    </row>
    <row r="1919" spans="1:13" ht="17.25">
      <c r="A1919" s="104"/>
      <c r="B1919" s="105"/>
      <c r="C1919" s="105"/>
      <c r="D1919" s="105"/>
      <c r="E1919" s="105"/>
      <c r="F1919" s="105"/>
      <c r="G1919" s="105"/>
      <c r="H1919" s="105"/>
      <c r="I1919" s="106"/>
      <c r="J1919" s="106"/>
      <c r="K1919" s="107"/>
      <c r="L1919" s="115"/>
      <c r="M1919" s="115"/>
    </row>
    <row r="1920" spans="1:13" ht="17.25">
      <c r="A1920" s="104"/>
      <c r="B1920" s="105"/>
      <c r="C1920" s="105"/>
      <c r="D1920" s="105"/>
      <c r="E1920" s="105"/>
      <c r="F1920" s="105"/>
      <c r="G1920" s="105"/>
      <c r="H1920" s="105"/>
      <c r="I1920" s="106"/>
      <c r="J1920" s="106"/>
      <c r="K1920" s="107"/>
      <c r="L1920" s="115"/>
      <c r="M1920" s="115"/>
    </row>
    <row r="1921" spans="1:13" ht="17.25">
      <c r="A1921" s="104"/>
      <c r="B1921" s="105"/>
      <c r="C1921" s="105"/>
      <c r="D1921" s="105"/>
      <c r="E1921" s="105"/>
      <c r="F1921" s="105"/>
      <c r="G1921" s="105"/>
      <c r="H1921" s="105"/>
      <c r="I1921" s="106"/>
      <c r="J1921" s="106"/>
      <c r="K1921" s="107"/>
      <c r="L1921" s="115"/>
      <c r="M1921" s="115"/>
    </row>
    <row r="1922" spans="1:13" ht="17.25">
      <c r="A1922" s="104"/>
      <c r="B1922" s="105"/>
      <c r="C1922" s="105"/>
      <c r="D1922" s="105"/>
      <c r="E1922" s="105"/>
      <c r="F1922" s="105"/>
      <c r="G1922" s="105"/>
      <c r="H1922" s="105"/>
      <c r="I1922" s="106"/>
      <c r="J1922" s="106"/>
      <c r="K1922" s="107"/>
      <c r="L1922" s="115"/>
      <c r="M1922" s="115"/>
    </row>
    <row r="1923" spans="1:13" ht="17.25">
      <c r="A1923" s="104"/>
      <c r="B1923" s="105"/>
      <c r="C1923" s="105"/>
      <c r="D1923" s="105"/>
      <c r="E1923" s="105"/>
      <c r="F1923" s="105"/>
      <c r="G1923" s="105"/>
      <c r="H1923" s="105"/>
      <c r="I1923" s="106"/>
      <c r="J1923" s="106"/>
      <c r="K1923" s="107"/>
      <c r="L1923" s="115"/>
      <c r="M1923" s="115"/>
    </row>
    <row r="1924" spans="1:13" ht="17.25">
      <c r="A1924" s="104"/>
      <c r="B1924" s="105"/>
      <c r="C1924" s="105"/>
      <c r="D1924" s="105"/>
      <c r="E1924" s="105"/>
      <c r="F1924" s="105"/>
      <c r="G1924" s="105"/>
      <c r="H1924" s="105"/>
      <c r="I1924" s="106"/>
      <c r="J1924" s="106"/>
      <c r="K1924" s="107"/>
      <c r="L1924" s="115"/>
      <c r="M1924" s="115"/>
    </row>
    <row r="1925" spans="1:13" ht="17.25">
      <c r="A1925" s="104"/>
      <c r="B1925" s="105"/>
      <c r="C1925" s="105"/>
      <c r="D1925" s="105"/>
      <c r="E1925" s="105"/>
      <c r="F1925" s="105"/>
      <c r="G1925" s="105"/>
      <c r="H1925" s="105"/>
      <c r="I1925" s="106"/>
      <c r="J1925" s="106"/>
      <c r="K1925" s="107"/>
      <c r="L1925" s="115"/>
      <c r="M1925" s="115"/>
    </row>
    <row r="1926" spans="1:13" ht="17.25">
      <c r="A1926" s="104"/>
      <c r="B1926" s="105"/>
      <c r="C1926" s="105"/>
      <c r="D1926" s="105"/>
      <c r="E1926" s="105"/>
      <c r="F1926" s="105"/>
      <c r="G1926" s="105"/>
      <c r="H1926" s="105"/>
      <c r="I1926" s="106"/>
      <c r="J1926" s="106"/>
      <c r="K1926" s="107"/>
      <c r="L1926" s="115"/>
      <c r="M1926" s="115"/>
    </row>
    <row r="1927" spans="1:13" ht="17.25">
      <c r="A1927" s="104"/>
      <c r="B1927" s="105"/>
      <c r="C1927" s="105"/>
      <c r="D1927" s="105"/>
      <c r="E1927" s="105"/>
      <c r="F1927" s="105"/>
      <c r="G1927" s="105"/>
      <c r="H1927" s="105"/>
      <c r="I1927" s="106"/>
      <c r="J1927" s="106"/>
      <c r="K1927" s="107"/>
      <c r="L1927" s="115"/>
      <c r="M1927" s="115"/>
    </row>
    <row r="1928" spans="1:13" ht="17.25">
      <c r="A1928" s="104"/>
      <c r="B1928" s="105"/>
      <c r="C1928" s="105"/>
      <c r="D1928" s="105"/>
      <c r="E1928" s="105"/>
      <c r="F1928" s="105"/>
      <c r="G1928" s="105"/>
      <c r="H1928" s="105"/>
      <c r="I1928" s="106"/>
      <c r="J1928" s="106"/>
      <c r="K1928" s="107"/>
      <c r="L1928" s="115"/>
      <c r="M1928" s="115"/>
    </row>
    <row r="1929" spans="1:13" ht="17.25">
      <c r="A1929" s="104"/>
      <c r="B1929" s="105"/>
      <c r="C1929" s="105"/>
      <c r="D1929" s="105"/>
      <c r="E1929" s="105"/>
      <c r="F1929" s="105"/>
      <c r="G1929" s="105"/>
      <c r="H1929" s="105"/>
      <c r="I1929" s="106"/>
      <c r="J1929" s="106"/>
      <c r="K1929" s="107"/>
      <c r="L1929" s="115"/>
      <c r="M1929" s="115"/>
    </row>
    <row r="1930" spans="1:13" ht="17.25">
      <c r="A1930" s="104"/>
      <c r="B1930" s="105"/>
      <c r="C1930" s="105"/>
      <c r="D1930" s="105"/>
      <c r="E1930" s="105"/>
      <c r="F1930" s="105"/>
      <c r="G1930" s="105"/>
      <c r="H1930" s="105"/>
      <c r="I1930" s="106"/>
      <c r="J1930" s="106"/>
      <c r="K1930" s="107"/>
      <c r="L1930" s="115"/>
      <c r="M1930" s="115"/>
    </row>
    <row r="1931" spans="1:13" ht="17.25">
      <c r="A1931" s="104"/>
      <c r="B1931" s="105"/>
      <c r="C1931" s="105"/>
      <c r="D1931" s="105"/>
      <c r="E1931" s="105"/>
      <c r="F1931" s="105"/>
      <c r="G1931" s="105"/>
      <c r="H1931" s="105"/>
      <c r="I1931" s="106"/>
      <c r="J1931" s="106"/>
      <c r="K1931" s="107"/>
      <c r="L1931" s="115"/>
      <c r="M1931" s="115"/>
    </row>
    <row r="1932" spans="1:13" ht="17.25">
      <c r="A1932" s="104"/>
      <c r="B1932" s="105"/>
      <c r="C1932" s="105"/>
      <c r="D1932" s="105"/>
      <c r="E1932" s="105"/>
      <c r="F1932" s="105"/>
      <c r="G1932" s="105"/>
      <c r="H1932" s="105"/>
      <c r="I1932" s="106"/>
      <c r="J1932" s="106"/>
      <c r="K1932" s="107"/>
      <c r="L1932" s="115"/>
      <c r="M1932" s="115"/>
    </row>
    <row r="1933" spans="1:13" ht="17.25">
      <c r="A1933" s="104"/>
      <c r="B1933" s="105"/>
      <c r="C1933" s="105"/>
      <c r="D1933" s="105"/>
      <c r="E1933" s="105"/>
      <c r="F1933" s="105"/>
      <c r="G1933" s="105"/>
      <c r="H1933" s="105"/>
      <c r="I1933" s="106"/>
      <c r="J1933" s="106"/>
      <c r="K1933" s="107"/>
      <c r="L1933" s="115"/>
      <c r="M1933" s="115"/>
    </row>
    <row r="1934" spans="1:13" ht="17.25">
      <c r="A1934" s="104"/>
      <c r="B1934" s="105"/>
      <c r="C1934" s="105"/>
      <c r="D1934" s="105"/>
      <c r="E1934" s="105"/>
      <c r="F1934" s="105"/>
      <c r="G1934" s="105"/>
      <c r="H1934" s="105"/>
      <c r="I1934" s="106"/>
      <c r="J1934" s="106"/>
      <c r="K1934" s="107"/>
      <c r="L1934" s="115"/>
      <c r="M1934" s="115"/>
    </row>
    <row r="1935" spans="1:13" ht="17.25">
      <c r="A1935" s="104"/>
      <c r="B1935" s="105"/>
      <c r="C1935" s="105"/>
      <c r="D1935" s="105"/>
      <c r="E1935" s="105"/>
      <c r="F1935" s="105"/>
      <c r="G1935" s="105"/>
      <c r="H1935" s="105"/>
      <c r="I1935" s="106"/>
      <c r="J1935" s="106"/>
      <c r="K1935" s="107"/>
      <c r="L1935" s="115"/>
      <c r="M1935" s="115"/>
    </row>
    <row r="1936" spans="1:13" ht="17.25">
      <c r="A1936" s="104"/>
      <c r="B1936" s="105"/>
      <c r="C1936" s="105"/>
      <c r="D1936" s="105"/>
      <c r="E1936" s="105"/>
      <c r="F1936" s="105"/>
      <c r="G1936" s="105"/>
      <c r="H1936" s="105"/>
      <c r="I1936" s="106"/>
      <c r="J1936" s="106"/>
      <c r="K1936" s="107"/>
      <c r="L1936" s="115"/>
      <c r="M1936" s="115"/>
    </row>
    <row r="1937" spans="1:13" ht="17.25">
      <c r="A1937" s="104"/>
      <c r="B1937" s="105"/>
      <c r="C1937" s="105"/>
      <c r="D1937" s="105"/>
      <c r="E1937" s="105"/>
      <c r="F1937" s="105"/>
      <c r="G1937" s="105"/>
      <c r="H1937" s="105"/>
      <c r="I1937" s="106"/>
      <c r="J1937" s="106"/>
      <c r="K1937" s="107"/>
      <c r="L1937" s="115"/>
      <c r="M1937" s="115"/>
    </row>
    <row r="1938" spans="1:13" ht="17.25">
      <c r="A1938" s="104"/>
      <c r="B1938" s="105"/>
      <c r="C1938" s="105"/>
      <c r="D1938" s="105"/>
      <c r="E1938" s="105"/>
      <c r="F1938" s="105"/>
      <c r="G1938" s="105"/>
      <c r="H1938" s="105"/>
      <c r="I1938" s="106"/>
      <c r="J1938" s="106"/>
      <c r="K1938" s="107"/>
      <c r="L1938" s="115"/>
      <c r="M1938" s="115"/>
    </row>
    <row r="1939" spans="1:13" ht="17.25">
      <c r="A1939" s="104"/>
      <c r="B1939" s="105"/>
      <c r="C1939" s="105"/>
      <c r="D1939" s="105"/>
      <c r="E1939" s="105"/>
      <c r="F1939" s="105"/>
      <c r="G1939" s="105"/>
      <c r="H1939" s="105"/>
      <c r="I1939" s="106"/>
      <c r="J1939" s="106"/>
      <c r="K1939" s="107"/>
      <c r="L1939" s="115"/>
      <c r="M1939" s="115"/>
    </row>
    <row r="1940" spans="1:13" ht="17.25">
      <c r="A1940" s="104"/>
      <c r="B1940" s="105"/>
      <c r="C1940" s="105"/>
      <c r="D1940" s="105"/>
      <c r="E1940" s="105"/>
      <c r="F1940" s="105"/>
      <c r="G1940" s="105"/>
      <c r="H1940" s="105"/>
      <c r="I1940" s="106"/>
      <c r="J1940" s="106"/>
      <c r="K1940" s="107"/>
      <c r="L1940" s="115"/>
      <c r="M1940" s="115"/>
    </row>
    <row r="1941" spans="1:13" ht="17.25">
      <c r="A1941" s="104"/>
      <c r="B1941" s="105"/>
      <c r="C1941" s="105"/>
      <c r="D1941" s="105"/>
      <c r="E1941" s="105"/>
      <c r="F1941" s="105"/>
      <c r="G1941" s="105"/>
      <c r="H1941" s="105"/>
      <c r="I1941" s="106"/>
      <c r="J1941" s="106"/>
      <c r="K1941" s="107"/>
      <c r="L1941" s="115"/>
      <c r="M1941" s="115"/>
    </row>
    <row r="1942" spans="1:13" ht="17.25">
      <c r="A1942" s="104"/>
      <c r="B1942" s="105"/>
      <c r="C1942" s="105"/>
      <c r="D1942" s="105"/>
      <c r="E1942" s="105"/>
      <c r="F1942" s="105"/>
      <c r="G1942" s="105"/>
      <c r="H1942" s="105"/>
      <c r="I1942" s="106"/>
      <c r="J1942" s="106"/>
      <c r="K1942" s="107"/>
      <c r="L1942" s="115"/>
      <c r="M1942" s="115"/>
    </row>
    <row r="1943" spans="1:13" ht="17.25">
      <c r="A1943" s="104"/>
      <c r="B1943" s="105"/>
      <c r="C1943" s="105"/>
      <c r="D1943" s="105"/>
      <c r="E1943" s="105"/>
      <c r="F1943" s="105"/>
      <c r="G1943" s="105"/>
      <c r="H1943" s="105"/>
      <c r="I1943" s="106"/>
      <c r="J1943" s="106"/>
      <c r="K1943" s="107"/>
      <c r="L1943" s="115"/>
      <c r="M1943" s="115"/>
    </row>
    <row r="1944" spans="1:13" ht="17.25">
      <c r="A1944" s="104"/>
      <c r="B1944" s="105"/>
      <c r="C1944" s="105"/>
      <c r="D1944" s="105"/>
      <c r="E1944" s="105"/>
      <c r="F1944" s="105"/>
      <c r="G1944" s="105"/>
      <c r="H1944" s="105"/>
      <c r="I1944" s="106"/>
      <c r="J1944" s="106"/>
      <c r="K1944" s="107"/>
      <c r="L1944" s="115"/>
      <c r="M1944" s="115"/>
    </row>
    <row r="1945" spans="1:13" ht="17.25">
      <c r="A1945" s="104"/>
      <c r="B1945" s="105"/>
      <c r="C1945" s="105"/>
      <c r="D1945" s="105"/>
      <c r="E1945" s="105"/>
      <c r="F1945" s="105"/>
      <c r="G1945" s="105"/>
      <c r="H1945" s="105"/>
      <c r="I1945" s="106"/>
      <c r="J1945" s="106"/>
      <c r="K1945" s="107"/>
      <c r="L1945" s="115"/>
      <c r="M1945" s="115"/>
    </row>
    <row r="1946" spans="1:13" ht="17.25">
      <c r="A1946" s="104"/>
      <c r="B1946" s="105"/>
      <c r="C1946" s="105"/>
      <c r="D1946" s="105"/>
      <c r="E1946" s="105"/>
      <c r="F1946" s="105"/>
      <c r="G1946" s="105"/>
      <c r="H1946" s="105"/>
      <c r="I1946" s="106"/>
      <c r="J1946" s="106"/>
      <c r="K1946" s="107"/>
      <c r="L1946" s="115"/>
      <c r="M1946" s="115"/>
    </row>
    <row r="1947" spans="1:13" ht="17.25">
      <c r="A1947" s="104"/>
      <c r="B1947" s="105"/>
      <c r="C1947" s="105"/>
      <c r="D1947" s="105"/>
      <c r="E1947" s="105"/>
      <c r="F1947" s="105"/>
      <c r="G1947" s="105"/>
      <c r="H1947" s="105"/>
      <c r="I1947" s="106"/>
      <c r="J1947" s="106"/>
      <c r="K1947" s="107"/>
      <c r="L1947" s="115"/>
      <c r="M1947" s="115"/>
    </row>
    <row r="1948" spans="1:13" ht="17.25">
      <c r="A1948" s="104"/>
      <c r="B1948" s="105"/>
      <c r="C1948" s="105"/>
      <c r="D1948" s="105"/>
      <c r="E1948" s="105"/>
      <c r="F1948" s="105"/>
      <c r="G1948" s="105"/>
      <c r="H1948" s="105"/>
      <c r="I1948" s="106"/>
      <c r="J1948" s="106"/>
      <c r="K1948" s="107"/>
      <c r="L1948" s="115"/>
      <c r="M1948" s="115"/>
    </row>
    <row r="1949" spans="1:13" ht="17.25">
      <c r="A1949" s="104"/>
      <c r="B1949" s="105"/>
      <c r="C1949" s="105"/>
      <c r="D1949" s="105"/>
      <c r="E1949" s="105"/>
      <c r="F1949" s="105"/>
      <c r="G1949" s="105"/>
      <c r="H1949" s="105"/>
      <c r="I1949" s="106"/>
      <c r="J1949" s="106"/>
      <c r="K1949" s="107"/>
      <c r="L1949" s="115"/>
      <c r="M1949" s="115"/>
    </row>
    <row r="1950" spans="1:13" ht="17.25">
      <c r="A1950" s="104"/>
      <c r="B1950" s="105"/>
      <c r="C1950" s="105"/>
      <c r="D1950" s="105"/>
      <c r="E1950" s="105"/>
      <c r="F1950" s="105"/>
      <c r="G1950" s="105"/>
      <c r="H1950" s="105"/>
      <c r="I1950" s="106"/>
      <c r="J1950" s="106"/>
      <c r="K1950" s="107"/>
      <c r="L1950" s="115"/>
      <c r="M1950" s="115"/>
    </row>
    <row r="1951" spans="1:13" ht="17.25">
      <c r="A1951" s="104"/>
      <c r="B1951" s="105"/>
      <c r="C1951" s="105"/>
      <c r="D1951" s="105"/>
      <c r="E1951" s="105"/>
      <c r="F1951" s="105"/>
      <c r="G1951" s="105"/>
      <c r="H1951" s="105"/>
      <c r="I1951" s="106"/>
      <c r="J1951" s="106"/>
      <c r="K1951" s="107"/>
      <c r="L1951" s="115"/>
      <c r="M1951" s="115"/>
    </row>
    <row r="1952" spans="1:13" ht="17.25">
      <c r="A1952" s="104"/>
      <c r="B1952" s="105"/>
      <c r="C1952" s="105"/>
      <c r="D1952" s="105"/>
      <c r="E1952" s="105"/>
      <c r="F1952" s="105"/>
      <c r="G1952" s="105"/>
      <c r="H1952" s="105"/>
      <c r="I1952" s="106"/>
      <c r="J1952" s="106"/>
      <c r="K1952" s="107"/>
      <c r="L1952" s="115"/>
      <c r="M1952" s="115"/>
    </row>
    <row r="1953" spans="1:13" ht="17.25">
      <c r="A1953" s="104"/>
      <c r="B1953" s="105"/>
      <c r="C1953" s="105"/>
      <c r="D1953" s="105"/>
      <c r="E1953" s="105"/>
      <c r="F1953" s="105"/>
      <c r="G1953" s="105"/>
      <c r="H1953" s="105"/>
      <c r="I1953" s="106"/>
      <c r="J1953" s="106"/>
      <c r="K1953" s="107"/>
      <c r="L1953" s="115"/>
      <c r="M1953" s="115"/>
    </row>
    <row r="1954" spans="1:13" ht="17.25">
      <c r="A1954" s="104"/>
      <c r="B1954" s="105"/>
      <c r="C1954" s="105"/>
      <c r="D1954" s="105"/>
      <c r="E1954" s="105"/>
      <c r="F1954" s="105"/>
      <c r="G1954" s="105"/>
      <c r="H1954" s="105"/>
      <c r="I1954" s="106"/>
      <c r="J1954" s="106"/>
      <c r="K1954" s="107"/>
      <c r="L1954" s="115"/>
      <c r="M1954" s="115"/>
    </row>
    <row r="1955" spans="1:13" ht="17.25">
      <c r="A1955" s="104"/>
      <c r="B1955" s="105"/>
      <c r="C1955" s="105"/>
      <c r="D1955" s="105"/>
      <c r="E1955" s="105"/>
      <c r="F1955" s="105"/>
      <c r="G1955" s="105"/>
      <c r="H1955" s="105"/>
      <c r="I1955" s="106"/>
      <c r="J1955" s="106"/>
      <c r="K1955" s="107"/>
      <c r="L1955" s="115"/>
      <c r="M1955" s="115"/>
    </row>
    <row r="1956" spans="1:13" ht="17.25">
      <c r="A1956" s="104"/>
      <c r="B1956" s="105"/>
      <c r="C1956" s="105"/>
      <c r="D1956" s="105"/>
      <c r="E1956" s="105"/>
      <c r="F1956" s="105"/>
      <c r="G1956" s="105"/>
      <c r="H1956" s="105"/>
      <c r="I1956" s="106"/>
      <c r="J1956" s="106"/>
      <c r="K1956" s="107"/>
      <c r="L1956" s="115"/>
      <c r="M1956" s="115"/>
    </row>
    <row r="1957" spans="1:13" ht="17.25">
      <c r="A1957" s="104"/>
      <c r="B1957" s="105"/>
      <c r="C1957" s="105"/>
      <c r="D1957" s="105"/>
      <c r="E1957" s="105"/>
      <c r="F1957" s="105"/>
      <c r="G1957" s="105"/>
      <c r="H1957" s="105"/>
      <c r="I1957" s="106"/>
      <c r="J1957" s="106"/>
      <c r="K1957" s="107"/>
      <c r="L1957" s="115"/>
      <c r="M1957" s="115"/>
    </row>
    <row r="1958" spans="1:13" ht="17.25">
      <c r="A1958" s="104"/>
      <c r="B1958" s="105"/>
      <c r="C1958" s="105"/>
      <c r="D1958" s="105"/>
      <c r="E1958" s="105"/>
      <c r="F1958" s="105"/>
      <c r="G1958" s="105"/>
      <c r="H1958" s="105"/>
      <c r="I1958" s="106"/>
      <c r="J1958" s="106"/>
      <c r="K1958" s="107"/>
      <c r="L1958" s="115"/>
      <c r="M1958" s="115"/>
    </row>
    <row r="1959" spans="1:13" ht="17.25">
      <c r="A1959" s="104"/>
      <c r="B1959" s="105"/>
      <c r="C1959" s="105"/>
      <c r="D1959" s="105"/>
      <c r="E1959" s="105"/>
      <c r="F1959" s="105"/>
      <c r="G1959" s="105"/>
      <c r="H1959" s="105"/>
      <c r="I1959" s="106"/>
      <c r="J1959" s="106"/>
      <c r="K1959" s="107"/>
      <c r="L1959" s="115"/>
      <c r="M1959" s="115"/>
    </row>
    <row r="1960" spans="1:13" ht="17.25">
      <c r="A1960" s="104"/>
      <c r="B1960" s="105"/>
      <c r="C1960" s="105"/>
      <c r="D1960" s="105"/>
      <c r="E1960" s="105"/>
      <c r="F1960" s="105"/>
      <c r="G1960" s="105"/>
      <c r="H1960" s="105"/>
      <c r="I1960" s="106"/>
      <c r="J1960" s="106"/>
      <c r="K1960" s="107"/>
      <c r="L1960" s="115"/>
      <c r="M1960" s="115"/>
    </row>
    <row r="1961" spans="1:13" ht="17.25">
      <c r="A1961" s="104"/>
      <c r="B1961" s="105"/>
      <c r="C1961" s="105"/>
      <c r="D1961" s="105"/>
      <c r="E1961" s="105"/>
      <c r="F1961" s="105"/>
      <c r="G1961" s="105"/>
      <c r="H1961" s="105"/>
      <c r="I1961" s="106"/>
      <c r="J1961" s="106"/>
      <c r="K1961" s="107"/>
      <c r="L1961" s="115"/>
      <c r="M1961" s="115"/>
    </row>
    <row r="1962" spans="1:13" ht="17.25">
      <c r="A1962" s="104"/>
      <c r="B1962" s="105"/>
      <c r="C1962" s="105"/>
      <c r="D1962" s="105"/>
      <c r="E1962" s="105"/>
      <c r="F1962" s="105"/>
      <c r="G1962" s="105"/>
      <c r="H1962" s="105"/>
      <c r="I1962" s="106"/>
      <c r="J1962" s="106"/>
      <c r="K1962" s="107"/>
      <c r="L1962" s="115"/>
      <c r="M1962" s="115"/>
    </row>
    <row r="1963" spans="1:13" ht="17.25">
      <c r="A1963" s="104"/>
      <c r="B1963" s="105"/>
      <c r="C1963" s="105"/>
      <c r="D1963" s="105"/>
      <c r="E1963" s="105"/>
      <c r="F1963" s="105"/>
      <c r="G1963" s="105"/>
      <c r="H1963" s="105"/>
      <c r="I1963" s="106"/>
      <c r="J1963" s="106"/>
      <c r="K1963" s="107"/>
      <c r="L1963" s="115"/>
      <c r="M1963" s="115"/>
    </row>
    <row r="1964" spans="1:13" ht="17.25">
      <c r="A1964" s="104"/>
      <c r="B1964" s="105"/>
      <c r="C1964" s="105"/>
      <c r="D1964" s="105"/>
      <c r="E1964" s="105"/>
      <c r="F1964" s="105"/>
      <c r="G1964" s="105"/>
      <c r="H1964" s="105"/>
      <c r="I1964" s="106"/>
      <c r="J1964" s="106"/>
      <c r="K1964" s="107"/>
      <c r="L1964" s="115"/>
      <c r="M1964" s="115"/>
    </row>
    <row r="1965" spans="1:13" ht="17.25">
      <c r="A1965" s="104"/>
      <c r="B1965" s="105"/>
      <c r="C1965" s="105"/>
      <c r="D1965" s="105"/>
      <c r="E1965" s="105"/>
      <c r="F1965" s="105"/>
      <c r="G1965" s="105"/>
      <c r="H1965" s="105"/>
      <c r="I1965" s="106"/>
      <c r="J1965" s="106"/>
      <c r="K1965" s="107"/>
      <c r="L1965" s="115"/>
      <c r="M1965" s="115"/>
    </row>
    <row r="1966" spans="1:13" ht="17.25">
      <c r="A1966" s="104"/>
      <c r="B1966" s="105"/>
      <c r="C1966" s="105"/>
      <c r="D1966" s="105"/>
      <c r="E1966" s="105"/>
      <c r="F1966" s="105"/>
      <c r="G1966" s="105"/>
      <c r="H1966" s="105"/>
      <c r="I1966" s="106"/>
      <c r="J1966" s="106"/>
      <c r="K1966" s="107"/>
      <c r="L1966" s="115"/>
      <c r="M1966" s="115"/>
    </row>
    <row r="1967" spans="1:13" ht="17.25">
      <c r="A1967" s="104"/>
      <c r="B1967" s="105"/>
      <c r="C1967" s="105"/>
      <c r="D1967" s="105"/>
      <c r="E1967" s="105"/>
      <c r="F1967" s="105"/>
      <c r="G1967" s="105"/>
      <c r="H1967" s="105"/>
      <c r="I1967" s="106"/>
      <c r="J1967" s="106"/>
      <c r="K1967" s="107"/>
      <c r="L1967" s="115"/>
      <c r="M1967" s="115"/>
    </row>
    <row r="1968" spans="1:13" ht="17.25">
      <c r="A1968" s="104"/>
      <c r="B1968" s="105"/>
      <c r="C1968" s="105"/>
      <c r="D1968" s="105"/>
      <c r="E1968" s="105"/>
      <c r="F1968" s="105"/>
      <c r="G1968" s="105"/>
      <c r="H1968" s="105"/>
      <c r="I1968" s="106"/>
      <c r="J1968" s="106"/>
      <c r="K1968" s="107"/>
      <c r="L1968" s="115"/>
      <c r="M1968" s="115"/>
    </row>
    <row r="1969" spans="1:13" ht="17.25">
      <c r="A1969" s="104"/>
      <c r="B1969" s="105"/>
      <c r="C1969" s="105"/>
      <c r="D1969" s="105"/>
      <c r="E1969" s="105"/>
      <c r="F1969" s="105"/>
      <c r="G1969" s="105"/>
      <c r="H1969" s="105"/>
      <c r="I1969" s="106"/>
      <c r="J1969" s="106"/>
      <c r="K1969" s="107"/>
      <c r="L1969" s="115"/>
      <c r="M1969" s="115"/>
    </row>
    <row r="1970" spans="1:13" ht="17.25">
      <c r="A1970" s="104"/>
      <c r="B1970" s="105"/>
      <c r="C1970" s="105"/>
      <c r="D1970" s="105"/>
      <c r="E1970" s="105"/>
      <c r="F1970" s="105"/>
      <c r="G1970" s="105"/>
      <c r="H1970" s="105"/>
      <c r="I1970" s="106"/>
      <c r="J1970" s="106"/>
      <c r="K1970" s="107"/>
      <c r="L1970" s="115"/>
      <c r="M1970" s="115"/>
    </row>
    <row r="1971" spans="1:13" ht="17.25">
      <c r="A1971" s="104"/>
      <c r="B1971" s="105"/>
      <c r="C1971" s="105"/>
      <c r="D1971" s="105"/>
      <c r="E1971" s="105"/>
      <c r="F1971" s="105"/>
      <c r="G1971" s="105"/>
      <c r="H1971" s="105"/>
      <c r="I1971" s="106"/>
      <c r="J1971" s="106"/>
      <c r="K1971" s="107"/>
      <c r="L1971" s="115"/>
      <c r="M1971" s="115"/>
    </row>
    <row r="1972" spans="1:13" ht="17.25">
      <c r="A1972" s="104"/>
      <c r="B1972" s="105"/>
      <c r="C1972" s="105"/>
      <c r="D1972" s="105"/>
      <c r="E1972" s="105"/>
      <c r="F1972" s="105"/>
      <c r="G1972" s="105"/>
      <c r="H1972" s="105"/>
      <c r="I1972" s="106"/>
      <c r="J1972" s="106"/>
      <c r="K1972" s="107"/>
      <c r="L1972" s="115"/>
      <c r="M1972" s="115"/>
    </row>
    <row r="1973" spans="1:13" ht="17.25">
      <c r="A1973" s="104"/>
      <c r="B1973" s="105"/>
      <c r="C1973" s="105"/>
      <c r="D1973" s="105"/>
      <c r="E1973" s="105"/>
      <c r="F1973" s="105"/>
      <c r="G1973" s="105"/>
      <c r="H1973" s="105"/>
      <c r="I1973" s="106"/>
      <c r="J1973" s="106"/>
      <c r="K1973" s="107"/>
      <c r="L1973" s="115"/>
      <c r="M1973" s="115"/>
    </row>
    <row r="1974" spans="1:13" ht="17.25">
      <c r="A1974" s="104"/>
      <c r="B1974" s="105"/>
      <c r="C1974" s="105"/>
      <c r="D1974" s="105"/>
      <c r="E1974" s="105"/>
      <c r="F1974" s="105"/>
      <c r="G1974" s="105"/>
      <c r="H1974" s="105"/>
      <c r="I1974" s="106"/>
      <c r="J1974" s="106"/>
      <c r="K1974" s="107"/>
      <c r="L1974" s="115"/>
      <c r="M1974" s="115"/>
    </row>
    <row r="1975" spans="1:13" ht="17.25">
      <c r="A1975" s="104"/>
      <c r="B1975" s="105"/>
      <c r="C1975" s="105"/>
      <c r="D1975" s="105"/>
      <c r="E1975" s="105"/>
      <c r="F1975" s="105"/>
      <c r="G1975" s="105"/>
      <c r="H1975" s="105"/>
      <c r="I1975" s="106"/>
      <c r="J1975" s="106"/>
      <c r="K1975" s="107"/>
      <c r="L1975" s="115"/>
      <c r="M1975" s="115"/>
    </row>
    <row r="1976" spans="1:13" ht="17.25">
      <c r="A1976" s="104"/>
      <c r="B1976" s="105"/>
      <c r="C1976" s="105"/>
      <c r="D1976" s="105"/>
      <c r="E1976" s="105"/>
      <c r="F1976" s="105"/>
      <c r="G1976" s="105"/>
      <c r="H1976" s="105"/>
      <c r="I1976" s="106"/>
      <c r="J1976" s="106"/>
      <c r="K1976" s="107"/>
      <c r="L1976" s="115"/>
      <c r="M1976" s="115"/>
    </row>
    <row r="1977" spans="1:13" ht="17.25">
      <c r="A1977" s="104"/>
      <c r="B1977" s="105"/>
      <c r="C1977" s="105"/>
      <c r="D1977" s="105"/>
      <c r="E1977" s="105"/>
      <c r="F1977" s="105"/>
      <c r="G1977" s="105"/>
      <c r="H1977" s="105"/>
      <c r="I1977" s="106"/>
      <c r="J1977" s="106"/>
      <c r="K1977" s="107"/>
      <c r="L1977" s="115"/>
      <c r="M1977" s="115"/>
    </row>
    <row r="1978" spans="1:13" ht="17.25">
      <c r="A1978" s="104"/>
      <c r="B1978" s="105"/>
      <c r="C1978" s="105"/>
      <c r="D1978" s="105"/>
      <c r="E1978" s="105"/>
      <c r="F1978" s="105"/>
      <c r="G1978" s="105"/>
      <c r="H1978" s="105"/>
      <c r="I1978" s="106"/>
      <c r="J1978" s="106"/>
      <c r="K1978" s="107"/>
      <c r="L1978" s="115"/>
      <c r="M1978" s="115"/>
    </row>
    <row r="1979" spans="1:13" ht="17.25">
      <c r="A1979" s="104"/>
      <c r="B1979" s="105"/>
      <c r="C1979" s="105"/>
      <c r="D1979" s="105"/>
      <c r="E1979" s="105"/>
      <c r="F1979" s="105"/>
      <c r="G1979" s="105"/>
      <c r="H1979" s="105"/>
      <c r="I1979" s="106"/>
      <c r="J1979" s="106"/>
      <c r="K1979" s="107"/>
      <c r="L1979" s="115"/>
      <c r="M1979" s="115"/>
    </row>
    <row r="1980" spans="1:13" ht="17.25">
      <c r="A1980" s="104"/>
      <c r="B1980" s="105"/>
      <c r="C1980" s="105"/>
      <c r="D1980" s="105"/>
      <c r="E1980" s="105"/>
      <c r="F1980" s="105"/>
      <c r="G1980" s="105"/>
      <c r="H1980" s="105"/>
      <c r="I1980" s="106"/>
      <c r="J1980" s="106"/>
      <c r="K1980" s="107"/>
      <c r="L1980" s="115"/>
      <c r="M1980" s="115"/>
    </row>
    <row r="1981" spans="1:13" ht="17.25">
      <c r="A1981" s="104"/>
      <c r="B1981" s="105"/>
      <c r="C1981" s="105"/>
      <c r="D1981" s="105"/>
      <c r="E1981" s="105"/>
      <c r="F1981" s="105"/>
      <c r="G1981" s="105"/>
      <c r="H1981" s="105"/>
      <c r="I1981" s="106"/>
      <c r="J1981" s="106"/>
      <c r="K1981" s="107"/>
      <c r="L1981" s="115"/>
      <c r="M1981" s="115"/>
    </row>
    <row r="1982" spans="1:13" ht="17.25">
      <c r="A1982" s="104"/>
      <c r="B1982" s="105"/>
      <c r="C1982" s="105"/>
      <c r="D1982" s="105"/>
      <c r="E1982" s="105"/>
      <c r="F1982" s="105"/>
      <c r="G1982" s="105"/>
      <c r="H1982" s="105"/>
      <c r="I1982" s="106"/>
      <c r="J1982" s="106"/>
      <c r="K1982" s="107"/>
      <c r="L1982" s="115"/>
      <c r="M1982" s="115"/>
    </row>
    <row r="1983" spans="1:13" ht="17.25">
      <c r="A1983" s="104"/>
      <c r="B1983" s="105"/>
      <c r="C1983" s="105"/>
      <c r="D1983" s="105"/>
      <c r="E1983" s="105"/>
      <c r="F1983" s="105"/>
      <c r="G1983" s="105"/>
      <c r="H1983" s="105"/>
      <c r="I1983" s="106"/>
      <c r="J1983" s="106"/>
      <c r="K1983" s="107"/>
      <c r="L1983" s="115"/>
      <c r="M1983" s="115"/>
    </row>
    <row r="1984" spans="1:13" ht="17.25">
      <c r="A1984" s="104"/>
      <c r="B1984" s="105"/>
      <c r="C1984" s="105"/>
      <c r="D1984" s="105"/>
      <c r="E1984" s="105"/>
      <c r="F1984" s="105"/>
      <c r="G1984" s="105"/>
      <c r="H1984" s="105"/>
      <c r="I1984" s="106"/>
      <c r="J1984" s="106"/>
      <c r="K1984" s="107"/>
      <c r="L1984" s="115"/>
      <c r="M1984" s="115"/>
    </row>
    <row r="1985" spans="1:13" ht="17.25">
      <c r="A1985" s="104"/>
      <c r="B1985" s="105"/>
      <c r="C1985" s="105"/>
      <c r="D1985" s="105"/>
      <c r="E1985" s="105"/>
      <c r="F1985" s="105"/>
      <c r="G1985" s="105"/>
      <c r="H1985" s="105"/>
      <c r="I1985" s="106"/>
      <c r="J1985" s="106"/>
      <c r="K1985" s="107"/>
      <c r="L1985" s="115"/>
      <c r="M1985" s="115"/>
    </row>
    <row r="1986" spans="1:13" ht="17.25">
      <c r="A1986" s="104"/>
      <c r="B1986" s="105"/>
      <c r="C1986" s="105"/>
      <c r="D1986" s="105"/>
      <c r="E1986" s="105"/>
      <c r="F1986" s="105"/>
      <c r="G1986" s="105"/>
      <c r="H1986" s="105"/>
      <c r="I1986" s="106"/>
      <c r="J1986" s="106"/>
      <c r="K1986" s="107"/>
      <c r="L1986" s="115"/>
      <c r="M1986" s="115"/>
    </row>
    <row r="1987" spans="1:13" ht="17.25">
      <c r="A1987" s="104"/>
      <c r="B1987" s="105"/>
      <c r="C1987" s="105"/>
      <c r="D1987" s="105"/>
      <c r="E1987" s="105"/>
      <c r="F1987" s="105"/>
      <c r="G1987" s="105"/>
      <c r="H1987" s="105"/>
      <c r="I1987" s="106"/>
      <c r="J1987" s="106"/>
      <c r="K1987" s="107"/>
      <c r="L1987" s="115"/>
      <c r="M1987" s="115"/>
    </row>
    <row r="1988" spans="1:13" ht="17.25">
      <c r="A1988" s="104"/>
      <c r="B1988" s="105"/>
      <c r="C1988" s="105"/>
      <c r="D1988" s="105"/>
      <c r="E1988" s="105"/>
      <c r="F1988" s="105"/>
      <c r="G1988" s="105"/>
      <c r="H1988" s="105"/>
      <c r="I1988" s="106"/>
      <c r="J1988" s="106"/>
      <c r="K1988" s="107"/>
      <c r="L1988" s="115"/>
      <c r="M1988" s="115"/>
    </row>
    <row r="1989" spans="1:13" ht="17.25">
      <c r="A1989" s="104"/>
      <c r="B1989" s="105"/>
      <c r="C1989" s="105"/>
      <c r="D1989" s="105"/>
      <c r="E1989" s="105"/>
      <c r="F1989" s="105"/>
      <c r="G1989" s="105"/>
      <c r="H1989" s="105"/>
      <c r="I1989" s="106"/>
      <c r="J1989" s="106"/>
      <c r="K1989" s="107"/>
      <c r="L1989" s="115"/>
      <c r="M1989" s="115"/>
    </row>
    <row r="1990" spans="1:13" ht="17.25">
      <c r="A1990" s="104"/>
      <c r="B1990" s="105"/>
      <c r="C1990" s="105"/>
      <c r="D1990" s="105"/>
      <c r="E1990" s="105"/>
      <c r="F1990" s="105"/>
      <c r="G1990" s="105"/>
      <c r="H1990" s="105"/>
      <c r="I1990" s="106"/>
      <c r="J1990" s="106"/>
      <c r="K1990" s="107"/>
      <c r="L1990" s="115"/>
      <c r="M1990" s="115"/>
    </row>
    <row r="1991" spans="1:13" ht="17.25">
      <c r="A1991" s="104"/>
      <c r="B1991" s="105"/>
      <c r="C1991" s="105"/>
      <c r="D1991" s="105"/>
      <c r="E1991" s="105"/>
      <c r="F1991" s="105"/>
      <c r="G1991" s="105"/>
      <c r="H1991" s="105"/>
      <c r="I1991" s="106"/>
      <c r="J1991" s="106"/>
      <c r="K1991" s="107"/>
      <c r="L1991" s="115"/>
      <c r="M1991" s="115"/>
    </row>
    <row r="1992" spans="1:13" ht="17.25">
      <c r="A1992" s="104"/>
      <c r="B1992" s="105"/>
      <c r="C1992" s="105"/>
      <c r="D1992" s="105"/>
      <c r="E1992" s="105"/>
      <c r="F1992" s="105"/>
      <c r="G1992" s="105"/>
      <c r="H1992" s="105"/>
      <c r="I1992" s="106"/>
      <c r="J1992" s="106"/>
      <c r="K1992" s="107"/>
      <c r="L1992" s="115"/>
      <c r="M1992" s="115"/>
    </row>
    <row r="1993" spans="1:13" ht="17.25">
      <c r="A1993" s="104"/>
      <c r="B1993" s="105"/>
      <c r="C1993" s="105"/>
      <c r="D1993" s="105"/>
      <c r="E1993" s="105"/>
      <c r="F1993" s="105"/>
      <c r="G1993" s="105"/>
      <c r="H1993" s="105"/>
      <c r="I1993" s="106"/>
      <c r="J1993" s="106"/>
      <c r="K1993" s="107"/>
      <c r="L1993" s="115"/>
      <c r="M1993" s="115"/>
    </row>
    <row r="1994" spans="1:13" ht="17.25">
      <c r="A1994" s="104"/>
      <c r="B1994" s="105"/>
      <c r="C1994" s="105"/>
      <c r="D1994" s="105"/>
      <c r="E1994" s="105"/>
      <c r="F1994" s="105"/>
      <c r="G1994" s="105"/>
      <c r="H1994" s="105"/>
      <c r="I1994" s="106"/>
      <c r="J1994" s="106"/>
      <c r="K1994" s="107"/>
      <c r="L1994" s="115"/>
      <c r="M1994" s="115"/>
    </row>
    <row r="1995" spans="1:13" ht="17.25">
      <c r="A1995" s="104"/>
      <c r="B1995" s="105"/>
      <c r="C1995" s="105"/>
      <c r="D1995" s="105"/>
      <c r="E1995" s="105"/>
      <c r="F1995" s="105"/>
      <c r="G1995" s="105"/>
      <c r="H1995" s="105"/>
      <c r="I1995" s="106"/>
      <c r="J1995" s="106"/>
      <c r="K1995" s="107"/>
      <c r="L1995" s="115"/>
      <c r="M1995" s="115"/>
    </row>
    <row r="1996" spans="1:13" ht="17.25">
      <c r="A1996" s="104"/>
      <c r="B1996" s="105"/>
      <c r="C1996" s="105"/>
      <c r="D1996" s="105"/>
      <c r="E1996" s="105"/>
      <c r="F1996" s="105"/>
      <c r="G1996" s="105"/>
      <c r="H1996" s="105"/>
      <c r="I1996" s="106"/>
      <c r="J1996" s="106"/>
      <c r="K1996" s="107"/>
      <c r="L1996" s="115"/>
      <c r="M1996" s="115"/>
    </row>
    <row r="1997" spans="1:13" ht="17.25">
      <c r="A1997" s="104"/>
      <c r="B1997" s="105"/>
      <c r="C1997" s="105"/>
      <c r="D1997" s="105"/>
      <c r="E1997" s="105"/>
      <c r="F1997" s="105"/>
      <c r="G1997" s="105"/>
      <c r="H1997" s="105"/>
      <c r="I1997" s="106"/>
      <c r="J1997" s="106"/>
      <c r="K1997" s="107"/>
      <c r="L1997" s="115"/>
      <c r="M1997" s="115"/>
    </row>
    <row r="1998" spans="1:13" ht="17.25">
      <c r="A1998" s="104"/>
      <c r="B1998" s="105"/>
      <c r="C1998" s="105"/>
      <c r="D1998" s="105"/>
      <c r="E1998" s="105"/>
      <c r="F1998" s="105"/>
      <c r="G1998" s="105"/>
      <c r="H1998" s="105"/>
      <c r="I1998" s="106"/>
      <c r="J1998" s="106"/>
      <c r="K1998" s="107"/>
      <c r="L1998" s="115"/>
      <c r="M1998" s="115"/>
    </row>
    <row r="1999" spans="1:13" ht="17.25">
      <c r="A1999" s="104"/>
      <c r="B1999" s="105"/>
      <c r="C1999" s="105"/>
      <c r="D1999" s="105"/>
      <c r="E1999" s="105"/>
      <c r="F1999" s="105"/>
      <c r="G1999" s="105"/>
      <c r="H1999" s="105"/>
      <c r="I1999" s="106"/>
      <c r="J1999" s="106"/>
      <c r="K1999" s="107"/>
      <c r="L1999" s="115"/>
      <c r="M1999" s="115"/>
    </row>
    <row r="2000" spans="1:13" ht="17.25">
      <c r="A2000" s="104"/>
      <c r="B2000" s="105"/>
      <c r="C2000" s="105"/>
      <c r="D2000" s="105"/>
      <c r="E2000" s="105"/>
      <c r="F2000" s="105"/>
      <c r="G2000" s="105"/>
      <c r="H2000" s="105"/>
      <c r="I2000" s="106"/>
      <c r="J2000" s="106"/>
      <c r="K2000" s="107"/>
      <c r="L2000" s="115"/>
      <c r="M2000" s="115"/>
    </row>
    <row r="2001" spans="1:13" ht="17.25">
      <c r="A2001" s="104"/>
      <c r="B2001" s="105"/>
      <c r="C2001" s="105"/>
      <c r="D2001" s="105"/>
      <c r="E2001" s="105"/>
      <c r="F2001" s="105"/>
      <c r="G2001" s="105"/>
      <c r="H2001" s="105"/>
      <c r="I2001" s="106"/>
      <c r="J2001" s="106"/>
      <c r="K2001" s="107"/>
      <c r="L2001" s="115"/>
      <c r="M2001" s="115"/>
    </row>
    <row r="2002" spans="1:13" ht="17.25">
      <c r="A2002" s="104"/>
      <c r="B2002" s="105"/>
      <c r="C2002" s="105"/>
      <c r="D2002" s="105"/>
      <c r="E2002" s="105"/>
      <c r="F2002" s="105"/>
      <c r="G2002" s="105"/>
      <c r="H2002" s="105"/>
      <c r="I2002" s="106"/>
      <c r="J2002" s="106"/>
      <c r="K2002" s="107"/>
      <c r="L2002" s="115"/>
      <c r="M2002" s="115"/>
    </row>
    <row r="2003" spans="1:13" ht="17.25">
      <c r="A2003" s="104"/>
      <c r="B2003" s="105"/>
      <c r="C2003" s="105"/>
      <c r="D2003" s="105"/>
      <c r="E2003" s="105"/>
      <c r="F2003" s="105"/>
      <c r="G2003" s="105"/>
      <c r="H2003" s="105"/>
      <c r="I2003" s="106"/>
      <c r="J2003" s="106"/>
      <c r="K2003" s="107"/>
      <c r="L2003" s="115"/>
      <c r="M2003" s="115"/>
    </row>
    <row r="2004" spans="1:13" ht="17.25">
      <c r="A2004" s="104"/>
      <c r="B2004" s="105"/>
      <c r="C2004" s="105"/>
      <c r="D2004" s="105"/>
      <c r="E2004" s="105"/>
      <c r="F2004" s="105"/>
      <c r="G2004" s="105"/>
      <c r="H2004" s="105"/>
      <c r="I2004" s="106"/>
      <c r="J2004" s="106"/>
      <c r="K2004" s="107"/>
      <c r="L2004" s="115"/>
      <c r="M2004" s="115"/>
    </row>
    <row r="2005" spans="1:13" ht="17.25">
      <c r="A2005" s="104"/>
      <c r="B2005" s="105"/>
      <c r="C2005" s="105"/>
      <c r="D2005" s="105"/>
      <c r="E2005" s="105"/>
      <c r="F2005" s="105"/>
      <c r="G2005" s="105"/>
      <c r="H2005" s="105"/>
      <c r="I2005" s="106"/>
      <c r="J2005" s="106"/>
      <c r="K2005" s="107"/>
      <c r="L2005" s="115"/>
      <c r="M2005" s="115"/>
    </row>
    <row r="2006" spans="1:13" ht="17.25">
      <c r="A2006" s="104"/>
      <c r="B2006" s="105"/>
      <c r="C2006" s="105"/>
      <c r="D2006" s="105"/>
      <c r="E2006" s="105"/>
      <c r="F2006" s="105"/>
      <c r="G2006" s="105"/>
      <c r="H2006" s="105"/>
      <c r="I2006" s="106"/>
      <c r="J2006" s="106"/>
      <c r="K2006" s="107"/>
      <c r="L2006" s="115"/>
      <c r="M2006" s="115"/>
    </row>
    <row r="2007" spans="1:13" ht="17.25">
      <c r="A2007" s="104"/>
      <c r="B2007" s="105"/>
      <c r="C2007" s="105"/>
      <c r="D2007" s="105"/>
      <c r="E2007" s="105"/>
      <c r="F2007" s="105"/>
      <c r="G2007" s="105"/>
      <c r="H2007" s="105"/>
      <c r="I2007" s="106"/>
      <c r="J2007" s="106"/>
      <c r="K2007" s="107"/>
      <c r="L2007" s="115"/>
      <c r="M2007" s="115"/>
    </row>
    <row r="2008" spans="1:13" ht="17.25">
      <c r="A2008" s="104"/>
      <c r="B2008" s="105"/>
      <c r="C2008" s="105"/>
      <c r="D2008" s="105"/>
      <c r="E2008" s="105"/>
      <c r="F2008" s="105"/>
      <c r="G2008" s="105"/>
      <c r="H2008" s="105"/>
      <c r="I2008" s="106"/>
      <c r="J2008" s="106"/>
      <c r="K2008" s="107"/>
      <c r="L2008" s="115"/>
      <c r="M2008" s="115"/>
    </row>
    <row r="2009" spans="1:13" ht="17.25">
      <c r="A2009" s="104"/>
      <c r="B2009" s="105"/>
      <c r="C2009" s="105"/>
      <c r="D2009" s="105"/>
      <c r="E2009" s="105"/>
      <c r="F2009" s="105"/>
      <c r="G2009" s="105"/>
      <c r="H2009" s="105"/>
      <c r="I2009" s="106"/>
      <c r="J2009" s="106"/>
      <c r="K2009" s="107"/>
      <c r="L2009" s="115"/>
      <c r="M2009" s="115"/>
    </row>
    <row r="2010" spans="1:13" ht="17.25">
      <c r="A2010" s="104"/>
      <c r="B2010" s="105"/>
      <c r="C2010" s="105"/>
      <c r="D2010" s="105"/>
      <c r="E2010" s="105"/>
      <c r="F2010" s="105"/>
      <c r="G2010" s="105"/>
      <c r="H2010" s="105"/>
      <c r="I2010" s="106"/>
      <c r="J2010" s="106"/>
      <c r="K2010" s="107"/>
      <c r="L2010" s="115"/>
      <c r="M2010" s="115"/>
    </row>
    <row r="2011" spans="1:13" ht="17.25">
      <c r="A2011" s="104"/>
      <c r="B2011" s="105"/>
      <c r="C2011" s="105"/>
      <c r="D2011" s="105"/>
      <c r="E2011" s="105"/>
      <c r="F2011" s="105"/>
      <c r="G2011" s="105"/>
      <c r="H2011" s="105"/>
      <c r="I2011" s="106"/>
      <c r="J2011" s="106"/>
      <c r="K2011" s="107"/>
      <c r="L2011" s="115"/>
      <c r="M2011" s="115"/>
    </row>
    <row r="2012" spans="1:13" ht="17.25">
      <c r="A2012" s="104"/>
      <c r="B2012" s="105"/>
      <c r="C2012" s="105"/>
      <c r="D2012" s="105"/>
      <c r="E2012" s="105"/>
      <c r="F2012" s="105"/>
      <c r="G2012" s="105"/>
      <c r="H2012" s="105"/>
      <c r="I2012" s="106"/>
      <c r="J2012" s="106"/>
      <c r="K2012" s="107"/>
      <c r="L2012" s="115"/>
      <c r="M2012" s="115"/>
    </row>
    <row r="2013" spans="1:13" ht="17.25">
      <c r="A2013" s="104"/>
      <c r="B2013" s="105"/>
      <c r="C2013" s="105"/>
      <c r="D2013" s="105"/>
      <c r="E2013" s="105"/>
      <c r="F2013" s="105"/>
      <c r="G2013" s="105"/>
      <c r="H2013" s="105"/>
      <c r="I2013" s="106"/>
      <c r="J2013" s="106"/>
      <c r="K2013" s="107"/>
      <c r="L2013" s="115"/>
      <c r="M2013" s="115"/>
    </row>
    <row r="2014" spans="1:13" ht="17.25">
      <c r="A2014" s="104"/>
      <c r="B2014" s="105"/>
      <c r="C2014" s="105"/>
      <c r="D2014" s="105"/>
      <c r="E2014" s="105"/>
      <c r="F2014" s="105"/>
      <c r="G2014" s="105"/>
      <c r="H2014" s="105"/>
      <c r="I2014" s="106"/>
      <c r="J2014" s="106"/>
      <c r="K2014" s="107"/>
      <c r="L2014" s="115"/>
      <c r="M2014" s="115"/>
    </row>
    <row r="2015" spans="1:13" ht="17.25">
      <c r="A2015" s="104"/>
      <c r="B2015" s="105"/>
      <c r="C2015" s="105"/>
      <c r="D2015" s="105"/>
      <c r="E2015" s="105"/>
      <c r="F2015" s="105"/>
      <c r="G2015" s="105"/>
      <c r="H2015" s="105"/>
      <c r="I2015" s="106"/>
      <c r="J2015" s="106"/>
      <c r="K2015" s="107"/>
      <c r="L2015" s="115"/>
      <c r="M2015" s="115"/>
    </row>
    <row r="2016" spans="1:13" ht="17.25">
      <c r="A2016" s="104"/>
      <c r="B2016" s="105"/>
      <c r="C2016" s="105"/>
      <c r="D2016" s="105"/>
      <c r="E2016" s="105"/>
      <c r="F2016" s="105"/>
      <c r="G2016" s="105"/>
      <c r="H2016" s="105"/>
      <c r="I2016" s="106"/>
      <c r="J2016" s="106"/>
      <c r="K2016" s="107"/>
      <c r="L2016" s="115"/>
      <c r="M2016" s="115"/>
    </row>
    <row r="2017" spans="1:13" ht="17.25">
      <c r="A2017" s="104"/>
      <c r="B2017" s="105"/>
      <c r="C2017" s="105"/>
      <c r="D2017" s="105"/>
      <c r="E2017" s="105"/>
      <c r="F2017" s="105"/>
      <c r="G2017" s="105"/>
      <c r="H2017" s="105"/>
      <c r="I2017" s="106"/>
      <c r="J2017" s="106"/>
      <c r="K2017" s="107"/>
      <c r="L2017" s="115"/>
      <c r="M2017" s="115"/>
    </row>
    <row r="2018" spans="1:13" ht="17.25">
      <c r="A2018" s="104"/>
      <c r="B2018" s="105"/>
      <c r="C2018" s="105"/>
      <c r="D2018" s="105"/>
      <c r="E2018" s="105"/>
      <c r="F2018" s="105"/>
      <c r="G2018" s="105"/>
      <c r="H2018" s="105"/>
      <c r="I2018" s="106"/>
      <c r="J2018" s="106"/>
      <c r="K2018" s="107"/>
      <c r="L2018" s="115"/>
      <c r="M2018" s="115"/>
    </row>
    <row r="2019" spans="1:13" ht="17.25">
      <c r="A2019" s="104"/>
      <c r="B2019" s="105"/>
      <c r="C2019" s="105"/>
      <c r="D2019" s="105"/>
      <c r="E2019" s="105"/>
      <c r="F2019" s="105"/>
      <c r="G2019" s="105"/>
      <c r="H2019" s="105"/>
      <c r="I2019" s="106"/>
      <c r="J2019" s="106"/>
      <c r="K2019" s="107"/>
      <c r="L2019" s="115"/>
      <c r="M2019" s="115"/>
    </row>
    <row r="2020" spans="1:13" ht="17.25">
      <c r="A2020" s="104"/>
      <c r="B2020" s="105"/>
      <c r="C2020" s="105"/>
      <c r="D2020" s="105"/>
      <c r="E2020" s="105"/>
      <c r="F2020" s="105"/>
      <c r="G2020" s="105"/>
      <c r="H2020" s="105"/>
      <c r="I2020" s="106"/>
      <c r="J2020" s="106"/>
      <c r="K2020" s="107"/>
      <c r="L2020" s="115"/>
      <c r="M2020" s="115"/>
    </row>
    <row r="2021" spans="1:13" ht="17.25">
      <c r="A2021" s="104"/>
      <c r="B2021" s="105"/>
      <c r="C2021" s="105"/>
      <c r="D2021" s="105"/>
      <c r="E2021" s="105"/>
      <c r="F2021" s="105"/>
      <c r="G2021" s="105"/>
      <c r="H2021" s="105"/>
      <c r="I2021" s="106"/>
      <c r="J2021" s="106"/>
      <c r="K2021" s="107"/>
      <c r="L2021" s="115"/>
      <c r="M2021" s="115"/>
    </row>
    <row r="2022" spans="1:13" ht="17.25">
      <c r="A2022" s="104"/>
      <c r="B2022" s="105"/>
      <c r="C2022" s="105"/>
      <c r="D2022" s="105"/>
      <c r="E2022" s="105"/>
      <c r="F2022" s="105"/>
      <c r="G2022" s="105"/>
      <c r="H2022" s="105"/>
      <c r="I2022" s="106"/>
      <c r="J2022" s="106"/>
      <c r="K2022" s="107"/>
      <c r="L2022" s="115"/>
      <c r="M2022" s="115"/>
    </row>
    <row r="2023" spans="1:13" ht="17.25">
      <c r="A2023" s="104"/>
      <c r="B2023" s="105"/>
      <c r="C2023" s="105"/>
      <c r="D2023" s="105"/>
      <c r="E2023" s="105"/>
      <c r="F2023" s="105"/>
      <c r="G2023" s="105"/>
      <c r="H2023" s="105"/>
      <c r="I2023" s="106"/>
      <c r="J2023" s="106"/>
      <c r="K2023" s="107"/>
      <c r="L2023" s="115"/>
      <c r="M2023" s="115"/>
    </row>
    <row r="2024" spans="1:13" ht="17.25">
      <c r="A2024" s="104"/>
      <c r="B2024" s="105"/>
      <c r="C2024" s="105"/>
      <c r="D2024" s="105"/>
      <c r="E2024" s="105"/>
      <c r="F2024" s="105"/>
      <c r="G2024" s="105"/>
      <c r="H2024" s="105"/>
      <c r="I2024" s="106"/>
      <c r="J2024" s="106"/>
      <c r="K2024" s="107"/>
      <c r="L2024" s="115"/>
      <c r="M2024" s="115"/>
    </row>
    <row r="2025" spans="1:13" ht="17.25">
      <c r="A2025" s="104"/>
      <c r="B2025" s="105"/>
      <c r="C2025" s="105"/>
      <c r="D2025" s="105"/>
      <c r="E2025" s="105"/>
      <c r="F2025" s="105"/>
      <c r="G2025" s="105"/>
      <c r="H2025" s="105"/>
      <c r="I2025" s="106"/>
      <c r="J2025" s="106"/>
      <c r="K2025" s="107"/>
      <c r="L2025" s="115"/>
      <c r="M2025" s="115"/>
    </row>
    <row r="2026" spans="1:13" ht="17.25">
      <c r="A2026" s="104"/>
      <c r="B2026" s="105"/>
      <c r="C2026" s="105"/>
      <c r="D2026" s="105"/>
      <c r="E2026" s="105"/>
      <c r="F2026" s="105"/>
      <c r="G2026" s="105"/>
      <c r="H2026" s="105"/>
      <c r="I2026" s="106"/>
      <c r="J2026" s="106"/>
      <c r="K2026" s="107"/>
      <c r="L2026" s="115"/>
      <c r="M2026" s="115"/>
    </row>
    <row r="2027" spans="1:13" ht="17.25">
      <c r="A2027" s="104"/>
      <c r="B2027" s="105"/>
      <c r="C2027" s="105"/>
      <c r="D2027" s="105"/>
      <c r="E2027" s="105"/>
      <c r="F2027" s="105"/>
      <c r="G2027" s="105"/>
      <c r="H2027" s="105"/>
      <c r="I2027" s="106"/>
      <c r="J2027" s="106"/>
      <c r="K2027" s="107"/>
      <c r="L2027" s="115"/>
      <c r="M2027" s="115"/>
    </row>
    <row r="2028" spans="1:13" ht="17.25">
      <c r="A2028" s="104"/>
      <c r="B2028" s="105"/>
      <c r="C2028" s="105"/>
      <c r="D2028" s="105"/>
      <c r="E2028" s="105"/>
      <c r="F2028" s="105"/>
      <c r="G2028" s="105"/>
      <c r="H2028" s="105"/>
      <c r="I2028" s="106"/>
      <c r="J2028" s="106"/>
      <c r="K2028" s="107"/>
      <c r="L2028" s="115"/>
      <c r="M2028" s="115"/>
    </row>
    <row r="2029" spans="1:13" ht="17.25">
      <c r="A2029" s="104"/>
      <c r="B2029" s="105"/>
      <c r="C2029" s="105"/>
      <c r="D2029" s="105"/>
      <c r="E2029" s="105"/>
      <c r="F2029" s="105"/>
      <c r="G2029" s="105"/>
      <c r="H2029" s="105"/>
      <c r="I2029" s="106"/>
      <c r="J2029" s="106"/>
      <c r="K2029" s="107"/>
      <c r="L2029" s="115"/>
      <c r="M2029" s="115"/>
    </row>
    <row r="2030" spans="1:13" ht="17.25">
      <c r="A2030" s="104"/>
      <c r="B2030" s="105"/>
      <c r="C2030" s="105"/>
      <c r="D2030" s="105"/>
      <c r="E2030" s="105"/>
      <c r="F2030" s="105"/>
      <c r="G2030" s="105"/>
      <c r="H2030" s="105"/>
      <c r="I2030" s="106"/>
      <c r="J2030" s="106"/>
      <c r="K2030" s="107"/>
      <c r="L2030" s="115"/>
      <c r="M2030" s="115"/>
    </row>
    <row r="2031" spans="1:13" ht="17.25">
      <c r="A2031" s="104"/>
      <c r="B2031" s="105"/>
      <c r="C2031" s="105"/>
      <c r="D2031" s="105"/>
      <c r="E2031" s="105"/>
      <c r="F2031" s="105"/>
      <c r="G2031" s="105"/>
      <c r="H2031" s="105"/>
      <c r="I2031" s="106"/>
      <c r="J2031" s="106"/>
      <c r="K2031" s="107"/>
      <c r="L2031" s="115"/>
      <c r="M2031" s="115"/>
    </row>
    <row r="2032" spans="1:13" ht="17.25">
      <c r="A2032" s="104"/>
      <c r="B2032" s="105"/>
      <c r="C2032" s="105"/>
      <c r="D2032" s="105"/>
      <c r="E2032" s="105"/>
      <c r="F2032" s="105"/>
      <c r="G2032" s="105"/>
      <c r="H2032" s="105"/>
      <c r="I2032" s="106"/>
      <c r="J2032" s="106"/>
      <c r="K2032" s="107"/>
      <c r="L2032" s="115"/>
      <c r="M2032" s="115"/>
    </row>
    <row r="2033" spans="1:13" ht="17.25">
      <c r="A2033" s="104"/>
      <c r="B2033" s="105"/>
      <c r="C2033" s="105"/>
      <c r="D2033" s="105"/>
      <c r="E2033" s="105"/>
      <c r="F2033" s="105"/>
      <c r="G2033" s="105"/>
      <c r="H2033" s="105"/>
      <c r="I2033" s="106"/>
      <c r="J2033" s="106"/>
      <c r="K2033" s="107"/>
      <c r="L2033" s="115"/>
      <c r="M2033" s="115"/>
    </row>
    <row r="2034" spans="1:13" ht="17.25">
      <c r="A2034" s="104"/>
      <c r="B2034" s="105"/>
      <c r="C2034" s="105"/>
      <c r="D2034" s="105"/>
      <c r="E2034" s="105"/>
      <c r="F2034" s="105"/>
      <c r="G2034" s="105"/>
      <c r="H2034" s="105"/>
      <c r="I2034" s="106"/>
      <c r="J2034" s="106"/>
      <c r="K2034" s="107"/>
      <c r="L2034" s="115"/>
      <c r="M2034" s="115"/>
    </row>
    <row r="2035" spans="1:13" ht="17.25">
      <c r="A2035" s="104"/>
      <c r="B2035" s="105"/>
      <c r="C2035" s="105"/>
      <c r="D2035" s="105"/>
      <c r="E2035" s="105"/>
      <c r="F2035" s="105"/>
      <c r="G2035" s="105"/>
      <c r="H2035" s="105"/>
      <c r="I2035" s="106"/>
      <c r="J2035" s="106"/>
      <c r="K2035" s="107"/>
      <c r="L2035" s="115"/>
      <c r="M2035" s="115"/>
    </row>
    <row r="2036" spans="1:13" ht="17.25">
      <c r="A2036" s="104"/>
      <c r="B2036" s="105"/>
      <c r="C2036" s="105"/>
      <c r="D2036" s="105"/>
      <c r="E2036" s="105"/>
      <c r="F2036" s="105"/>
      <c r="G2036" s="105"/>
      <c r="H2036" s="105"/>
      <c r="I2036" s="106"/>
      <c r="J2036" s="106"/>
      <c r="K2036" s="107"/>
      <c r="L2036" s="115"/>
      <c r="M2036" s="115"/>
    </row>
    <row r="2037" spans="1:13" ht="17.25">
      <c r="A2037" s="104"/>
      <c r="B2037" s="105"/>
      <c r="C2037" s="105"/>
      <c r="D2037" s="105"/>
      <c r="E2037" s="105"/>
      <c r="F2037" s="105"/>
      <c r="G2037" s="105"/>
      <c r="H2037" s="105"/>
      <c r="I2037" s="106"/>
      <c r="J2037" s="106"/>
      <c r="K2037" s="107"/>
      <c r="L2037" s="115"/>
      <c r="M2037" s="115"/>
    </row>
    <row r="2038" spans="1:13" ht="17.25">
      <c r="A2038" s="104"/>
      <c r="B2038" s="105"/>
      <c r="C2038" s="105"/>
      <c r="D2038" s="105"/>
      <c r="E2038" s="105"/>
      <c r="F2038" s="105"/>
      <c r="G2038" s="105"/>
      <c r="H2038" s="105"/>
      <c r="I2038" s="106"/>
      <c r="J2038" s="106"/>
      <c r="K2038" s="107"/>
      <c r="L2038" s="115"/>
      <c r="M2038" s="115"/>
    </row>
    <row r="2039" spans="1:13" ht="17.25">
      <c r="A2039" s="104"/>
      <c r="B2039" s="105"/>
      <c r="C2039" s="105"/>
      <c r="D2039" s="105"/>
      <c r="E2039" s="105"/>
      <c r="F2039" s="105"/>
      <c r="G2039" s="105"/>
      <c r="H2039" s="105"/>
      <c r="I2039" s="106"/>
      <c r="J2039" s="106"/>
      <c r="K2039" s="107"/>
      <c r="L2039" s="115"/>
      <c r="M2039" s="115"/>
    </row>
    <row r="2040" spans="1:13" ht="17.25">
      <c r="A2040" s="104"/>
      <c r="B2040" s="105"/>
      <c r="C2040" s="105"/>
      <c r="D2040" s="105"/>
      <c r="E2040" s="105"/>
      <c r="F2040" s="105"/>
      <c r="G2040" s="105"/>
      <c r="H2040" s="105"/>
      <c r="I2040" s="106"/>
      <c r="J2040" s="106"/>
      <c r="K2040" s="107"/>
      <c r="L2040" s="115"/>
      <c r="M2040" s="115"/>
    </row>
    <row r="2041" spans="1:13" ht="17.25">
      <c r="A2041" s="104"/>
      <c r="B2041" s="105"/>
      <c r="C2041" s="105"/>
      <c r="D2041" s="105"/>
      <c r="E2041" s="105"/>
      <c r="F2041" s="105"/>
      <c r="G2041" s="105"/>
      <c r="H2041" s="105"/>
      <c r="I2041" s="106"/>
      <c r="J2041" s="106"/>
      <c r="K2041" s="107"/>
      <c r="L2041" s="115"/>
      <c r="M2041" s="115"/>
    </row>
    <row r="2042" spans="1:13" ht="17.25">
      <c r="A2042" s="104"/>
      <c r="B2042" s="105"/>
      <c r="C2042" s="105"/>
      <c r="D2042" s="105"/>
      <c r="E2042" s="105"/>
      <c r="F2042" s="105"/>
      <c r="G2042" s="105"/>
      <c r="H2042" s="105"/>
      <c r="I2042" s="106"/>
      <c r="J2042" s="106"/>
      <c r="K2042" s="107"/>
      <c r="L2042" s="115"/>
      <c r="M2042" s="115"/>
    </row>
    <row r="2043" spans="1:13" ht="17.25">
      <c r="A2043" s="104"/>
      <c r="B2043" s="105"/>
      <c r="C2043" s="105"/>
      <c r="D2043" s="105"/>
      <c r="E2043" s="105"/>
      <c r="F2043" s="105"/>
      <c r="G2043" s="105"/>
      <c r="H2043" s="105"/>
      <c r="I2043" s="106"/>
      <c r="J2043" s="106"/>
      <c r="K2043" s="107"/>
      <c r="L2043" s="115"/>
      <c r="M2043" s="115"/>
    </row>
    <row r="2044" spans="1:13" ht="17.25">
      <c r="A2044" s="104"/>
      <c r="B2044" s="105"/>
      <c r="C2044" s="105"/>
      <c r="D2044" s="105"/>
      <c r="E2044" s="105"/>
      <c r="F2044" s="105"/>
      <c r="G2044" s="105"/>
      <c r="H2044" s="105"/>
      <c r="I2044" s="106"/>
      <c r="J2044" s="106"/>
      <c r="K2044" s="107"/>
      <c r="L2044" s="115"/>
      <c r="M2044" s="115"/>
    </row>
    <row r="2045" spans="1:13" ht="17.25">
      <c r="A2045" s="104"/>
      <c r="B2045" s="105"/>
      <c r="C2045" s="105"/>
      <c r="D2045" s="105"/>
      <c r="E2045" s="105"/>
      <c r="F2045" s="105"/>
      <c r="G2045" s="105"/>
      <c r="H2045" s="105"/>
      <c r="I2045" s="106"/>
      <c r="J2045" s="106"/>
      <c r="K2045" s="107"/>
      <c r="L2045" s="115"/>
      <c r="M2045" s="115"/>
    </row>
    <row r="2046" spans="1:13" ht="17.25">
      <c r="A2046" s="104"/>
      <c r="B2046" s="105"/>
      <c r="C2046" s="105"/>
      <c r="D2046" s="105"/>
      <c r="E2046" s="105"/>
      <c r="F2046" s="105"/>
      <c r="G2046" s="105"/>
      <c r="H2046" s="105"/>
      <c r="I2046" s="106"/>
      <c r="J2046" s="106"/>
      <c r="K2046" s="107"/>
      <c r="L2046" s="115"/>
      <c r="M2046" s="115"/>
    </row>
    <row r="2047" spans="1:13" ht="17.25">
      <c r="A2047" s="104"/>
      <c r="B2047" s="105"/>
      <c r="C2047" s="105"/>
      <c r="D2047" s="105"/>
      <c r="E2047" s="105"/>
      <c r="F2047" s="105"/>
      <c r="G2047" s="105"/>
      <c r="H2047" s="105"/>
      <c r="I2047" s="106"/>
      <c r="J2047" s="106"/>
      <c r="K2047" s="107"/>
      <c r="L2047" s="115"/>
      <c r="M2047" s="115"/>
    </row>
    <row r="2048" spans="1:13" ht="17.25">
      <c r="A2048" s="104"/>
      <c r="B2048" s="105"/>
      <c r="C2048" s="105"/>
      <c r="D2048" s="105"/>
      <c r="E2048" s="105"/>
      <c r="F2048" s="105"/>
      <c r="G2048" s="105"/>
      <c r="H2048" s="105"/>
      <c r="I2048" s="106"/>
      <c r="J2048" s="106"/>
      <c r="K2048" s="107"/>
      <c r="L2048" s="115"/>
      <c r="M2048" s="115"/>
    </row>
    <row r="2049" spans="1:13" ht="17.25">
      <c r="A2049" s="104"/>
      <c r="B2049" s="105"/>
      <c r="C2049" s="105"/>
      <c r="D2049" s="105"/>
      <c r="E2049" s="105"/>
      <c r="F2049" s="105"/>
      <c r="G2049" s="105"/>
      <c r="H2049" s="105"/>
      <c r="I2049" s="106"/>
      <c r="J2049" s="106"/>
      <c r="K2049" s="107"/>
      <c r="L2049" s="115"/>
      <c r="M2049" s="115"/>
    </row>
    <row r="2050" spans="1:13" ht="17.25">
      <c r="A2050" s="104"/>
      <c r="B2050" s="105"/>
      <c r="C2050" s="105"/>
      <c r="D2050" s="105"/>
      <c r="E2050" s="105"/>
      <c r="F2050" s="105"/>
      <c r="G2050" s="105"/>
      <c r="H2050" s="105"/>
      <c r="I2050" s="106"/>
      <c r="J2050" s="106"/>
      <c r="K2050" s="107"/>
      <c r="L2050" s="115"/>
      <c r="M2050" s="115"/>
    </row>
    <row r="2051" spans="1:13" ht="17.25">
      <c r="A2051" s="104"/>
      <c r="B2051" s="105"/>
      <c r="C2051" s="105"/>
      <c r="D2051" s="105"/>
      <c r="E2051" s="105"/>
      <c r="F2051" s="105"/>
      <c r="G2051" s="105"/>
      <c r="H2051" s="105"/>
      <c r="I2051" s="106"/>
      <c r="J2051" s="106"/>
      <c r="K2051" s="107"/>
      <c r="L2051" s="115"/>
      <c r="M2051" s="115"/>
    </row>
    <row r="2052" spans="1:13" ht="17.25">
      <c r="A2052" s="104"/>
      <c r="B2052" s="105"/>
      <c r="C2052" s="105"/>
      <c r="D2052" s="105"/>
      <c r="E2052" s="105"/>
      <c r="F2052" s="105"/>
      <c r="G2052" s="105"/>
      <c r="H2052" s="105"/>
      <c r="I2052" s="106"/>
      <c r="J2052" s="106"/>
      <c r="K2052" s="107"/>
      <c r="L2052" s="115"/>
      <c r="M2052" s="115"/>
    </row>
    <row r="2053" spans="1:13" ht="17.25">
      <c r="A2053" s="104"/>
      <c r="B2053" s="105"/>
      <c r="C2053" s="105"/>
      <c r="D2053" s="105"/>
      <c r="E2053" s="105"/>
      <c r="F2053" s="105"/>
      <c r="G2053" s="105"/>
      <c r="H2053" s="105"/>
      <c r="I2053" s="106"/>
      <c r="J2053" s="106"/>
      <c r="K2053" s="107"/>
      <c r="L2053" s="115"/>
      <c r="M2053" s="115"/>
    </row>
    <row r="2054" spans="1:13" ht="17.25">
      <c r="A2054" s="104"/>
      <c r="B2054" s="105"/>
      <c r="C2054" s="105"/>
      <c r="D2054" s="105"/>
      <c r="E2054" s="105"/>
      <c r="F2054" s="105"/>
      <c r="G2054" s="105"/>
      <c r="H2054" s="105"/>
      <c r="I2054" s="106"/>
      <c r="J2054" s="106"/>
      <c r="K2054" s="107"/>
      <c r="L2054" s="115"/>
      <c r="M2054" s="115"/>
    </row>
    <row r="2055" spans="1:13" ht="17.25">
      <c r="A2055" s="104"/>
      <c r="B2055" s="105"/>
      <c r="C2055" s="105"/>
      <c r="D2055" s="105"/>
      <c r="E2055" s="105"/>
      <c r="F2055" s="105"/>
      <c r="G2055" s="105"/>
      <c r="H2055" s="105"/>
      <c r="I2055" s="106"/>
      <c r="J2055" s="106"/>
      <c r="K2055" s="107"/>
      <c r="L2055" s="115"/>
      <c r="M2055" s="115"/>
    </row>
    <row r="2056" spans="1:13" ht="17.25">
      <c r="A2056" s="104"/>
      <c r="B2056" s="105"/>
      <c r="C2056" s="105"/>
      <c r="D2056" s="105"/>
      <c r="E2056" s="105"/>
      <c r="F2056" s="105"/>
      <c r="G2056" s="105"/>
      <c r="H2056" s="105"/>
      <c r="I2056" s="106"/>
      <c r="J2056" s="106"/>
      <c r="K2056" s="107"/>
      <c r="L2056" s="115"/>
      <c r="M2056" s="115"/>
    </row>
    <row r="2057" spans="1:13" ht="17.25">
      <c r="A2057" s="104"/>
      <c r="B2057" s="105"/>
      <c r="C2057" s="105"/>
      <c r="D2057" s="105"/>
      <c r="E2057" s="105"/>
      <c r="F2057" s="105"/>
      <c r="G2057" s="105"/>
      <c r="H2057" s="105"/>
      <c r="I2057" s="106"/>
      <c r="J2057" s="106"/>
      <c r="K2057" s="107"/>
      <c r="L2057" s="115"/>
      <c r="M2057" s="115"/>
    </row>
    <row r="2058" spans="1:13" ht="17.25">
      <c r="A2058" s="104"/>
      <c r="B2058" s="105"/>
      <c r="C2058" s="105"/>
      <c r="D2058" s="105"/>
      <c r="E2058" s="105"/>
      <c r="F2058" s="105"/>
      <c r="G2058" s="105"/>
      <c r="H2058" s="105"/>
      <c r="I2058" s="106"/>
      <c r="J2058" s="106"/>
      <c r="K2058" s="107"/>
      <c r="L2058" s="115"/>
      <c r="M2058" s="115"/>
    </row>
    <row r="2059" spans="1:13" ht="17.25">
      <c r="A2059" s="104"/>
      <c r="B2059" s="105"/>
      <c r="C2059" s="105"/>
      <c r="D2059" s="105"/>
      <c r="E2059" s="105"/>
      <c r="F2059" s="105"/>
      <c r="G2059" s="105"/>
      <c r="H2059" s="105"/>
      <c r="I2059" s="106"/>
      <c r="J2059" s="106"/>
      <c r="K2059" s="107"/>
      <c r="L2059" s="115"/>
      <c r="M2059" s="115"/>
    </row>
    <row r="2060" spans="1:13" ht="17.25">
      <c r="A2060" s="104"/>
      <c r="B2060" s="105"/>
      <c r="C2060" s="105"/>
      <c r="D2060" s="105"/>
      <c r="E2060" s="105"/>
      <c r="F2060" s="105"/>
      <c r="G2060" s="105"/>
      <c r="H2060" s="105"/>
      <c r="I2060" s="106"/>
      <c r="J2060" s="106"/>
      <c r="K2060" s="107"/>
      <c r="L2060" s="115"/>
      <c r="M2060" s="115"/>
    </row>
    <row r="2061" spans="1:13" ht="17.25">
      <c r="A2061" s="104"/>
      <c r="B2061" s="105"/>
      <c r="C2061" s="105"/>
      <c r="D2061" s="105"/>
      <c r="E2061" s="105"/>
      <c r="F2061" s="105"/>
      <c r="G2061" s="105"/>
      <c r="H2061" s="105"/>
      <c r="I2061" s="106"/>
      <c r="J2061" s="106"/>
      <c r="K2061" s="107"/>
      <c r="L2061" s="115"/>
      <c r="M2061" s="115"/>
    </row>
    <row r="2062" spans="1:13" ht="17.25">
      <c r="A2062" s="104"/>
      <c r="B2062" s="105"/>
      <c r="C2062" s="105"/>
      <c r="D2062" s="105"/>
      <c r="E2062" s="105"/>
      <c r="F2062" s="105"/>
      <c r="G2062" s="105"/>
      <c r="H2062" s="105"/>
      <c r="I2062" s="106"/>
      <c r="J2062" s="106"/>
      <c r="K2062" s="107"/>
      <c r="L2062" s="115"/>
      <c r="M2062" s="115"/>
    </row>
    <row r="2063" spans="1:13" ht="17.25">
      <c r="A2063" s="104"/>
      <c r="B2063" s="105"/>
      <c r="C2063" s="105"/>
      <c r="D2063" s="105"/>
      <c r="E2063" s="105"/>
      <c r="F2063" s="105"/>
      <c r="G2063" s="105"/>
      <c r="H2063" s="105"/>
      <c r="I2063" s="106"/>
      <c r="J2063" s="106"/>
      <c r="K2063" s="107"/>
      <c r="L2063" s="115"/>
      <c r="M2063" s="115"/>
    </row>
    <row r="2064" spans="1:13" ht="17.25">
      <c r="A2064" s="104"/>
      <c r="B2064" s="105"/>
      <c r="C2064" s="105"/>
      <c r="D2064" s="105"/>
      <c r="E2064" s="105"/>
      <c r="F2064" s="105"/>
      <c r="G2064" s="105"/>
      <c r="H2064" s="105"/>
      <c r="I2064" s="106"/>
      <c r="J2064" s="106"/>
      <c r="K2064" s="107"/>
      <c r="L2064" s="115"/>
      <c r="M2064" s="115"/>
    </row>
    <row r="2065" spans="1:13" ht="17.25">
      <c r="A2065" s="104"/>
      <c r="B2065" s="105"/>
      <c r="C2065" s="105"/>
      <c r="D2065" s="105"/>
      <c r="E2065" s="105"/>
      <c r="F2065" s="105"/>
      <c r="G2065" s="105"/>
      <c r="H2065" s="105"/>
      <c r="I2065" s="106"/>
      <c r="J2065" s="106"/>
      <c r="K2065" s="107"/>
      <c r="L2065" s="115"/>
      <c r="M2065" s="115"/>
    </row>
    <row r="2066" spans="1:13" ht="17.25">
      <c r="A2066" s="104"/>
      <c r="B2066" s="105"/>
      <c r="C2066" s="105"/>
      <c r="D2066" s="105"/>
      <c r="E2066" s="105"/>
      <c r="F2066" s="105"/>
      <c r="G2066" s="105"/>
      <c r="H2066" s="105"/>
      <c r="I2066" s="106"/>
      <c r="J2066" s="106"/>
      <c r="K2066" s="107"/>
      <c r="L2066" s="115"/>
      <c r="M2066" s="115"/>
    </row>
    <row r="2067" spans="1:13" ht="17.25">
      <c r="A2067" s="104"/>
      <c r="B2067" s="105"/>
      <c r="C2067" s="105"/>
      <c r="D2067" s="105"/>
      <c r="E2067" s="105"/>
      <c r="F2067" s="105"/>
      <c r="G2067" s="105"/>
      <c r="H2067" s="105"/>
      <c r="I2067" s="106"/>
      <c r="J2067" s="106"/>
      <c r="K2067" s="107"/>
      <c r="L2067" s="115"/>
      <c r="M2067" s="115"/>
    </row>
    <row r="2068" spans="1:13" ht="17.25">
      <c r="A2068" s="104"/>
      <c r="B2068" s="105"/>
      <c r="C2068" s="105"/>
      <c r="D2068" s="105"/>
      <c r="E2068" s="105"/>
      <c r="F2068" s="105"/>
      <c r="G2068" s="105"/>
      <c r="H2068" s="105"/>
      <c r="I2068" s="106"/>
      <c r="J2068" s="106"/>
      <c r="K2068" s="107"/>
      <c r="L2068" s="115"/>
      <c r="M2068" s="115"/>
    </row>
    <row r="2069" spans="1:13" ht="17.25">
      <c r="A2069" s="104"/>
      <c r="B2069" s="105"/>
      <c r="C2069" s="105"/>
      <c r="D2069" s="105"/>
      <c r="E2069" s="105"/>
      <c r="F2069" s="105"/>
      <c r="G2069" s="105"/>
      <c r="H2069" s="105"/>
      <c r="I2069" s="106"/>
      <c r="J2069" s="106"/>
      <c r="K2069" s="107"/>
      <c r="L2069" s="115"/>
      <c r="M2069" s="115"/>
    </row>
    <row r="2070" spans="1:13" ht="17.25">
      <c r="A2070" s="104"/>
      <c r="B2070" s="105"/>
      <c r="C2070" s="105"/>
      <c r="D2070" s="105"/>
      <c r="E2070" s="105"/>
      <c r="F2070" s="105"/>
      <c r="G2070" s="105"/>
      <c r="H2070" s="105"/>
      <c r="I2070" s="106"/>
      <c r="J2070" s="106"/>
      <c r="K2070" s="107"/>
      <c r="L2070" s="115"/>
      <c r="M2070" s="115"/>
    </row>
    <row r="2071" spans="1:13" ht="17.25">
      <c r="A2071" s="104"/>
      <c r="B2071" s="105"/>
      <c r="C2071" s="105"/>
      <c r="D2071" s="105"/>
      <c r="E2071" s="105"/>
      <c r="F2071" s="105"/>
      <c r="G2071" s="105"/>
      <c r="H2071" s="105"/>
      <c r="I2071" s="106"/>
      <c r="J2071" s="106"/>
      <c r="K2071" s="107"/>
      <c r="L2071" s="115"/>
      <c r="M2071" s="115"/>
    </row>
    <row r="2072" spans="1:13" ht="17.25">
      <c r="A2072" s="104"/>
      <c r="B2072" s="105"/>
      <c r="C2072" s="105"/>
      <c r="D2072" s="105"/>
      <c r="E2072" s="105"/>
      <c r="F2072" s="105"/>
      <c r="G2072" s="105"/>
      <c r="H2072" s="105"/>
      <c r="I2072" s="106"/>
      <c r="J2072" s="106"/>
      <c r="K2072" s="107"/>
      <c r="L2072" s="115"/>
      <c r="M2072" s="115"/>
    </row>
    <row r="2073" spans="1:13" ht="17.25">
      <c r="A2073" s="104"/>
      <c r="B2073" s="105"/>
      <c r="C2073" s="105"/>
      <c r="D2073" s="105"/>
      <c r="E2073" s="105"/>
      <c r="F2073" s="105"/>
      <c r="G2073" s="105"/>
      <c r="H2073" s="105"/>
      <c r="I2073" s="106"/>
      <c r="J2073" s="106"/>
      <c r="K2073" s="107"/>
      <c r="L2073" s="115"/>
      <c r="M2073" s="115"/>
    </row>
    <row r="2074" spans="1:13" ht="17.25">
      <c r="A2074" s="104"/>
      <c r="B2074" s="105"/>
      <c r="C2074" s="105"/>
      <c r="D2074" s="105"/>
      <c r="E2074" s="105"/>
      <c r="F2074" s="105"/>
      <c r="G2074" s="105"/>
      <c r="H2074" s="105"/>
      <c r="I2074" s="106"/>
      <c r="J2074" s="106"/>
      <c r="K2074" s="107"/>
      <c r="L2074" s="115"/>
      <c r="M2074" s="115"/>
    </row>
    <row r="2075" spans="1:13" ht="17.25">
      <c r="A2075" s="104"/>
      <c r="B2075" s="105"/>
      <c r="C2075" s="105"/>
      <c r="D2075" s="105"/>
      <c r="E2075" s="105"/>
      <c r="F2075" s="105"/>
      <c r="G2075" s="105"/>
      <c r="H2075" s="105"/>
      <c r="I2075" s="106"/>
      <c r="J2075" s="106"/>
      <c r="K2075" s="107"/>
      <c r="L2075" s="115"/>
      <c r="M2075" s="115"/>
    </row>
    <row r="2076" spans="1:13" ht="17.25">
      <c r="A2076" s="104"/>
      <c r="B2076" s="105"/>
      <c r="C2076" s="105"/>
      <c r="D2076" s="105"/>
      <c r="E2076" s="105"/>
      <c r="F2076" s="105"/>
      <c r="G2076" s="105"/>
      <c r="H2076" s="105"/>
      <c r="I2076" s="106"/>
      <c r="J2076" s="106"/>
      <c r="K2076" s="107"/>
      <c r="L2076" s="115"/>
      <c r="M2076" s="115"/>
    </row>
    <row r="2077" spans="1:13" ht="17.25">
      <c r="A2077" s="104"/>
      <c r="B2077" s="105"/>
      <c r="C2077" s="105"/>
      <c r="D2077" s="105"/>
      <c r="E2077" s="105"/>
      <c r="F2077" s="105"/>
      <c r="G2077" s="105"/>
      <c r="H2077" s="105"/>
      <c r="I2077" s="106"/>
      <c r="J2077" s="106"/>
      <c r="K2077" s="107"/>
      <c r="L2077" s="115"/>
      <c r="M2077" s="115"/>
    </row>
    <row r="2078" spans="1:13" ht="17.25">
      <c r="A2078" s="104"/>
      <c r="B2078" s="105"/>
      <c r="C2078" s="105"/>
      <c r="D2078" s="105"/>
      <c r="E2078" s="105"/>
      <c r="F2078" s="105"/>
      <c r="G2078" s="105"/>
      <c r="H2078" s="105"/>
      <c r="I2078" s="106"/>
      <c r="J2078" s="106"/>
      <c r="K2078" s="107"/>
      <c r="L2078" s="115"/>
      <c r="M2078" s="115"/>
    </row>
    <row r="2079" spans="1:13" ht="17.25">
      <c r="A2079" s="104"/>
      <c r="B2079" s="105"/>
      <c r="C2079" s="105"/>
      <c r="D2079" s="105"/>
      <c r="E2079" s="105"/>
      <c r="F2079" s="105"/>
      <c r="G2079" s="105"/>
      <c r="H2079" s="105"/>
      <c r="I2079" s="106"/>
      <c r="J2079" s="106"/>
      <c r="K2079" s="107"/>
      <c r="L2079" s="115"/>
      <c r="M2079" s="115"/>
    </row>
    <row r="2080" spans="1:13" ht="17.25">
      <c r="A2080" s="104"/>
      <c r="B2080" s="105"/>
      <c r="C2080" s="105"/>
      <c r="D2080" s="105"/>
      <c r="E2080" s="105"/>
      <c r="F2080" s="105"/>
      <c r="G2080" s="105"/>
      <c r="H2080" s="105"/>
      <c r="I2080" s="106"/>
      <c r="J2080" s="106"/>
      <c r="K2080" s="107"/>
      <c r="L2080" s="115"/>
      <c r="M2080" s="115"/>
    </row>
    <row r="2081" spans="1:13" ht="17.25">
      <c r="A2081" s="104"/>
      <c r="B2081" s="105"/>
      <c r="C2081" s="105"/>
      <c r="D2081" s="105"/>
      <c r="E2081" s="105"/>
      <c r="F2081" s="105"/>
      <c r="G2081" s="105"/>
      <c r="H2081" s="105"/>
      <c r="I2081" s="106"/>
      <c r="J2081" s="106"/>
      <c r="K2081" s="107"/>
      <c r="L2081" s="115"/>
      <c r="M2081" s="115"/>
    </row>
    <row r="2082" spans="1:13" ht="17.25">
      <c r="A2082" s="104"/>
      <c r="B2082" s="105"/>
      <c r="C2082" s="105"/>
      <c r="D2082" s="105"/>
      <c r="E2082" s="105"/>
      <c r="F2082" s="105"/>
      <c r="G2082" s="105"/>
      <c r="H2082" s="105"/>
      <c r="I2082" s="106"/>
      <c r="J2082" s="106"/>
      <c r="K2082" s="107"/>
      <c r="L2082" s="115"/>
      <c r="M2082" s="115"/>
    </row>
    <row r="2083" spans="1:13" ht="17.25">
      <c r="A2083" s="104"/>
      <c r="B2083" s="105"/>
      <c r="C2083" s="105"/>
      <c r="D2083" s="105"/>
      <c r="E2083" s="105"/>
      <c r="F2083" s="105"/>
      <c r="G2083" s="105"/>
      <c r="H2083" s="105"/>
      <c r="I2083" s="106"/>
      <c r="J2083" s="106"/>
      <c r="K2083" s="107"/>
      <c r="L2083" s="115"/>
      <c r="M2083" s="115"/>
    </row>
    <row r="2084" spans="1:13" ht="17.25">
      <c r="A2084" s="104"/>
      <c r="B2084" s="105"/>
      <c r="C2084" s="105"/>
      <c r="D2084" s="105"/>
      <c r="E2084" s="105"/>
      <c r="F2084" s="105"/>
      <c r="G2084" s="105"/>
      <c r="H2084" s="105"/>
      <c r="I2084" s="106"/>
      <c r="J2084" s="106"/>
      <c r="K2084" s="107"/>
      <c r="L2084" s="115"/>
      <c r="M2084" s="115"/>
    </row>
    <row r="2085" spans="1:13" ht="17.25">
      <c r="A2085" s="104"/>
      <c r="B2085" s="105"/>
      <c r="C2085" s="105"/>
      <c r="D2085" s="105"/>
      <c r="E2085" s="105"/>
      <c r="F2085" s="105"/>
      <c r="G2085" s="105"/>
      <c r="H2085" s="105"/>
      <c r="I2085" s="106"/>
      <c r="J2085" s="106"/>
      <c r="K2085" s="107"/>
      <c r="L2085" s="115"/>
      <c r="M2085" s="115"/>
    </row>
    <row r="2086" spans="1:13" ht="17.25">
      <c r="A2086" s="104"/>
      <c r="B2086" s="105"/>
      <c r="C2086" s="105"/>
      <c r="D2086" s="105"/>
      <c r="E2086" s="105"/>
      <c r="F2086" s="105"/>
      <c r="G2086" s="105"/>
      <c r="H2086" s="105"/>
      <c r="I2086" s="106"/>
      <c r="J2086" s="106"/>
      <c r="K2086" s="107"/>
      <c r="L2086" s="115"/>
      <c r="M2086" s="115"/>
    </row>
    <row r="2087" spans="1:13" ht="17.25">
      <c r="A2087" s="104"/>
      <c r="B2087" s="105"/>
      <c r="C2087" s="105"/>
      <c r="D2087" s="105"/>
      <c r="E2087" s="105"/>
      <c r="F2087" s="105"/>
      <c r="G2087" s="105"/>
      <c r="H2087" s="105"/>
      <c r="I2087" s="106"/>
      <c r="J2087" s="106"/>
      <c r="K2087" s="107"/>
      <c r="L2087" s="115"/>
      <c r="M2087" s="115"/>
    </row>
    <row r="2088" spans="1:13" ht="17.25">
      <c r="A2088" s="104"/>
      <c r="B2088" s="105"/>
      <c r="C2088" s="105"/>
      <c r="D2088" s="105"/>
      <c r="E2088" s="105"/>
      <c r="F2088" s="105"/>
      <c r="G2088" s="105"/>
      <c r="H2088" s="105"/>
      <c r="I2088" s="106"/>
      <c r="J2088" s="106"/>
      <c r="K2088" s="107"/>
      <c r="L2088" s="115"/>
      <c r="M2088" s="115"/>
    </row>
    <row r="2089" spans="1:13" ht="17.25">
      <c r="A2089" s="104"/>
      <c r="B2089" s="105"/>
      <c r="C2089" s="105"/>
      <c r="D2089" s="105"/>
      <c r="E2089" s="105"/>
      <c r="F2089" s="105"/>
      <c r="G2089" s="105"/>
      <c r="H2089" s="105"/>
      <c r="I2089" s="106"/>
      <c r="J2089" s="106"/>
      <c r="K2089" s="107"/>
      <c r="L2089" s="115"/>
      <c r="M2089" s="115"/>
    </row>
    <row r="2090" spans="1:13" ht="17.25">
      <c r="A2090" s="104"/>
      <c r="B2090" s="105"/>
      <c r="C2090" s="105"/>
      <c r="D2090" s="105"/>
      <c r="E2090" s="105"/>
      <c r="F2090" s="105"/>
      <c r="G2090" s="105"/>
      <c r="H2090" s="105"/>
      <c r="I2090" s="106"/>
      <c r="J2090" s="106"/>
      <c r="K2090" s="107"/>
      <c r="L2090" s="115"/>
      <c r="M2090" s="115"/>
    </row>
    <row r="2091" spans="1:13" ht="17.25">
      <c r="A2091" s="104"/>
      <c r="B2091" s="105"/>
      <c r="C2091" s="105"/>
      <c r="D2091" s="105"/>
      <c r="E2091" s="105"/>
      <c r="F2091" s="105"/>
      <c r="G2091" s="105"/>
      <c r="H2091" s="105"/>
      <c r="I2091" s="106"/>
      <c r="J2091" s="106"/>
      <c r="K2091" s="107"/>
      <c r="L2091" s="115"/>
      <c r="M2091" s="115"/>
    </row>
    <row r="2092" spans="1:13" ht="17.25">
      <c r="A2092" s="104"/>
      <c r="B2092" s="105"/>
      <c r="C2092" s="105"/>
      <c r="D2092" s="105"/>
      <c r="E2092" s="105"/>
      <c r="F2092" s="105"/>
      <c r="G2092" s="105"/>
      <c r="H2092" s="105"/>
      <c r="I2092" s="106"/>
      <c r="J2092" s="106"/>
      <c r="K2092" s="107"/>
      <c r="L2092" s="115"/>
      <c r="M2092" s="115"/>
    </row>
    <row r="2093" spans="1:13" ht="17.25">
      <c r="A2093" s="104"/>
      <c r="B2093" s="105"/>
      <c r="C2093" s="105"/>
      <c r="D2093" s="105"/>
      <c r="E2093" s="105"/>
      <c r="F2093" s="105"/>
      <c r="G2093" s="105"/>
      <c r="H2093" s="105"/>
      <c r="I2093" s="106"/>
      <c r="J2093" s="106"/>
      <c r="K2093" s="107"/>
      <c r="L2093" s="115"/>
      <c r="M2093" s="115"/>
    </row>
    <row r="2094" spans="1:13" ht="17.25">
      <c r="A2094" s="104"/>
      <c r="B2094" s="105"/>
      <c r="C2094" s="105"/>
      <c r="D2094" s="105"/>
      <c r="E2094" s="105"/>
      <c r="F2094" s="105"/>
      <c r="G2094" s="105"/>
      <c r="H2094" s="105"/>
      <c r="I2094" s="106"/>
      <c r="J2094" s="106"/>
      <c r="K2094" s="107"/>
      <c r="L2094" s="115"/>
      <c r="M2094" s="115"/>
    </row>
    <row r="2095" spans="1:13" ht="17.25">
      <c r="A2095" s="104"/>
      <c r="B2095" s="105"/>
      <c r="C2095" s="105"/>
      <c r="D2095" s="105"/>
      <c r="E2095" s="105"/>
      <c r="F2095" s="105"/>
      <c r="G2095" s="105"/>
      <c r="H2095" s="105"/>
      <c r="I2095" s="106"/>
      <c r="J2095" s="106"/>
      <c r="K2095" s="107"/>
      <c r="L2095" s="115"/>
      <c r="M2095" s="115"/>
    </row>
    <row r="2096" spans="1:13" ht="17.25">
      <c r="A2096" s="104"/>
      <c r="B2096" s="105"/>
      <c r="C2096" s="105"/>
      <c r="D2096" s="105"/>
      <c r="E2096" s="105"/>
      <c r="F2096" s="105"/>
      <c r="G2096" s="105"/>
      <c r="H2096" s="105"/>
      <c r="I2096" s="106"/>
      <c r="J2096" s="106"/>
      <c r="K2096" s="107"/>
      <c r="L2096" s="115"/>
      <c r="M2096" s="115"/>
    </row>
    <row r="2097" spans="1:13" ht="17.25">
      <c r="A2097" s="104"/>
      <c r="B2097" s="105"/>
      <c r="C2097" s="105"/>
      <c r="D2097" s="105"/>
      <c r="E2097" s="105"/>
      <c r="F2097" s="105"/>
      <c r="G2097" s="105"/>
      <c r="H2097" s="105"/>
      <c r="I2097" s="106"/>
      <c r="J2097" s="106"/>
      <c r="K2097" s="107"/>
      <c r="L2097" s="115"/>
      <c r="M2097" s="115"/>
    </row>
    <row r="2098" spans="1:13" ht="17.25">
      <c r="A2098" s="104"/>
      <c r="B2098" s="105"/>
      <c r="C2098" s="105"/>
      <c r="D2098" s="105"/>
      <c r="E2098" s="105"/>
      <c r="F2098" s="105"/>
      <c r="G2098" s="105"/>
      <c r="H2098" s="105"/>
      <c r="I2098" s="106"/>
      <c r="J2098" s="106"/>
      <c r="K2098" s="107"/>
      <c r="L2098" s="115"/>
      <c r="M2098" s="115"/>
    </row>
    <row r="2099" spans="1:13" ht="17.25">
      <c r="A2099" s="104"/>
      <c r="B2099" s="105"/>
      <c r="C2099" s="105"/>
      <c r="D2099" s="105"/>
      <c r="E2099" s="105"/>
      <c r="F2099" s="105"/>
      <c r="G2099" s="105"/>
      <c r="H2099" s="105"/>
      <c r="I2099" s="106"/>
      <c r="J2099" s="106"/>
      <c r="K2099" s="107"/>
      <c r="L2099" s="115"/>
      <c r="M2099" s="115"/>
    </row>
    <row r="2100" spans="1:13" ht="17.25">
      <c r="A2100" s="104"/>
      <c r="B2100" s="105"/>
      <c r="C2100" s="105"/>
      <c r="D2100" s="105"/>
      <c r="E2100" s="105"/>
      <c r="F2100" s="105"/>
      <c r="G2100" s="105"/>
      <c r="H2100" s="105"/>
      <c r="I2100" s="106"/>
      <c r="J2100" s="106"/>
      <c r="K2100" s="107"/>
      <c r="L2100" s="115"/>
      <c r="M2100" s="115"/>
    </row>
    <row r="2101" spans="1:13" ht="17.25">
      <c r="A2101" s="104"/>
      <c r="B2101" s="105"/>
      <c r="C2101" s="105"/>
      <c r="D2101" s="105"/>
      <c r="E2101" s="105"/>
      <c r="F2101" s="105"/>
      <c r="G2101" s="105"/>
      <c r="H2101" s="105"/>
      <c r="I2101" s="106"/>
      <c r="J2101" s="106"/>
      <c r="K2101" s="107"/>
      <c r="L2101" s="115"/>
      <c r="M2101" s="115"/>
    </row>
    <row r="2102" spans="1:13" ht="17.25">
      <c r="A2102" s="104"/>
      <c r="B2102" s="105"/>
      <c r="C2102" s="105"/>
      <c r="D2102" s="105"/>
      <c r="E2102" s="105"/>
      <c r="F2102" s="105"/>
      <c r="G2102" s="105"/>
      <c r="H2102" s="105"/>
      <c r="I2102" s="106"/>
      <c r="J2102" s="106"/>
      <c r="K2102" s="107"/>
      <c r="L2102" s="115"/>
      <c r="M2102" s="115"/>
    </row>
    <row r="2103" spans="1:13" ht="17.25">
      <c r="A2103" s="104"/>
      <c r="B2103" s="105"/>
      <c r="C2103" s="105"/>
      <c r="D2103" s="105"/>
      <c r="E2103" s="105"/>
      <c r="F2103" s="105"/>
      <c r="G2103" s="105"/>
      <c r="H2103" s="105"/>
      <c r="I2103" s="106"/>
      <c r="J2103" s="106"/>
      <c r="K2103" s="107"/>
      <c r="L2103" s="115"/>
      <c r="M2103" s="115"/>
    </row>
    <row r="2104" spans="1:13" ht="17.25">
      <c r="A2104" s="104"/>
      <c r="B2104" s="105"/>
      <c r="C2104" s="105"/>
      <c r="D2104" s="105"/>
      <c r="E2104" s="105"/>
      <c r="F2104" s="105"/>
      <c r="G2104" s="105"/>
      <c r="H2104" s="105"/>
      <c r="I2104" s="106"/>
      <c r="J2104" s="106"/>
      <c r="K2104" s="107"/>
      <c r="L2104" s="115"/>
      <c r="M2104" s="115"/>
    </row>
    <row r="2105" spans="1:13" ht="17.25">
      <c r="A2105" s="104"/>
      <c r="B2105" s="105"/>
      <c r="C2105" s="105"/>
      <c r="D2105" s="105"/>
      <c r="E2105" s="105"/>
      <c r="F2105" s="105"/>
      <c r="G2105" s="105"/>
      <c r="H2105" s="105"/>
      <c r="I2105" s="106"/>
      <c r="J2105" s="106"/>
      <c r="K2105" s="107"/>
      <c r="L2105" s="115"/>
      <c r="M2105" s="115"/>
    </row>
    <row r="2106" spans="1:13" ht="17.25">
      <c r="A2106" s="104"/>
      <c r="B2106" s="105"/>
      <c r="C2106" s="105"/>
      <c r="D2106" s="105"/>
      <c r="E2106" s="105"/>
      <c r="F2106" s="105"/>
      <c r="G2106" s="105"/>
      <c r="H2106" s="105"/>
      <c r="I2106" s="106"/>
      <c r="J2106" s="106"/>
      <c r="K2106" s="107"/>
      <c r="L2106" s="115"/>
      <c r="M2106" s="115"/>
    </row>
    <row r="2107" spans="1:13" ht="17.25">
      <c r="A2107" s="104"/>
      <c r="B2107" s="105"/>
      <c r="C2107" s="105"/>
      <c r="D2107" s="105"/>
      <c r="E2107" s="105"/>
      <c r="F2107" s="105"/>
      <c r="G2107" s="105"/>
      <c r="H2107" s="105"/>
      <c r="I2107" s="106"/>
      <c r="J2107" s="106"/>
      <c r="K2107" s="107"/>
      <c r="L2107" s="115"/>
      <c r="M2107" s="115"/>
    </row>
    <row r="2108" spans="1:13" ht="17.25">
      <c r="A2108" s="104"/>
      <c r="B2108" s="105"/>
      <c r="C2108" s="105"/>
      <c r="D2108" s="105"/>
      <c r="E2108" s="105"/>
      <c r="F2108" s="105"/>
      <c r="G2108" s="105"/>
      <c r="H2108" s="105"/>
      <c r="I2108" s="106"/>
      <c r="J2108" s="106"/>
      <c r="K2108" s="107"/>
      <c r="L2108" s="115"/>
      <c r="M2108" s="115"/>
    </row>
    <row r="2109" spans="1:13" ht="17.25">
      <c r="A2109" s="104"/>
      <c r="B2109" s="105"/>
      <c r="C2109" s="105"/>
      <c r="D2109" s="105"/>
      <c r="E2109" s="105"/>
      <c r="F2109" s="105"/>
      <c r="G2109" s="105"/>
      <c r="H2109" s="105"/>
      <c r="I2109" s="106"/>
      <c r="J2109" s="106"/>
      <c r="K2109" s="107"/>
      <c r="L2109" s="115"/>
      <c r="M2109" s="115"/>
    </row>
    <row r="2110" spans="1:13" ht="17.25">
      <c r="A2110" s="104"/>
      <c r="B2110" s="105"/>
      <c r="C2110" s="105"/>
      <c r="D2110" s="105"/>
      <c r="E2110" s="105"/>
      <c r="F2110" s="105"/>
      <c r="G2110" s="105"/>
      <c r="H2110" s="105"/>
      <c r="I2110" s="106"/>
      <c r="J2110" s="106"/>
      <c r="K2110" s="107"/>
      <c r="L2110" s="115"/>
      <c r="M2110" s="115"/>
    </row>
    <row r="2111" spans="1:13" ht="17.25">
      <c r="A2111" s="104"/>
      <c r="B2111" s="105"/>
      <c r="C2111" s="105"/>
      <c r="D2111" s="105"/>
      <c r="E2111" s="105"/>
      <c r="F2111" s="105"/>
      <c r="G2111" s="105"/>
      <c r="H2111" s="105"/>
      <c r="I2111" s="106"/>
      <c r="J2111" s="106"/>
      <c r="K2111" s="107"/>
      <c r="L2111" s="115"/>
      <c r="M2111" s="115"/>
    </row>
    <row r="2112" spans="1:13" ht="17.25">
      <c r="A2112" s="104"/>
      <c r="B2112" s="105"/>
      <c r="C2112" s="105"/>
      <c r="D2112" s="105"/>
      <c r="E2112" s="105"/>
      <c r="F2112" s="105"/>
      <c r="G2112" s="105"/>
      <c r="H2112" s="105"/>
      <c r="I2112" s="106"/>
      <c r="J2112" s="106"/>
      <c r="K2112" s="107"/>
      <c r="L2112" s="115"/>
      <c r="M2112" s="115"/>
    </row>
    <row r="2113" spans="1:13" ht="17.25">
      <c r="A2113" s="104"/>
      <c r="B2113" s="105"/>
      <c r="C2113" s="105"/>
      <c r="D2113" s="105"/>
      <c r="E2113" s="105"/>
      <c r="F2113" s="105"/>
      <c r="G2113" s="105"/>
      <c r="H2113" s="105"/>
      <c r="I2113" s="106"/>
      <c r="J2113" s="106"/>
      <c r="K2113" s="107"/>
      <c r="L2113" s="115"/>
      <c r="M2113" s="115"/>
    </row>
    <row r="2114" spans="1:13" ht="17.25">
      <c r="A2114" s="104"/>
      <c r="B2114" s="105"/>
      <c r="C2114" s="105"/>
      <c r="D2114" s="105"/>
      <c r="E2114" s="105"/>
      <c r="F2114" s="105"/>
      <c r="G2114" s="105"/>
      <c r="H2114" s="105"/>
      <c r="I2114" s="106"/>
      <c r="J2114" s="106"/>
      <c r="K2114" s="107"/>
      <c r="L2114" s="115"/>
      <c r="M2114" s="115"/>
    </row>
    <row r="2115" spans="1:13" ht="17.25">
      <c r="A2115" s="104"/>
      <c r="B2115" s="105"/>
      <c r="C2115" s="105"/>
      <c r="D2115" s="105"/>
      <c r="E2115" s="105"/>
      <c r="F2115" s="105"/>
      <c r="G2115" s="105"/>
      <c r="H2115" s="105"/>
      <c r="I2115" s="106"/>
      <c r="J2115" s="106"/>
      <c r="K2115" s="107"/>
      <c r="L2115" s="115"/>
      <c r="M2115" s="115"/>
    </row>
    <row r="2116" spans="1:13" ht="17.25">
      <c r="A2116" s="104"/>
      <c r="B2116" s="105"/>
      <c r="C2116" s="105"/>
      <c r="D2116" s="105"/>
      <c r="E2116" s="105"/>
      <c r="F2116" s="105"/>
      <c r="G2116" s="105"/>
      <c r="H2116" s="105"/>
      <c r="I2116" s="106"/>
      <c r="J2116" s="106"/>
      <c r="K2116" s="107"/>
      <c r="L2116" s="115"/>
      <c r="M2116" s="115"/>
    </row>
    <row r="2117" spans="1:13" ht="17.25">
      <c r="A2117" s="104"/>
      <c r="B2117" s="105"/>
      <c r="C2117" s="105"/>
      <c r="D2117" s="105"/>
      <c r="E2117" s="105"/>
      <c r="F2117" s="105"/>
      <c r="G2117" s="105"/>
      <c r="H2117" s="105"/>
      <c r="I2117" s="106"/>
      <c r="J2117" s="106"/>
      <c r="K2117" s="107"/>
      <c r="L2117" s="115"/>
      <c r="M2117" s="115"/>
    </row>
    <row r="2118" spans="1:13" ht="17.25">
      <c r="A2118" s="104"/>
      <c r="B2118" s="105"/>
      <c r="C2118" s="105"/>
      <c r="D2118" s="105"/>
      <c r="E2118" s="105"/>
      <c r="F2118" s="105"/>
      <c r="G2118" s="105"/>
      <c r="H2118" s="105"/>
      <c r="I2118" s="106"/>
      <c r="J2118" s="106"/>
      <c r="K2118" s="107"/>
      <c r="L2118" s="115"/>
      <c r="M2118" s="115"/>
    </row>
    <row r="2119" spans="1:13" ht="17.25">
      <c r="A2119" s="104"/>
      <c r="B2119" s="105"/>
      <c r="C2119" s="105"/>
      <c r="D2119" s="105"/>
      <c r="E2119" s="105"/>
      <c r="F2119" s="105"/>
      <c r="G2119" s="105"/>
      <c r="H2119" s="105"/>
      <c r="I2119" s="106"/>
      <c r="J2119" s="106"/>
      <c r="K2119" s="107"/>
      <c r="L2119" s="115"/>
      <c r="M2119" s="115"/>
    </row>
    <row r="2120" spans="1:13" ht="17.25">
      <c r="A2120" s="104"/>
      <c r="B2120" s="105"/>
      <c r="C2120" s="105"/>
      <c r="D2120" s="105"/>
      <c r="E2120" s="105"/>
      <c r="F2120" s="105"/>
      <c r="G2120" s="105"/>
      <c r="H2120" s="105"/>
      <c r="I2120" s="106"/>
      <c r="J2120" s="106"/>
      <c r="K2120" s="107"/>
      <c r="L2120" s="115"/>
      <c r="M2120" s="115"/>
    </row>
    <row r="2121" spans="1:13" ht="17.25">
      <c r="A2121" s="104"/>
      <c r="B2121" s="105"/>
      <c r="C2121" s="105"/>
      <c r="D2121" s="105"/>
      <c r="E2121" s="105"/>
      <c r="F2121" s="105"/>
      <c r="G2121" s="105"/>
      <c r="H2121" s="105"/>
      <c r="I2121" s="106"/>
      <c r="J2121" s="106"/>
      <c r="K2121" s="107"/>
      <c r="L2121" s="115"/>
      <c r="M2121" s="115"/>
    </row>
    <row r="2122" spans="1:13" ht="17.25">
      <c r="A2122" s="104"/>
      <c r="B2122" s="105"/>
      <c r="C2122" s="105"/>
      <c r="D2122" s="105"/>
      <c r="E2122" s="105"/>
      <c r="F2122" s="105"/>
      <c r="G2122" s="105"/>
      <c r="H2122" s="105"/>
      <c r="I2122" s="106"/>
      <c r="J2122" s="106"/>
      <c r="K2122" s="107"/>
      <c r="L2122" s="115"/>
      <c r="M2122" s="115"/>
    </row>
    <row r="2123" spans="1:13" ht="17.25">
      <c r="A2123" s="104"/>
      <c r="B2123" s="105"/>
      <c r="C2123" s="105"/>
      <c r="D2123" s="105"/>
      <c r="E2123" s="105"/>
      <c r="F2123" s="105"/>
      <c r="G2123" s="105"/>
      <c r="H2123" s="105"/>
      <c r="I2123" s="106"/>
      <c r="J2123" s="106"/>
      <c r="K2123" s="107"/>
      <c r="L2123" s="115"/>
      <c r="M2123" s="115"/>
    </row>
    <row r="2124" spans="1:13" ht="17.25">
      <c r="A2124" s="104"/>
      <c r="B2124" s="105"/>
      <c r="C2124" s="105"/>
      <c r="D2124" s="105"/>
      <c r="E2124" s="105"/>
      <c r="F2124" s="105"/>
      <c r="G2124" s="105"/>
      <c r="H2124" s="105"/>
      <c r="I2124" s="106"/>
      <c r="J2124" s="106"/>
      <c r="K2124" s="107"/>
      <c r="L2124" s="115"/>
      <c r="M2124" s="115"/>
    </row>
    <row r="2125" spans="1:13" ht="17.25">
      <c r="A2125" s="104"/>
      <c r="B2125" s="105"/>
      <c r="C2125" s="105"/>
      <c r="D2125" s="105"/>
      <c r="E2125" s="105"/>
      <c r="F2125" s="105"/>
      <c r="G2125" s="105"/>
      <c r="H2125" s="105"/>
      <c r="I2125" s="106"/>
      <c r="J2125" s="106"/>
      <c r="K2125" s="107"/>
      <c r="L2125" s="115"/>
      <c r="M2125" s="115"/>
    </row>
    <row r="2126" spans="1:13" ht="17.25">
      <c r="A2126" s="104"/>
      <c r="B2126" s="105"/>
      <c r="C2126" s="105"/>
      <c r="D2126" s="105"/>
      <c r="E2126" s="105"/>
      <c r="F2126" s="105"/>
      <c r="G2126" s="105"/>
      <c r="H2126" s="105"/>
      <c r="I2126" s="106"/>
      <c r="J2126" s="106"/>
      <c r="K2126" s="107"/>
      <c r="L2126" s="115"/>
      <c r="M2126" s="115"/>
    </row>
    <row r="2127" spans="1:13" ht="17.25">
      <c r="A2127" s="104"/>
      <c r="B2127" s="105"/>
      <c r="C2127" s="105"/>
      <c r="D2127" s="105"/>
      <c r="E2127" s="105"/>
      <c r="F2127" s="105"/>
      <c r="G2127" s="105"/>
      <c r="H2127" s="105"/>
      <c r="I2127" s="106"/>
      <c r="J2127" s="106"/>
      <c r="K2127" s="107"/>
      <c r="L2127" s="115"/>
      <c r="M2127" s="115"/>
    </row>
    <row r="2128" spans="1:13" ht="17.25">
      <c r="A2128" s="104"/>
      <c r="B2128" s="105"/>
      <c r="C2128" s="105"/>
      <c r="D2128" s="105"/>
      <c r="E2128" s="105"/>
      <c r="F2128" s="105"/>
      <c r="G2128" s="105"/>
      <c r="H2128" s="105"/>
      <c r="I2128" s="106"/>
      <c r="J2128" s="106"/>
      <c r="K2128" s="107"/>
      <c r="L2128" s="115"/>
      <c r="M2128" s="115"/>
    </row>
    <row r="2129" spans="1:13" ht="17.25">
      <c r="A2129" s="104"/>
      <c r="B2129" s="105"/>
      <c r="C2129" s="105"/>
      <c r="D2129" s="105"/>
      <c r="E2129" s="105"/>
      <c r="F2129" s="105"/>
      <c r="G2129" s="105"/>
      <c r="H2129" s="105"/>
      <c r="I2129" s="106"/>
      <c r="J2129" s="106"/>
      <c r="K2129" s="107"/>
      <c r="L2129" s="115"/>
      <c r="M2129" s="115"/>
    </row>
    <row r="2130" spans="1:13" ht="17.25">
      <c r="A2130" s="104"/>
      <c r="B2130" s="105"/>
      <c r="C2130" s="105"/>
      <c r="D2130" s="105"/>
      <c r="E2130" s="105"/>
      <c r="F2130" s="105"/>
      <c r="G2130" s="105"/>
      <c r="H2130" s="105"/>
      <c r="I2130" s="106"/>
      <c r="J2130" s="106"/>
      <c r="K2130" s="107"/>
      <c r="L2130" s="115"/>
      <c r="M2130" s="115"/>
    </row>
    <row r="2131" spans="1:13" ht="17.25">
      <c r="A2131" s="104"/>
      <c r="B2131" s="105"/>
      <c r="C2131" s="105"/>
      <c r="D2131" s="105"/>
      <c r="E2131" s="105"/>
      <c r="F2131" s="105"/>
      <c r="G2131" s="105"/>
      <c r="H2131" s="105"/>
      <c r="I2131" s="106"/>
      <c r="J2131" s="106"/>
      <c r="K2131" s="107"/>
      <c r="L2131" s="115"/>
      <c r="M2131" s="115"/>
    </row>
    <row r="2132" spans="1:13" ht="17.25">
      <c r="A2132" s="104"/>
      <c r="B2132" s="105"/>
      <c r="C2132" s="105"/>
      <c r="D2132" s="105"/>
      <c r="E2132" s="105"/>
      <c r="F2132" s="105"/>
      <c r="G2132" s="105"/>
      <c r="H2132" s="105"/>
      <c r="I2132" s="106"/>
      <c r="J2132" s="106"/>
      <c r="K2132" s="107"/>
      <c r="L2132" s="115"/>
      <c r="M2132" s="115"/>
    </row>
    <row r="2133" spans="1:13" ht="17.25">
      <c r="A2133" s="104"/>
      <c r="B2133" s="105"/>
      <c r="C2133" s="105"/>
      <c r="D2133" s="105"/>
      <c r="E2133" s="105"/>
      <c r="F2133" s="105"/>
      <c r="G2133" s="105"/>
      <c r="H2133" s="105"/>
      <c r="I2133" s="106"/>
      <c r="J2133" s="106"/>
      <c r="K2133" s="107"/>
      <c r="L2133" s="115"/>
      <c r="M2133" s="115"/>
    </row>
    <row r="2134" spans="1:13" ht="17.25">
      <c r="A2134" s="104"/>
      <c r="B2134" s="105"/>
      <c r="C2134" s="105"/>
      <c r="D2134" s="105"/>
      <c r="E2134" s="105"/>
      <c r="F2134" s="105"/>
      <c r="G2134" s="105"/>
      <c r="H2134" s="105"/>
      <c r="I2134" s="106"/>
      <c r="J2134" s="106"/>
      <c r="K2134" s="107"/>
      <c r="L2134" s="115"/>
      <c r="M2134" s="115"/>
    </row>
    <row r="2135" spans="1:13" ht="17.25">
      <c r="A2135" s="104"/>
      <c r="B2135" s="105"/>
      <c r="C2135" s="105"/>
      <c r="D2135" s="105"/>
      <c r="E2135" s="105"/>
      <c r="F2135" s="105"/>
      <c r="G2135" s="105"/>
      <c r="H2135" s="105"/>
      <c r="I2135" s="106"/>
      <c r="J2135" s="106"/>
      <c r="K2135" s="107"/>
      <c r="L2135" s="115"/>
      <c r="M2135" s="115"/>
    </row>
    <row r="2136" spans="1:13" ht="17.25">
      <c r="A2136" s="104"/>
      <c r="B2136" s="105"/>
      <c r="C2136" s="105"/>
      <c r="D2136" s="105"/>
      <c r="E2136" s="105"/>
      <c r="F2136" s="105"/>
      <c r="G2136" s="105"/>
      <c r="H2136" s="105"/>
      <c r="I2136" s="106"/>
      <c r="J2136" s="106"/>
      <c r="K2136" s="107"/>
      <c r="L2136" s="115"/>
      <c r="M2136" s="115"/>
    </row>
    <row r="2137" spans="1:13" ht="17.25">
      <c r="A2137" s="104"/>
      <c r="B2137" s="105"/>
      <c r="C2137" s="105"/>
      <c r="D2137" s="105"/>
      <c r="E2137" s="105"/>
      <c r="F2137" s="105"/>
      <c r="G2137" s="105"/>
      <c r="H2137" s="105"/>
      <c r="I2137" s="106"/>
      <c r="J2137" s="106"/>
      <c r="K2137" s="107"/>
      <c r="L2137" s="115"/>
      <c r="M2137" s="115"/>
    </row>
    <row r="2138" spans="1:13" ht="17.25">
      <c r="A2138" s="104"/>
      <c r="B2138" s="105"/>
      <c r="C2138" s="105"/>
      <c r="D2138" s="105"/>
      <c r="E2138" s="105"/>
      <c r="F2138" s="105"/>
      <c r="G2138" s="105"/>
      <c r="H2138" s="105"/>
      <c r="I2138" s="106"/>
      <c r="J2138" s="106"/>
      <c r="K2138" s="107"/>
      <c r="L2138" s="115"/>
      <c r="M2138" s="115"/>
    </row>
    <row r="2139" spans="1:13" ht="17.25">
      <c r="A2139" s="104"/>
      <c r="B2139" s="105"/>
      <c r="C2139" s="105"/>
      <c r="D2139" s="105"/>
      <c r="E2139" s="105"/>
      <c r="F2139" s="105"/>
      <c r="G2139" s="105"/>
      <c r="H2139" s="105"/>
      <c r="I2139" s="106"/>
      <c r="J2139" s="106"/>
      <c r="K2139" s="107"/>
      <c r="L2139" s="115"/>
      <c r="M2139" s="115"/>
    </row>
    <row r="2140" spans="1:13" ht="17.25">
      <c r="A2140" s="104"/>
      <c r="B2140" s="105"/>
      <c r="C2140" s="105"/>
      <c r="D2140" s="105"/>
      <c r="E2140" s="105"/>
      <c r="F2140" s="105"/>
      <c r="G2140" s="105"/>
      <c r="H2140" s="105"/>
      <c r="I2140" s="106"/>
      <c r="J2140" s="106"/>
      <c r="K2140" s="107"/>
      <c r="L2140" s="115"/>
      <c r="M2140" s="115"/>
    </row>
    <row r="2141" spans="1:13" ht="17.25">
      <c r="A2141" s="104"/>
      <c r="B2141" s="105"/>
      <c r="C2141" s="105"/>
      <c r="D2141" s="105"/>
      <c r="E2141" s="105"/>
      <c r="F2141" s="105"/>
      <c r="G2141" s="105"/>
      <c r="H2141" s="105"/>
      <c r="I2141" s="106"/>
      <c r="J2141" s="106"/>
      <c r="K2141" s="107"/>
      <c r="L2141" s="115"/>
      <c r="M2141" s="115"/>
    </row>
    <row r="2142" spans="1:13" ht="17.25">
      <c r="A2142" s="104"/>
      <c r="B2142" s="105"/>
      <c r="C2142" s="105"/>
      <c r="D2142" s="105"/>
      <c r="E2142" s="105"/>
      <c r="F2142" s="105"/>
      <c r="G2142" s="105"/>
      <c r="H2142" s="105"/>
      <c r="I2142" s="106"/>
      <c r="J2142" s="106"/>
      <c r="K2142" s="107"/>
      <c r="L2142" s="115"/>
      <c r="M2142" s="115"/>
    </row>
    <row r="2143" spans="1:13" ht="17.25">
      <c r="A2143" s="104"/>
      <c r="B2143" s="105"/>
      <c r="C2143" s="105"/>
      <c r="D2143" s="105"/>
      <c r="E2143" s="105"/>
      <c r="F2143" s="105"/>
      <c r="G2143" s="105"/>
      <c r="H2143" s="105"/>
      <c r="I2143" s="106"/>
      <c r="J2143" s="106"/>
      <c r="K2143" s="107"/>
      <c r="L2143" s="115"/>
      <c r="M2143" s="115"/>
    </row>
    <row r="2144" spans="1:13" ht="17.25">
      <c r="A2144" s="104"/>
      <c r="B2144" s="105"/>
      <c r="C2144" s="105"/>
      <c r="D2144" s="105"/>
      <c r="E2144" s="105"/>
      <c r="F2144" s="105"/>
      <c r="G2144" s="105"/>
      <c r="H2144" s="105"/>
      <c r="I2144" s="106"/>
      <c r="J2144" s="106"/>
      <c r="K2144" s="107"/>
      <c r="L2144" s="115"/>
      <c r="M2144" s="115"/>
    </row>
    <row r="2145" spans="1:13" ht="17.25">
      <c r="A2145" s="104"/>
      <c r="B2145" s="105"/>
      <c r="C2145" s="105"/>
      <c r="D2145" s="105"/>
      <c r="E2145" s="105"/>
      <c r="F2145" s="105"/>
      <c r="G2145" s="105"/>
      <c r="H2145" s="105"/>
      <c r="I2145" s="106"/>
      <c r="J2145" s="106"/>
      <c r="K2145" s="107"/>
      <c r="L2145" s="115"/>
      <c r="M2145" s="115"/>
    </row>
    <row r="2146" spans="1:13" ht="17.25">
      <c r="A2146" s="104"/>
      <c r="B2146" s="105"/>
      <c r="C2146" s="105"/>
      <c r="D2146" s="105"/>
      <c r="E2146" s="105"/>
      <c r="F2146" s="105"/>
      <c r="G2146" s="105"/>
      <c r="H2146" s="105"/>
      <c r="I2146" s="106"/>
      <c r="J2146" s="106"/>
      <c r="K2146" s="107"/>
      <c r="L2146" s="115"/>
      <c r="M2146" s="115"/>
    </row>
    <row r="2147" spans="1:13" ht="17.25">
      <c r="A2147" s="104"/>
      <c r="B2147" s="105"/>
      <c r="C2147" s="105"/>
      <c r="D2147" s="105"/>
      <c r="E2147" s="105"/>
      <c r="F2147" s="105"/>
      <c r="G2147" s="105"/>
      <c r="H2147" s="105"/>
      <c r="I2147" s="106"/>
      <c r="J2147" s="106"/>
      <c r="K2147" s="107"/>
      <c r="L2147" s="115"/>
      <c r="M2147" s="115"/>
    </row>
    <row r="2148" spans="1:13" ht="17.25">
      <c r="A2148" s="104"/>
      <c r="B2148" s="105"/>
      <c r="C2148" s="105"/>
      <c r="D2148" s="105"/>
      <c r="E2148" s="105"/>
      <c r="F2148" s="105"/>
      <c r="G2148" s="105"/>
      <c r="H2148" s="105"/>
      <c r="I2148" s="106"/>
      <c r="J2148" s="106"/>
      <c r="K2148" s="107"/>
      <c r="L2148" s="115"/>
      <c r="M2148" s="115"/>
    </row>
    <row r="2149" spans="1:13" ht="17.25">
      <c r="A2149" s="104"/>
      <c r="B2149" s="105"/>
      <c r="C2149" s="105"/>
      <c r="D2149" s="105"/>
      <c r="E2149" s="105"/>
      <c r="F2149" s="105"/>
      <c r="G2149" s="105"/>
      <c r="H2149" s="105"/>
      <c r="I2149" s="106"/>
      <c r="J2149" s="106"/>
      <c r="K2149" s="107"/>
      <c r="L2149" s="115"/>
      <c r="M2149" s="115"/>
    </row>
    <row r="2150" spans="1:13" ht="17.25">
      <c r="A2150" s="104"/>
      <c r="B2150" s="105"/>
      <c r="C2150" s="105"/>
      <c r="D2150" s="105"/>
      <c r="E2150" s="105"/>
      <c r="F2150" s="105"/>
      <c r="G2150" s="105"/>
      <c r="H2150" s="105"/>
      <c r="I2150" s="106"/>
      <c r="J2150" s="106"/>
      <c r="K2150" s="107"/>
      <c r="L2150" s="115"/>
      <c r="M2150" s="115"/>
    </row>
    <row r="2151" spans="1:13" ht="17.25">
      <c r="A2151" s="104"/>
      <c r="B2151" s="105"/>
      <c r="C2151" s="105"/>
      <c r="D2151" s="105"/>
      <c r="E2151" s="105"/>
      <c r="F2151" s="105"/>
      <c r="G2151" s="105"/>
      <c r="H2151" s="105"/>
      <c r="I2151" s="106"/>
      <c r="J2151" s="106"/>
      <c r="K2151" s="107"/>
      <c r="L2151" s="115"/>
      <c r="M2151" s="115"/>
    </row>
    <row r="2152" spans="1:13" ht="17.25">
      <c r="A2152" s="104"/>
      <c r="B2152" s="105"/>
      <c r="C2152" s="105"/>
      <c r="D2152" s="105"/>
      <c r="E2152" s="105"/>
      <c r="F2152" s="105"/>
      <c r="G2152" s="105"/>
      <c r="H2152" s="105"/>
      <c r="I2152" s="106"/>
      <c r="J2152" s="106"/>
      <c r="K2152" s="107"/>
      <c r="L2152" s="115"/>
      <c r="M2152" s="115"/>
    </row>
    <row r="2153" spans="1:13" ht="17.25">
      <c r="A2153" s="104"/>
      <c r="B2153" s="105"/>
      <c r="C2153" s="105"/>
      <c r="D2153" s="105"/>
      <c r="E2153" s="105"/>
      <c r="F2153" s="105"/>
      <c r="G2153" s="105"/>
      <c r="H2153" s="105"/>
      <c r="I2153" s="106"/>
      <c r="J2153" s="106"/>
      <c r="K2153" s="107"/>
      <c r="L2153" s="115"/>
      <c r="M2153" s="115"/>
    </row>
    <row r="2154" spans="1:13" ht="17.25">
      <c r="A2154" s="104"/>
      <c r="B2154" s="105"/>
      <c r="C2154" s="105"/>
      <c r="D2154" s="105"/>
      <c r="E2154" s="105"/>
      <c r="F2154" s="105"/>
      <c r="G2154" s="105"/>
      <c r="H2154" s="105"/>
      <c r="I2154" s="106"/>
      <c r="J2154" s="106"/>
      <c r="K2154" s="107"/>
      <c r="L2154" s="115"/>
      <c r="M2154" s="115"/>
    </row>
    <row r="2155" spans="1:13" ht="17.25">
      <c r="A2155" s="104"/>
      <c r="B2155" s="105"/>
      <c r="C2155" s="105"/>
      <c r="D2155" s="105"/>
      <c r="E2155" s="105"/>
      <c r="F2155" s="105"/>
      <c r="G2155" s="105"/>
      <c r="H2155" s="105"/>
      <c r="I2155" s="106"/>
      <c r="J2155" s="106"/>
      <c r="K2155" s="107"/>
      <c r="L2155" s="115"/>
      <c r="M2155" s="115"/>
    </row>
    <row r="2156" spans="1:13" ht="17.25">
      <c r="A2156" s="104"/>
      <c r="B2156" s="105"/>
      <c r="C2156" s="105"/>
      <c r="D2156" s="105"/>
      <c r="E2156" s="105"/>
      <c r="F2156" s="105"/>
      <c r="G2156" s="105"/>
      <c r="H2156" s="105"/>
      <c r="I2156" s="106"/>
      <c r="J2156" s="106"/>
      <c r="K2156" s="107"/>
      <c r="L2156" s="115"/>
      <c r="M2156" s="115"/>
    </row>
    <row r="2157" spans="1:13" ht="17.25">
      <c r="A2157" s="104"/>
      <c r="B2157" s="105"/>
      <c r="C2157" s="105"/>
      <c r="D2157" s="105"/>
      <c r="E2157" s="105"/>
      <c r="F2157" s="105"/>
      <c r="G2157" s="105"/>
      <c r="H2157" s="105"/>
      <c r="I2157" s="106"/>
      <c r="J2157" s="106"/>
      <c r="K2157" s="107"/>
      <c r="L2157" s="115"/>
      <c r="M2157" s="115"/>
    </row>
    <row r="2158" spans="1:13" ht="17.25">
      <c r="A2158" s="104"/>
      <c r="B2158" s="105"/>
      <c r="C2158" s="105"/>
      <c r="D2158" s="105"/>
      <c r="E2158" s="105"/>
      <c r="F2158" s="105"/>
      <c r="G2158" s="105"/>
      <c r="H2158" s="105"/>
      <c r="I2158" s="106"/>
      <c r="J2158" s="106"/>
      <c r="K2158" s="107"/>
      <c r="L2158" s="115"/>
      <c r="M2158" s="115"/>
    </row>
    <row r="2159" spans="1:13" ht="17.25">
      <c r="A2159" s="104"/>
      <c r="B2159" s="105"/>
      <c r="C2159" s="105"/>
      <c r="D2159" s="105"/>
      <c r="E2159" s="105"/>
      <c r="F2159" s="105"/>
      <c r="G2159" s="105"/>
      <c r="H2159" s="105"/>
      <c r="I2159" s="106"/>
      <c r="J2159" s="106"/>
      <c r="K2159" s="107"/>
      <c r="L2159" s="115"/>
      <c r="M2159" s="115"/>
    </row>
    <row r="2160" spans="1:13" ht="17.25">
      <c r="A2160" s="104"/>
      <c r="B2160" s="105"/>
      <c r="C2160" s="105"/>
      <c r="D2160" s="105"/>
      <c r="E2160" s="105"/>
      <c r="F2160" s="105"/>
      <c r="G2160" s="105"/>
      <c r="H2160" s="105"/>
      <c r="I2160" s="106"/>
      <c r="J2160" s="106"/>
      <c r="K2160" s="107"/>
      <c r="L2160" s="115"/>
      <c r="M2160" s="115"/>
    </row>
    <row r="2161" spans="1:13" ht="17.25">
      <c r="A2161" s="104"/>
      <c r="B2161" s="105"/>
      <c r="C2161" s="105"/>
      <c r="D2161" s="105"/>
      <c r="E2161" s="105"/>
      <c r="F2161" s="105"/>
      <c r="G2161" s="105"/>
      <c r="H2161" s="105"/>
      <c r="I2161" s="106"/>
      <c r="J2161" s="106"/>
      <c r="K2161" s="107"/>
      <c r="L2161" s="115"/>
      <c r="M2161" s="115"/>
    </row>
    <row r="2162" spans="1:13" ht="17.25">
      <c r="A2162" s="104"/>
      <c r="B2162" s="105"/>
      <c r="C2162" s="105"/>
      <c r="D2162" s="105"/>
      <c r="E2162" s="105"/>
      <c r="F2162" s="105"/>
      <c r="G2162" s="105"/>
      <c r="H2162" s="105"/>
      <c r="I2162" s="106"/>
      <c r="J2162" s="106"/>
      <c r="K2162" s="107"/>
      <c r="L2162" s="115"/>
      <c r="M2162" s="115"/>
    </row>
    <row r="2163" spans="1:13" ht="17.25">
      <c r="A2163" s="104"/>
      <c r="B2163" s="105"/>
      <c r="C2163" s="105"/>
      <c r="D2163" s="105"/>
      <c r="E2163" s="105"/>
      <c r="F2163" s="105"/>
      <c r="G2163" s="105"/>
      <c r="H2163" s="105"/>
      <c r="I2163" s="106"/>
      <c r="J2163" s="106"/>
      <c r="K2163" s="107"/>
      <c r="L2163" s="115"/>
      <c r="M2163" s="115"/>
    </row>
    <row r="2164" spans="1:13" ht="17.25">
      <c r="A2164" s="104"/>
      <c r="B2164" s="105"/>
      <c r="C2164" s="105"/>
      <c r="D2164" s="105"/>
      <c r="E2164" s="105"/>
      <c r="F2164" s="105"/>
      <c r="G2164" s="105"/>
      <c r="H2164" s="105"/>
      <c r="I2164" s="106"/>
      <c r="J2164" s="106"/>
      <c r="K2164" s="107"/>
      <c r="L2164" s="115"/>
      <c r="M2164" s="115"/>
    </row>
    <row r="2165" spans="1:13" ht="17.25">
      <c r="A2165" s="104"/>
      <c r="B2165" s="105"/>
      <c r="C2165" s="105"/>
      <c r="D2165" s="105"/>
      <c r="E2165" s="105"/>
      <c r="F2165" s="105"/>
      <c r="G2165" s="105"/>
      <c r="H2165" s="105"/>
      <c r="I2165" s="106"/>
      <c r="J2165" s="106"/>
      <c r="K2165" s="107"/>
      <c r="L2165" s="115"/>
      <c r="M2165" s="115"/>
    </row>
    <row r="2166" spans="1:13" ht="17.25">
      <c r="A2166" s="104"/>
      <c r="B2166" s="105"/>
      <c r="C2166" s="105"/>
      <c r="D2166" s="105"/>
      <c r="E2166" s="105"/>
      <c r="F2166" s="105"/>
      <c r="G2166" s="105"/>
      <c r="H2166" s="105"/>
      <c r="I2166" s="106"/>
      <c r="J2166" s="106"/>
      <c r="K2166" s="107"/>
      <c r="L2166" s="115"/>
      <c r="M2166" s="115"/>
    </row>
    <row r="2167" spans="1:13" ht="17.25">
      <c r="A2167" s="104"/>
      <c r="B2167" s="105"/>
      <c r="C2167" s="105"/>
      <c r="D2167" s="105"/>
      <c r="E2167" s="105"/>
      <c r="F2167" s="105"/>
      <c r="G2167" s="105"/>
      <c r="H2167" s="105"/>
      <c r="I2167" s="106"/>
      <c r="J2167" s="106"/>
      <c r="K2167" s="107"/>
      <c r="L2167" s="115"/>
      <c r="M2167" s="115"/>
    </row>
    <row r="2168" spans="1:13" ht="17.25">
      <c r="A2168" s="104"/>
      <c r="B2168" s="105"/>
      <c r="C2168" s="105"/>
      <c r="D2168" s="105"/>
      <c r="E2168" s="105"/>
      <c r="F2168" s="105"/>
      <c r="G2168" s="105"/>
      <c r="H2168" s="105"/>
      <c r="I2168" s="106"/>
      <c r="J2168" s="106"/>
      <c r="K2168" s="107"/>
      <c r="L2168" s="115"/>
      <c r="M2168" s="115"/>
    </row>
    <row r="2169" spans="1:13" ht="17.25">
      <c r="A2169" s="104"/>
      <c r="B2169" s="105"/>
      <c r="C2169" s="105"/>
      <c r="D2169" s="105"/>
      <c r="E2169" s="105"/>
      <c r="F2169" s="105"/>
      <c r="G2169" s="105"/>
      <c r="H2169" s="105"/>
      <c r="I2169" s="106"/>
      <c r="J2169" s="106"/>
      <c r="K2169" s="107"/>
      <c r="L2169" s="115"/>
      <c r="M2169" s="115"/>
    </row>
    <row r="2170" spans="1:13" ht="17.25">
      <c r="A2170" s="104"/>
      <c r="B2170" s="105"/>
      <c r="C2170" s="105"/>
      <c r="D2170" s="105"/>
      <c r="E2170" s="105"/>
      <c r="F2170" s="105"/>
      <c r="G2170" s="105"/>
      <c r="H2170" s="105"/>
      <c r="I2170" s="106"/>
      <c r="J2170" s="106"/>
      <c r="K2170" s="107"/>
      <c r="L2170" s="115"/>
      <c r="M2170" s="115"/>
    </row>
    <row r="2171" spans="1:13" ht="17.25">
      <c r="A2171" s="104"/>
      <c r="B2171" s="105"/>
      <c r="C2171" s="105"/>
      <c r="D2171" s="105"/>
      <c r="E2171" s="105"/>
      <c r="F2171" s="105"/>
      <c r="G2171" s="105"/>
      <c r="H2171" s="105"/>
      <c r="I2171" s="106"/>
      <c r="J2171" s="106"/>
      <c r="K2171" s="107"/>
      <c r="L2171" s="115"/>
      <c r="M2171" s="115"/>
    </row>
    <row r="2172" spans="1:13" ht="17.25">
      <c r="A2172" s="104"/>
      <c r="B2172" s="105"/>
      <c r="C2172" s="105"/>
      <c r="D2172" s="105"/>
      <c r="E2172" s="105"/>
      <c r="F2172" s="105"/>
      <c r="G2172" s="105"/>
      <c r="H2172" s="105"/>
      <c r="I2172" s="106"/>
      <c r="J2172" s="106"/>
      <c r="K2172" s="107"/>
      <c r="L2172" s="115"/>
      <c r="M2172" s="115"/>
    </row>
    <row r="2173" spans="1:13" ht="17.25">
      <c r="A2173" s="104"/>
      <c r="B2173" s="105"/>
      <c r="C2173" s="105"/>
      <c r="D2173" s="105"/>
      <c r="E2173" s="105"/>
      <c r="F2173" s="105"/>
      <c r="G2173" s="105"/>
      <c r="H2173" s="105"/>
      <c r="I2173" s="106"/>
      <c r="J2173" s="106"/>
      <c r="K2173" s="107"/>
      <c r="L2173" s="115"/>
      <c r="M2173" s="115"/>
    </row>
    <row r="2174" spans="1:13" ht="17.25">
      <c r="A2174" s="104"/>
      <c r="B2174" s="105"/>
      <c r="C2174" s="105"/>
      <c r="D2174" s="105"/>
      <c r="E2174" s="105"/>
      <c r="F2174" s="105"/>
      <c r="G2174" s="105"/>
      <c r="H2174" s="105"/>
      <c r="I2174" s="106"/>
      <c r="J2174" s="106"/>
      <c r="K2174" s="107"/>
      <c r="L2174" s="115"/>
      <c r="M2174" s="115"/>
    </row>
    <row r="2175" spans="1:13" ht="17.25">
      <c r="A2175" s="104"/>
      <c r="B2175" s="105"/>
      <c r="C2175" s="105"/>
      <c r="D2175" s="105"/>
      <c r="E2175" s="105"/>
      <c r="F2175" s="105"/>
      <c r="G2175" s="105"/>
      <c r="H2175" s="105"/>
      <c r="I2175" s="106"/>
      <c r="J2175" s="106"/>
      <c r="K2175" s="107"/>
      <c r="L2175" s="115"/>
      <c r="M2175" s="115"/>
    </row>
    <row r="2176" spans="1:13" ht="17.25">
      <c r="A2176" s="104"/>
      <c r="B2176" s="105"/>
      <c r="C2176" s="105"/>
      <c r="D2176" s="105"/>
      <c r="E2176" s="105"/>
      <c r="F2176" s="105"/>
      <c r="G2176" s="105"/>
      <c r="H2176" s="105"/>
      <c r="I2176" s="106"/>
      <c r="J2176" s="106"/>
      <c r="K2176" s="107"/>
      <c r="L2176" s="115"/>
      <c r="M2176" s="115"/>
    </row>
    <row r="2177" spans="1:13" ht="17.25">
      <c r="A2177" s="104"/>
      <c r="B2177" s="105"/>
      <c r="C2177" s="105"/>
      <c r="D2177" s="105"/>
      <c r="E2177" s="105"/>
      <c r="F2177" s="105"/>
      <c r="G2177" s="105"/>
      <c r="H2177" s="105"/>
      <c r="I2177" s="106"/>
      <c r="J2177" s="106"/>
      <c r="K2177" s="107"/>
      <c r="L2177" s="115"/>
      <c r="M2177" s="115"/>
    </row>
    <row r="2178" spans="1:13" ht="17.25">
      <c r="A2178" s="104"/>
      <c r="B2178" s="105"/>
      <c r="C2178" s="105"/>
      <c r="D2178" s="105"/>
      <c r="E2178" s="105"/>
      <c r="F2178" s="105"/>
      <c r="G2178" s="105"/>
      <c r="H2178" s="105"/>
      <c r="I2178" s="106"/>
      <c r="J2178" s="106"/>
      <c r="K2178" s="107"/>
      <c r="L2178" s="115"/>
      <c r="M2178" s="115"/>
    </row>
    <row r="2179" spans="1:13" ht="17.25">
      <c r="A2179" s="104"/>
      <c r="B2179" s="105"/>
      <c r="C2179" s="105"/>
      <c r="D2179" s="105"/>
      <c r="E2179" s="105"/>
      <c r="F2179" s="105"/>
      <c r="G2179" s="105"/>
      <c r="H2179" s="105"/>
      <c r="I2179" s="106"/>
      <c r="J2179" s="106"/>
      <c r="K2179" s="107"/>
      <c r="L2179" s="115"/>
      <c r="M2179" s="115"/>
    </row>
    <row r="2180" spans="1:13" ht="17.25">
      <c r="A2180" s="104"/>
      <c r="B2180" s="105"/>
      <c r="C2180" s="105"/>
      <c r="D2180" s="105"/>
      <c r="E2180" s="105"/>
      <c r="F2180" s="105"/>
      <c r="G2180" s="105"/>
      <c r="H2180" s="105"/>
      <c r="I2180" s="106"/>
      <c r="J2180" s="106"/>
      <c r="K2180" s="107"/>
      <c r="L2180" s="115"/>
      <c r="M2180" s="115"/>
    </row>
    <row r="2181" spans="1:13" ht="17.25">
      <c r="A2181" s="104"/>
      <c r="B2181" s="105"/>
      <c r="C2181" s="105"/>
      <c r="D2181" s="105"/>
      <c r="E2181" s="105"/>
      <c r="F2181" s="105"/>
      <c r="G2181" s="105"/>
      <c r="H2181" s="105"/>
      <c r="I2181" s="106"/>
      <c r="J2181" s="106"/>
      <c r="K2181" s="107"/>
      <c r="L2181" s="115"/>
      <c r="M2181" s="115"/>
    </row>
    <row r="2182" spans="1:13" ht="17.25">
      <c r="A2182" s="104"/>
      <c r="B2182" s="105"/>
      <c r="C2182" s="105"/>
      <c r="D2182" s="105"/>
      <c r="E2182" s="105"/>
      <c r="F2182" s="105"/>
      <c r="G2182" s="105"/>
      <c r="H2182" s="105"/>
      <c r="I2182" s="106"/>
      <c r="J2182" s="106"/>
      <c r="K2182" s="107"/>
      <c r="L2182" s="115"/>
      <c r="M2182" s="115"/>
    </row>
    <row r="2183" spans="1:13" ht="17.25">
      <c r="A2183" s="104"/>
      <c r="B2183" s="105"/>
      <c r="C2183" s="105"/>
      <c r="D2183" s="105"/>
      <c r="E2183" s="105"/>
      <c r="F2183" s="105"/>
      <c r="G2183" s="105"/>
      <c r="H2183" s="105"/>
      <c r="I2183" s="106"/>
      <c r="J2183" s="106"/>
      <c r="K2183" s="107"/>
      <c r="L2183" s="115"/>
      <c r="M2183" s="115"/>
    </row>
    <row r="2184" spans="1:13" ht="17.25">
      <c r="A2184" s="104"/>
      <c r="B2184" s="105"/>
      <c r="C2184" s="105"/>
      <c r="D2184" s="105"/>
      <c r="E2184" s="105"/>
      <c r="F2184" s="105"/>
      <c r="G2184" s="105"/>
      <c r="H2184" s="105"/>
      <c r="I2184" s="106"/>
      <c r="J2184" s="106"/>
      <c r="K2184" s="107"/>
      <c r="L2184" s="115"/>
      <c r="M2184" s="115"/>
    </row>
    <row r="2185" spans="1:13" ht="17.25">
      <c r="A2185" s="104"/>
      <c r="B2185" s="105"/>
      <c r="C2185" s="105"/>
      <c r="D2185" s="105"/>
      <c r="E2185" s="105"/>
      <c r="F2185" s="105"/>
      <c r="G2185" s="105"/>
      <c r="H2185" s="105"/>
      <c r="I2185" s="106"/>
      <c r="J2185" s="106"/>
      <c r="K2185" s="107"/>
      <c r="L2185" s="115"/>
      <c r="M2185" s="115"/>
    </row>
    <row r="2186" spans="1:13" ht="17.25">
      <c r="A2186" s="104"/>
      <c r="B2186" s="105"/>
      <c r="C2186" s="105"/>
      <c r="D2186" s="105"/>
      <c r="E2186" s="105"/>
      <c r="F2186" s="105"/>
      <c r="G2186" s="105"/>
      <c r="H2186" s="105"/>
      <c r="I2186" s="106"/>
      <c r="J2186" s="106"/>
      <c r="K2186" s="107"/>
      <c r="L2186" s="115"/>
      <c r="M2186" s="115"/>
    </row>
    <row r="2187" spans="1:13" ht="17.25">
      <c r="A2187" s="104"/>
      <c r="B2187" s="105"/>
      <c r="C2187" s="105"/>
      <c r="D2187" s="105"/>
      <c r="E2187" s="105"/>
      <c r="F2187" s="105"/>
      <c r="G2187" s="105"/>
      <c r="H2187" s="105"/>
      <c r="I2187" s="106"/>
      <c r="J2187" s="106"/>
      <c r="K2187" s="107"/>
      <c r="L2187" s="115"/>
      <c r="M2187" s="115"/>
    </row>
    <row r="2188" spans="1:13" ht="17.25">
      <c r="A2188" s="104"/>
      <c r="B2188" s="105"/>
      <c r="C2188" s="105"/>
      <c r="D2188" s="105"/>
      <c r="E2188" s="105"/>
      <c r="F2188" s="105"/>
      <c r="G2188" s="105"/>
      <c r="H2188" s="105"/>
      <c r="I2188" s="106"/>
      <c r="J2188" s="106"/>
      <c r="K2188" s="107"/>
      <c r="L2188" s="115"/>
      <c r="M2188" s="115"/>
    </row>
    <row r="2189" spans="1:13" ht="17.25">
      <c r="A2189" s="104"/>
      <c r="B2189" s="105"/>
      <c r="C2189" s="105"/>
      <c r="D2189" s="105"/>
      <c r="E2189" s="105"/>
      <c r="F2189" s="105"/>
      <c r="G2189" s="105"/>
      <c r="H2189" s="105"/>
      <c r="I2189" s="106"/>
      <c r="J2189" s="106"/>
      <c r="K2189" s="107"/>
      <c r="L2189" s="115"/>
      <c r="M2189" s="115"/>
    </row>
    <row r="2190" spans="1:13" ht="17.25">
      <c r="A2190" s="104"/>
      <c r="B2190" s="105"/>
      <c r="C2190" s="105"/>
      <c r="D2190" s="105"/>
      <c r="E2190" s="105"/>
      <c r="F2190" s="105"/>
      <c r="G2190" s="105"/>
      <c r="H2190" s="105"/>
      <c r="I2190" s="106"/>
      <c r="J2190" s="106"/>
      <c r="K2190" s="107"/>
      <c r="L2190" s="115"/>
      <c r="M2190" s="115"/>
    </row>
    <row r="2191" spans="1:13" ht="17.25">
      <c r="A2191" s="104"/>
      <c r="B2191" s="105"/>
      <c r="C2191" s="105"/>
      <c r="D2191" s="105"/>
      <c r="E2191" s="105"/>
      <c r="F2191" s="105"/>
      <c r="G2191" s="105"/>
      <c r="H2191" s="105"/>
      <c r="I2191" s="106"/>
      <c r="J2191" s="106"/>
      <c r="K2191" s="107"/>
      <c r="L2191" s="115"/>
      <c r="M2191" s="115"/>
    </row>
    <row r="2192" spans="1:13" ht="17.25">
      <c r="A2192" s="104"/>
      <c r="B2192" s="105"/>
      <c r="C2192" s="105"/>
      <c r="D2192" s="105"/>
      <c r="E2192" s="105"/>
      <c r="F2192" s="105"/>
      <c r="G2192" s="105"/>
      <c r="H2192" s="105"/>
      <c r="I2192" s="106"/>
      <c r="J2192" s="106"/>
      <c r="K2192" s="107"/>
      <c r="L2192" s="115"/>
      <c r="M2192" s="115"/>
    </row>
    <row r="2193" spans="1:13" ht="17.25">
      <c r="A2193" s="104"/>
      <c r="B2193" s="105"/>
      <c r="C2193" s="105"/>
      <c r="D2193" s="105"/>
      <c r="E2193" s="105"/>
      <c r="F2193" s="105"/>
      <c r="G2193" s="105"/>
      <c r="H2193" s="105"/>
      <c r="I2193" s="106"/>
      <c r="J2193" s="106"/>
      <c r="K2193" s="107"/>
      <c r="L2193" s="115"/>
      <c r="M2193" s="115"/>
    </row>
    <row r="2194" spans="1:13" ht="17.25">
      <c r="A2194" s="104"/>
      <c r="B2194" s="105"/>
      <c r="C2194" s="105"/>
      <c r="D2194" s="105"/>
      <c r="E2194" s="105"/>
      <c r="F2194" s="105"/>
      <c r="G2194" s="105"/>
      <c r="H2194" s="105"/>
      <c r="I2194" s="106"/>
      <c r="J2194" s="106"/>
      <c r="K2194" s="107"/>
      <c r="L2194" s="115"/>
      <c r="M2194" s="115"/>
    </row>
    <row r="2195" spans="1:13" ht="17.25">
      <c r="A2195" s="104"/>
      <c r="B2195" s="105"/>
      <c r="C2195" s="105"/>
      <c r="D2195" s="105"/>
      <c r="E2195" s="105"/>
      <c r="F2195" s="105"/>
      <c r="G2195" s="105"/>
      <c r="H2195" s="105"/>
      <c r="I2195" s="106"/>
      <c r="J2195" s="106"/>
      <c r="K2195" s="107"/>
      <c r="L2195" s="115"/>
      <c r="M2195" s="115"/>
    </row>
    <row r="2196" spans="1:13" ht="17.25">
      <c r="A2196" s="104"/>
      <c r="B2196" s="105"/>
      <c r="C2196" s="105"/>
      <c r="D2196" s="105"/>
      <c r="E2196" s="105"/>
      <c r="F2196" s="105"/>
      <c r="G2196" s="105"/>
      <c r="H2196" s="105"/>
      <c r="I2196" s="106"/>
      <c r="J2196" s="106"/>
      <c r="K2196" s="107"/>
      <c r="L2196" s="115"/>
      <c r="M2196" s="115"/>
    </row>
    <row r="2197" spans="1:13" ht="17.25">
      <c r="A2197" s="104"/>
      <c r="B2197" s="105"/>
      <c r="C2197" s="105"/>
      <c r="D2197" s="105"/>
      <c r="E2197" s="105"/>
      <c r="F2197" s="105"/>
      <c r="G2197" s="105"/>
      <c r="H2197" s="105"/>
      <c r="I2197" s="106"/>
      <c r="J2197" s="106"/>
      <c r="K2197" s="107"/>
      <c r="L2197" s="115"/>
      <c r="M2197" s="115"/>
    </row>
    <row r="2198" spans="1:13" ht="17.25">
      <c r="A2198" s="104"/>
      <c r="B2198" s="105"/>
      <c r="C2198" s="105"/>
      <c r="D2198" s="105"/>
      <c r="E2198" s="105"/>
      <c r="F2198" s="105"/>
      <c r="G2198" s="105"/>
      <c r="H2198" s="105"/>
      <c r="I2198" s="106"/>
      <c r="J2198" s="106"/>
      <c r="K2198" s="107"/>
      <c r="L2198" s="115"/>
      <c r="M2198" s="115"/>
    </row>
    <row r="2199" spans="1:13" ht="17.25">
      <c r="A2199" s="104"/>
      <c r="B2199" s="105"/>
      <c r="C2199" s="105"/>
      <c r="D2199" s="105"/>
      <c r="E2199" s="105"/>
      <c r="F2199" s="105"/>
      <c r="G2199" s="105"/>
      <c r="H2199" s="105"/>
      <c r="I2199" s="106"/>
      <c r="J2199" s="106"/>
      <c r="K2199" s="107"/>
      <c r="L2199" s="115"/>
      <c r="M2199" s="115"/>
    </row>
    <row r="2200" spans="1:13" ht="17.25">
      <c r="A2200" s="104"/>
      <c r="B2200" s="105"/>
      <c r="C2200" s="105"/>
      <c r="D2200" s="105"/>
      <c r="E2200" s="105"/>
      <c r="F2200" s="105"/>
      <c r="G2200" s="105"/>
      <c r="H2200" s="105"/>
      <c r="I2200" s="106"/>
      <c r="J2200" s="106"/>
      <c r="K2200" s="107"/>
      <c r="L2200" s="115"/>
      <c r="M2200" s="115"/>
    </row>
    <row r="2201" spans="1:13" ht="17.25">
      <c r="A2201" s="104"/>
      <c r="B2201" s="105"/>
      <c r="C2201" s="105"/>
      <c r="D2201" s="105"/>
      <c r="E2201" s="105"/>
      <c r="F2201" s="105"/>
      <c r="G2201" s="105"/>
      <c r="H2201" s="105"/>
      <c r="I2201" s="106"/>
      <c r="J2201" s="106"/>
      <c r="K2201" s="107"/>
      <c r="L2201" s="115"/>
      <c r="M2201" s="115"/>
    </row>
    <row r="2202" spans="1:13" ht="17.25">
      <c r="A2202" s="104"/>
      <c r="B2202" s="105"/>
      <c r="C2202" s="105"/>
      <c r="D2202" s="105"/>
      <c r="E2202" s="105"/>
      <c r="F2202" s="105"/>
      <c r="G2202" s="105"/>
      <c r="H2202" s="105"/>
      <c r="I2202" s="106"/>
      <c r="J2202" s="106"/>
      <c r="K2202" s="107"/>
      <c r="L2202" s="115"/>
      <c r="M2202" s="115"/>
    </row>
    <row r="2203" spans="1:13" ht="17.25">
      <c r="A2203" s="104"/>
      <c r="B2203" s="105"/>
      <c r="C2203" s="105"/>
      <c r="D2203" s="105"/>
      <c r="E2203" s="105"/>
      <c r="F2203" s="105"/>
      <c r="G2203" s="105"/>
      <c r="H2203" s="105"/>
      <c r="I2203" s="106"/>
      <c r="J2203" s="106"/>
      <c r="K2203" s="107"/>
      <c r="L2203" s="115"/>
      <c r="M2203" s="115"/>
    </row>
    <row r="2204" spans="1:13" ht="17.25">
      <c r="A2204" s="104"/>
      <c r="B2204" s="105"/>
      <c r="C2204" s="105"/>
      <c r="D2204" s="105"/>
      <c r="E2204" s="105"/>
      <c r="F2204" s="105"/>
      <c r="G2204" s="105"/>
      <c r="H2204" s="105"/>
      <c r="I2204" s="106"/>
      <c r="J2204" s="106"/>
      <c r="K2204" s="107"/>
      <c r="L2204" s="115"/>
      <c r="M2204" s="115"/>
    </row>
    <row r="2205" spans="1:13" ht="17.25">
      <c r="A2205" s="104"/>
      <c r="B2205" s="105"/>
      <c r="C2205" s="105"/>
      <c r="D2205" s="105"/>
      <c r="E2205" s="105"/>
      <c r="F2205" s="105"/>
      <c r="G2205" s="105"/>
      <c r="H2205" s="105"/>
      <c r="I2205" s="106"/>
      <c r="J2205" s="106"/>
      <c r="K2205" s="107"/>
      <c r="L2205" s="115"/>
      <c r="M2205" s="115"/>
    </row>
    <row r="2206" spans="1:13" ht="17.25">
      <c r="A2206" s="104"/>
      <c r="B2206" s="105"/>
      <c r="C2206" s="105"/>
      <c r="D2206" s="105"/>
      <c r="E2206" s="105"/>
      <c r="F2206" s="105"/>
      <c r="G2206" s="105"/>
      <c r="H2206" s="105"/>
      <c r="I2206" s="106"/>
      <c r="J2206" s="106"/>
      <c r="K2206" s="107"/>
      <c r="L2206" s="115"/>
      <c r="M2206" s="115"/>
    </row>
    <row r="2207" spans="1:13" ht="17.25">
      <c r="A2207" s="104"/>
      <c r="B2207" s="105"/>
      <c r="C2207" s="105"/>
      <c r="D2207" s="105"/>
      <c r="E2207" s="105"/>
      <c r="F2207" s="105"/>
      <c r="G2207" s="105"/>
      <c r="H2207" s="105"/>
      <c r="I2207" s="106"/>
      <c r="J2207" s="106"/>
      <c r="K2207" s="107"/>
      <c r="L2207" s="115"/>
      <c r="M2207" s="115"/>
    </row>
    <row r="2208" spans="1:13" ht="17.25">
      <c r="A2208" s="104"/>
      <c r="B2208" s="105"/>
      <c r="C2208" s="105"/>
      <c r="D2208" s="105"/>
      <c r="E2208" s="105"/>
      <c r="F2208" s="105"/>
      <c r="G2208" s="105"/>
      <c r="H2208" s="105"/>
      <c r="I2208" s="106"/>
      <c r="J2208" s="106"/>
      <c r="K2208" s="107"/>
      <c r="L2208" s="115"/>
      <c r="M2208" s="115"/>
    </row>
    <row r="2209" spans="1:13" ht="17.25">
      <c r="A2209" s="104"/>
      <c r="B2209" s="105"/>
      <c r="C2209" s="105"/>
      <c r="D2209" s="105"/>
      <c r="E2209" s="105"/>
      <c r="F2209" s="105"/>
      <c r="G2209" s="105"/>
      <c r="H2209" s="105"/>
      <c r="I2209" s="106"/>
      <c r="J2209" s="106"/>
      <c r="K2209" s="107"/>
      <c r="L2209" s="115"/>
      <c r="M2209" s="115"/>
    </row>
    <row r="2210" spans="1:13" ht="17.25">
      <c r="A2210" s="104"/>
      <c r="B2210" s="105"/>
      <c r="C2210" s="105"/>
      <c r="D2210" s="105"/>
      <c r="E2210" s="105"/>
      <c r="F2210" s="105"/>
      <c r="G2210" s="105"/>
      <c r="H2210" s="105"/>
      <c r="I2210" s="106"/>
      <c r="J2210" s="106"/>
      <c r="K2210" s="107"/>
      <c r="L2210" s="115"/>
      <c r="M2210" s="115"/>
    </row>
    <row r="2211" spans="1:13" ht="17.25">
      <c r="A2211" s="104"/>
      <c r="B2211" s="105"/>
      <c r="C2211" s="105"/>
      <c r="D2211" s="105"/>
      <c r="E2211" s="105"/>
      <c r="F2211" s="105"/>
      <c r="G2211" s="105"/>
      <c r="H2211" s="105"/>
      <c r="I2211" s="106"/>
      <c r="J2211" s="106"/>
      <c r="K2211" s="107"/>
      <c r="L2211" s="115"/>
      <c r="M2211" s="115"/>
    </row>
    <row r="2212" spans="1:13" ht="17.25">
      <c r="A2212" s="104"/>
      <c r="B2212" s="105"/>
      <c r="C2212" s="105"/>
      <c r="D2212" s="105"/>
      <c r="E2212" s="105"/>
      <c r="F2212" s="105"/>
      <c r="G2212" s="105"/>
      <c r="H2212" s="105"/>
      <c r="I2212" s="106"/>
      <c r="J2212" s="106"/>
      <c r="K2212" s="107"/>
      <c r="L2212" s="115"/>
      <c r="M2212" s="115"/>
    </row>
    <row r="2213" spans="1:13" ht="17.25">
      <c r="A2213" s="104"/>
      <c r="B2213" s="105"/>
      <c r="C2213" s="105"/>
      <c r="D2213" s="105"/>
      <c r="E2213" s="105"/>
      <c r="F2213" s="105"/>
      <c r="G2213" s="105"/>
      <c r="H2213" s="105"/>
      <c r="I2213" s="106"/>
      <c r="J2213" s="106"/>
      <c r="K2213" s="107"/>
      <c r="L2213" s="115"/>
      <c r="M2213" s="115"/>
    </row>
    <row r="2214" spans="1:13" ht="17.25">
      <c r="A2214" s="104"/>
      <c r="B2214" s="105"/>
      <c r="C2214" s="105"/>
      <c r="D2214" s="105"/>
      <c r="E2214" s="105"/>
      <c r="F2214" s="105"/>
      <c r="G2214" s="105"/>
      <c r="H2214" s="105"/>
      <c r="I2214" s="106"/>
      <c r="J2214" s="106"/>
      <c r="K2214" s="107"/>
      <c r="L2214" s="115"/>
      <c r="M2214" s="115"/>
    </row>
    <row r="2215" spans="1:13" ht="17.25">
      <c r="A2215" s="104"/>
      <c r="B2215" s="105"/>
      <c r="C2215" s="105"/>
      <c r="D2215" s="105"/>
      <c r="E2215" s="105"/>
      <c r="F2215" s="105"/>
      <c r="G2215" s="105"/>
      <c r="H2215" s="105"/>
      <c r="I2215" s="106"/>
      <c r="J2215" s="106"/>
      <c r="K2215" s="107"/>
      <c r="L2215" s="115"/>
      <c r="M2215" s="115"/>
    </row>
    <row r="2216" spans="1:13" ht="17.25">
      <c r="A2216" s="104"/>
      <c r="B2216" s="105"/>
      <c r="C2216" s="105"/>
      <c r="D2216" s="105"/>
      <c r="E2216" s="105"/>
      <c r="F2216" s="105"/>
      <c r="G2216" s="105"/>
      <c r="H2216" s="105"/>
      <c r="I2216" s="106"/>
      <c r="J2216" s="106"/>
      <c r="K2216" s="107"/>
      <c r="L2216" s="115"/>
      <c r="M2216" s="115"/>
    </row>
    <row r="2217" spans="1:13" ht="17.25">
      <c r="A2217" s="104"/>
      <c r="B2217" s="105"/>
      <c r="C2217" s="105"/>
      <c r="D2217" s="105"/>
      <c r="E2217" s="105"/>
      <c r="F2217" s="105"/>
      <c r="G2217" s="105"/>
      <c r="H2217" s="105"/>
      <c r="I2217" s="106"/>
      <c r="J2217" s="106"/>
      <c r="K2217" s="107"/>
      <c r="L2217" s="115"/>
      <c r="M2217" s="115"/>
    </row>
    <row r="2218" spans="1:13" ht="17.25">
      <c r="A2218" s="104"/>
      <c r="B2218" s="105"/>
      <c r="C2218" s="105"/>
      <c r="D2218" s="105"/>
      <c r="E2218" s="105"/>
      <c r="F2218" s="105"/>
      <c r="G2218" s="105"/>
      <c r="H2218" s="105"/>
      <c r="I2218" s="106"/>
      <c r="J2218" s="106"/>
      <c r="K2218" s="107"/>
      <c r="L2218" s="115"/>
      <c r="M2218" s="115"/>
    </row>
    <row r="2219" spans="1:13" ht="17.25">
      <c r="A2219" s="104"/>
      <c r="B2219" s="105"/>
      <c r="C2219" s="105"/>
      <c r="D2219" s="105"/>
      <c r="E2219" s="105"/>
      <c r="F2219" s="105"/>
      <c r="G2219" s="105"/>
      <c r="H2219" s="105"/>
      <c r="I2219" s="106"/>
      <c r="J2219" s="106"/>
      <c r="K2219" s="107"/>
      <c r="L2219" s="115"/>
      <c r="M2219" s="115"/>
    </row>
    <row r="2220" spans="1:13" ht="17.25">
      <c r="A2220" s="104"/>
      <c r="B2220" s="105"/>
      <c r="C2220" s="105"/>
      <c r="D2220" s="105"/>
      <c r="E2220" s="105"/>
      <c r="F2220" s="105"/>
      <c r="G2220" s="105"/>
      <c r="H2220" s="105"/>
      <c r="I2220" s="106"/>
      <c r="J2220" s="106"/>
      <c r="K2220" s="107"/>
      <c r="L2220" s="115"/>
      <c r="M2220" s="115"/>
    </row>
    <row r="2221" spans="1:13" ht="17.25">
      <c r="A2221" s="104"/>
      <c r="B2221" s="105"/>
      <c r="C2221" s="105"/>
      <c r="D2221" s="105"/>
      <c r="E2221" s="105"/>
      <c r="F2221" s="105"/>
      <c r="G2221" s="105"/>
      <c r="H2221" s="105"/>
      <c r="I2221" s="106"/>
      <c r="J2221" s="106"/>
      <c r="K2221" s="107"/>
      <c r="L2221" s="115"/>
      <c r="M2221" s="115"/>
    </row>
    <row r="2222" spans="1:13" ht="17.25">
      <c r="A2222" s="104"/>
      <c r="B2222" s="105"/>
      <c r="C2222" s="105"/>
      <c r="D2222" s="105"/>
      <c r="E2222" s="105"/>
      <c r="F2222" s="105"/>
      <c r="G2222" s="105"/>
      <c r="H2222" s="105"/>
      <c r="I2222" s="106"/>
      <c r="J2222" s="106"/>
      <c r="K2222" s="107"/>
      <c r="L2222" s="115"/>
      <c r="M2222" s="115"/>
    </row>
    <row r="2223" spans="1:13" ht="17.25">
      <c r="A2223" s="104"/>
      <c r="B2223" s="105"/>
      <c r="C2223" s="105"/>
      <c r="D2223" s="105"/>
      <c r="E2223" s="105"/>
      <c r="F2223" s="105"/>
      <c r="G2223" s="105"/>
      <c r="H2223" s="105"/>
      <c r="I2223" s="106"/>
      <c r="J2223" s="106"/>
      <c r="K2223" s="107"/>
      <c r="L2223" s="115"/>
      <c r="M2223" s="115"/>
    </row>
    <row r="2224" spans="1:13" ht="17.25">
      <c r="A2224" s="104"/>
      <c r="B2224" s="105"/>
      <c r="C2224" s="105"/>
      <c r="D2224" s="105"/>
      <c r="E2224" s="105"/>
      <c r="F2224" s="105"/>
      <c r="G2224" s="105"/>
      <c r="H2224" s="105"/>
      <c r="I2224" s="106"/>
      <c r="J2224" s="106"/>
      <c r="K2224" s="107"/>
      <c r="L2224" s="115"/>
      <c r="M2224" s="115"/>
    </row>
    <row r="2225" spans="1:13" ht="17.25">
      <c r="A2225" s="104"/>
      <c r="B2225" s="105"/>
      <c r="C2225" s="105"/>
      <c r="D2225" s="105"/>
      <c r="E2225" s="105"/>
      <c r="F2225" s="105"/>
      <c r="G2225" s="105"/>
      <c r="H2225" s="105"/>
      <c r="I2225" s="106"/>
      <c r="J2225" s="106"/>
      <c r="K2225" s="107"/>
      <c r="L2225" s="115"/>
      <c r="M2225" s="115"/>
    </row>
    <row r="2226" spans="1:13" ht="17.25">
      <c r="A2226" s="104"/>
      <c r="B2226" s="105"/>
      <c r="C2226" s="105"/>
      <c r="D2226" s="105"/>
      <c r="E2226" s="105"/>
      <c r="F2226" s="105"/>
      <c r="G2226" s="105"/>
      <c r="H2226" s="105"/>
      <c r="I2226" s="106"/>
      <c r="J2226" s="106"/>
      <c r="K2226" s="107"/>
      <c r="L2226" s="115"/>
      <c r="M2226" s="115"/>
    </row>
    <row r="2227" spans="1:13" ht="17.25">
      <c r="A2227" s="104"/>
      <c r="B2227" s="105"/>
      <c r="C2227" s="105"/>
      <c r="D2227" s="105"/>
      <c r="E2227" s="105"/>
      <c r="F2227" s="105"/>
      <c r="G2227" s="105"/>
      <c r="H2227" s="105"/>
      <c r="I2227" s="106"/>
      <c r="J2227" s="106"/>
      <c r="K2227" s="107"/>
      <c r="L2227" s="115"/>
      <c r="M2227" s="115"/>
    </row>
    <row r="2228" spans="1:13" ht="17.25">
      <c r="A2228" s="104"/>
      <c r="B2228" s="105"/>
      <c r="C2228" s="105"/>
      <c r="D2228" s="105"/>
      <c r="E2228" s="105"/>
      <c r="F2228" s="105"/>
      <c r="G2228" s="105"/>
      <c r="H2228" s="105"/>
      <c r="I2228" s="106"/>
      <c r="J2228" s="106"/>
      <c r="K2228" s="107"/>
      <c r="L2228" s="115"/>
      <c r="M2228" s="115"/>
    </row>
    <row r="2229" spans="1:13" ht="17.25">
      <c r="A2229" s="104"/>
      <c r="B2229" s="105"/>
      <c r="C2229" s="105"/>
      <c r="D2229" s="105"/>
      <c r="E2229" s="105"/>
      <c r="F2229" s="105"/>
      <c r="G2229" s="105"/>
      <c r="H2229" s="105"/>
      <c r="I2229" s="106"/>
      <c r="J2229" s="106"/>
      <c r="K2229" s="107"/>
      <c r="L2229" s="115"/>
      <c r="M2229" s="115"/>
    </row>
    <row r="2230" spans="1:13" ht="17.25">
      <c r="A2230" s="104"/>
      <c r="B2230" s="105"/>
      <c r="C2230" s="105"/>
      <c r="D2230" s="105"/>
      <c r="E2230" s="105"/>
      <c r="F2230" s="105"/>
      <c r="G2230" s="105"/>
      <c r="H2230" s="105"/>
      <c r="I2230" s="106"/>
      <c r="J2230" s="106"/>
      <c r="K2230" s="107"/>
      <c r="L2230" s="115"/>
      <c r="M2230" s="115"/>
    </row>
    <row r="2231" spans="1:13" ht="17.25">
      <c r="A2231" s="104"/>
      <c r="B2231" s="105"/>
      <c r="C2231" s="105"/>
      <c r="D2231" s="105"/>
      <c r="E2231" s="105"/>
      <c r="F2231" s="105"/>
      <c r="G2231" s="105"/>
      <c r="H2231" s="105"/>
      <c r="I2231" s="106"/>
      <c r="J2231" s="106"/>
      <c r="K2231" s="107"/>
      <c r="L2231" s="115"/>
      <c r="M2231" s="115"/>
    </row>
    <row r="2232" spans="1:13" ht="17.25">
      <c r="A2232" s="104"/>
      <c r="B2232" s="105"/>
      <c r="C2232" s="105"/>
      <c r="D2232" s="105"/>
      <c r="E2232" s="105"/>
      <c r="F2232" s="105"/>
      <c r="G2232" s="105"/>
      <c r="H2232" s="105"/>
      <c r="I2232" s="106"/>
      <c r="J2232" s="106"/>
      <c r="K2232" s="107"/>
      <c r="L2232" s="115"/>
      <c r="M2232" s="115"/>
    </row>
    <row r="2233" spans="1:13" ht="17.25">
      <c r="A2233" s="104"/>
      <c r="B2233" s="105"/>
      <c r="C2233" s="105"/>
      <c r="D2233" s="105"/>
      <c r="E2233" s="105"/>
      <c r="F2233" s="105"/>
      <c r="G2233" s="105"/>
      <c r="H2233" s="105"/>
      <c r="I2233" s="106"/>
      <c r="J2233" s="106"/>
      <c r="K2233" s="107"/>
      <c r="L2233" s="115"/>
      <c r="M2233" s="115"/>
    </row>
    <row r="2234" spans="1:13" ht="17.25">
      <c r="A2234" s="104"/>
      <c r="B2234" s="105"/>
      <c r="C2234" s="105"/>
      <c r="D2234" s="105"/>
      <c r="E2234" s="105"/>
      <c r="F2234" s="105"/>
      <c r="G2234" s="105"/>
      <c r="H2234" s="105"/>
      <c r="I2234" s="106"/>
      <c r="J2234" s="106"/>
      <c r="K2234" s="107"/>
      <c r="L2234" s="115"/>
      <c r="M2234" s="115"/>
    </row>
    <row r="2235" spans="1:13" ht="17.25">
      <c r="A2235" s="104"/>
      <c r="B2235" s="105"/>
      <c r="C2235" s="105"/>
      <c r="D2235" s="105"/>
      <c r="E2235" s="105"/>
      <c r="F2235" s="105"/>
      <c r="G2235" s="105"/>
      <c r="H2235" s="105"/>
      <c r="I2235" s="106"/>
      <c r="J2235" s="106"/>
      <c r="K2235" s="107"/>
      <c r="L2235" s="115"/>
      <c r="M2235" s="115"/>
    </row>
    <row r="2236" spans="1:13" ht="17.25">
      <c r="A2236" s="104"/>
      <c r="B2236" s="105"/>
      <c r="C2236" s="105"/>
      <c r="D2236" s="105"/>
      <c r="E2236" s="105"/>
      <c r="F2236" s="105"/>
      <c r="G2236" s="105"/>
      <c r="H2236" s="105"/>
      <c r="I2236" s="106"/>
      <c r="J2236" s="106"/>
      <c r="K2236" s="107"/>
      <c r="L2236" s="115"/>
      <c r="M2236" s="115"/>
    </row>
    <row r="2237" spans="1:13" ht="17.25">
      <c r="A2237" s="104"/>
      <c r="B2237" s="105"/>
      <c r="C2237" s="105"/>
      <c r="D2237" s="105"/>
      <c r="E2237" s="105"/>
      <c r="F2237" s="105"/>
      <c r="G2237" s="105"/>
      <c r="H2237" s="105"/>
      <c r="I2237" s="106"/>
      <c r="J2237" s="106"/>
      <c r="K2237" s="107"/>
      <c r="L2237" s="115"/>
      <c r="M2237" s="115"/>
    </row>
    <row r="2238" spans="1:13" ht="17.25">
      <c r="A2238" s="104"/>
      <c r="B2238" s="105"/>
      <c r="C2238" s="105"/>
      <c r="D2238" s="105"/>
      <c r="E2238" s="105"/>
      <c r="F2238" s="105"/>
      <c r="G2238" s="105"/>
      <c r="H2238" s="105"/>
      <c r="I2238" s="106"/>
      <c r="J2238" s="106"/>
      <c r="K2238" s="107"/>
      <c r="L2238" s="115"/>
      <c r="M2238" s="115"/>
    </row>
    <row r="2239" spans="1:13" ht="17.25">
      <c r="A2239" s="104"/>
      <c r="B2239" s="105"/>
      <c r="C2239" s="105"/>
      <c r="D2239" s="105"/>
      <c r="E2239" s="105"/>
      <c r="F2239" s="105"/>
      <c r="G2239" s="105"/>
      <c r="H2239" s="105"/>
      <c r="I2239" s="106"/>
      <c r="J2239" s="106"/>
      <c r="K2239" s="107"/>
      <c r="L2239" s="115"/>
      <c r="M2239" s="115"/>
    </row>
    <row r="2240" spans="1:13" ht="17.25">
      <c r="A2240" s="104"/>
      <c r="B2240" s="105"/>
      <c r="C2240" s="105"/>
      <c r="D2240" s="105"/>
      <c r="E2240" s="105"/>
      <c r="F2240" s="105"/>
      <c r="G2240" s="105"/>
      <c r="H2240" s="105"/>
      <c r="I2240" s="106"/>
      <c r="J2240" s="106"/>
      <c r="K2240" s="107"/>
      <c r="L2240" s="115"/>
      <c r="M2240" s="115"/>
    </row>
    <row r="2241" spans="1:13" ht="17.25">
      <c r="A2241" s="104"/>
      <c r="B2241" s="105"/>
      <c r="C2241" s="105"/>
      <c r="D2241" s="105"/>
      <c r="E2241" s="105"/>
      <c r="F2241" s="105"/>
      <c r="G2241" s="105"/>
      <c r="H2241" s="105"/>
      <c r="I2241" s="106"/>
      <c r="J2241" s="106"/>
      <c r="K2241" s="107"/>
      <c r="L2241" s="115"/>
      <c r="M2241" s="115"/>
    </row>
    <row r="2242" spans="1:13" ht="17.25">
      <c r="A2242" s="104"/>
      <c r="B2242" s="105"/>
      <c r="C2242" s="105"/>
      <c r="D2242" s="105"/>
      <c r="E2242" s="105"/>
      <c r="F2242" s="105"/>
      <c r="G2242" s="105"/>
      <c r="H2242" s="105"/>
      <c r="I2242" s="106"/>
      <c r="J2242" s="106"/>
      <c r="K2242" s="107"/>
      <c r="L2242" s="115"/>
      <c r="M2242" s="115"/>
    </row>
    <row r="2243" spans="1:13" ht="17.25">
      <c r="A2243" s="104"/>
      <c r="B2243" s="105"/>
      <c r="C2243" s="105"/>
      <c r="D2243" s="105"/>
      <c r="E2243" s="105"/>
      <c r="F2243" s="105"/>
      <c r="G2243" s="105"/>
      <c r="H2243" s="105"/>
      <c r="I2243" s="106"/>
      <c r="J2243" s="106"/>
      <c r="K2243" s="107"/>
      <c r="L2243" s="115"/>
      <c r="M2243" s="115"/>
    </row>
    <row r="2244" spans="1:13" ht="17.25">
      <c r="A2244" s="104"/>
      <c r="B2244" s="105"/>
      <c r="C2244" s="105"/>
      <c r="D2244" s="105"/>
      <c r="E2244" s="105"/>
      <c r="F2244" s="105"/>
      <c r="G2244" s="105"/>
      <c r="H2244" s="105"/>
      <c r="I2244" s="106"/>
      <c r="J2244" s="106"/>
      <c r="K2244" s="107"/>
      <c r="L2244" s="115"/>
      <c r="M2244" s="115"/>
    </row>
    <row r="2245" spans="1:13" ht="17.25">
      <c r="A2245" s="104"/>
      <c r="B2245" s="105"/>
      <c r="C2245" s="105"/>
      <c r="D2245" s="105"/>
      <c r="E2245" s="105"/>
      <c r="F2245" s="105"/>
      <c r="G2245" s="105"/>
      <c r="H2245" s="105"/>
      <c r="I2245" s="106"/>
      <c r="J2245" s="106"/>
      <c r="K2245" s="107"/>
      <c r="L2245" s="115"/>
      <c r="M2245" s="115"/>
    </row>
    <row r="2246" spans="1:13" ht="17.25">
      <c r="A2246" s="104"/>
      <c r="B2246" s="105"/>
      <c r="C2246" s="105"/>
      <c r="D2246" s="105"/>
      <c r="E2246" s="105"/>
      <c r="F2246" s="105"/>
      <c r="G2246" s="105"/>
      <c r="H2246" s="105"/>
      <c r="I2246" s="106"/>
      <c r="J2246" s="106"/>
      <c r="K2246" s="107"/>
      <c r="L2246" s="115"/>
      <c r="M2246" s="115"/>
    </row>
    <row r="2247" spans="1:13" ht="17.25">
      <c r="A2247" s="104"/>
      <c r="B2247" s="105"/>
      <c r="C2247" s="105"/>
      <c r="D2247" s="105"/>
      <c r="E2247" s="105"/>
      <c r="F2247" s="105"/>
      <c r="G2247" s="105"/>
      <c r="H2247" s="105"/>
      <c r="I2247" s="106"/>
      <c r="J2247" s="106"/>
      <c r="K2247" s="107"/>
      <c r="L2247" s="115"/>
      <c r="M2247" s="115"/>
    </row>
    <row r="2248" spans="1:13" ht="17.25">
      <c r="A2248" s="104"/>
      <c r="B2248" s="105"/>
      <c r="C2248" s="105"/>
      <c r="D2248" s="105"/>
      <c r="E2248" s="105"/>
      <c r="F2248" s="105"/>
      <c r="G2248" s="105"/>
      <c r="H2248" s="105"/>
      <c r="I2248" s="106"/>
      <c r="J2248" s="106"/>
      <c r="K2248" s="107"/>
      <c r="L2248" s="115"/>
      <c r="M2248" s="115"/>
    </row>
    <row r="2249" spans="1:13" ht="17.25">
      <c r="A2249" s="104"/>
      <c r="B2249" s="105"/>
      <c r="C2249" s="105"/>
      <c r="D2249" s="105"/>
      <c r="E2249" s="105"/>
      <c r="F2249" s="105"/>
      <c r="G2249" s="105"/>
      <c r="H2249" s="105"/>
      <c r="I2249" s="106"/>
      <c r="J2249" s="106"/>
      <c r="K2249" s="107"/>
      <c r="L2249" s="115"/>
      <c r="M2249" s="115"/>
    </row>
    <row r="2250" spans="1:13" ht="17.25">
      <c r="A2250" s="104"/>
      <c r="B2250" s="105"/>
      <c r="C2250" s="105"/>
      <c r="D2250" s="105"/>
      <c r="E2250" s="105"/>
      <c r="F2250" s="105"/>
      <c r="G2250" s="105"/>
      <c r="H2250" s="105"/>
      <c r="I2250" s="106"/>
      <c r="J2250" s="106"/>
      <c r="K2250" s="107"/>
      <c r="L2250" s="115"/>
      <c r="M2250" s="115"/>
    </row>
    <row r="2251" spans="1:13" ht="17.25">
      <c r="A2251" s="104"/>
      <c r="B2251" s="105"/>
      <c r="C2251" s="105"/>
      <c r="D2251" s="105"/>
      <c r="E2251" s="105"/>
      <c r="F2251" s="105"/>
      <c r="G2251" s="105"/>
      <c r="H2251" s="105"/>
      <c r="I2251" s="106"/>
      <c r="J2251" s="106"/>
      <c r="K2251" s="107"/>
      <c r="L2251" s="115"/>
      <c r="M2251" s="115"/>
    </row>
    <row r="2252" spans="1:13" ht="17.25">
      <c r="A2252" s="104"/>
      <c r="B2252" s="105"/>
      <c r="C2252" s="105"/>
      <c r="D2252" s="105"/>
      <c r="E2252" s="105"/>
      <c r="F2252" s="105"/>
      <c r="G2252" s="105"/>
      <c r="H2252" s="105"/>
      <c r="I2252" s="106"/>
      <c r="J2252" s="106"/>
      <c r="K2252" s="107"/>
      <c r="L2252" s="115"/>
      <c r="M2252" s="115"/>
    </row>
    <row r="2253" spans="1:13" ht="17.25">
      <c r="A2253" s="104"/>
      <c r="B2253" s="105"/>
      <c r="C2253" s="105"/>
      <c r="D2253" s="105"/>
      <c r="E2253" s="105"/>
      <c r="F2253" s="105"/>
      <c r="G2253" s="105"/>
      <c r="H2253" s="105"/>
      <c r="I2253" s="106"/>
      <c r="J2253" s="106"/>
      <c r="K2253" s="107"/>
      <c r="L2253" s="115"/>
      <c r="M2253" s="115"/>
    </row>
    <row r="2254" spans="1:13" ht="17.25">
      <c r="A2254" s="104"/>
      <c r="B2254" s="105"/>
      <c r="C2254" s="105"/>
      <c r="D2254" s="105"/>
      <c r="E2254" s="105"/>
      <c r="F2254" s="105"/>
      <c r="G2254" s="105"/>
      <c r="H2254" s="105"/>
      <c r="I2254" s="106"/>
      <c r="J2254" s="106"/>
      <c r="K2254" s="107"/>
      <c r="L2254" s="115"/>
      <c r="M2254" s="115"/>
    </row>
    <row r="2255" spans="1:13" ht="17.25">
      <c r="A2255" s="104"/>
      <c r="B2255" s="105"/>
      <c r="C2255" s="105"/>
      <c r="D2255" s="105"/>
      <c r="E2255" s="105"/>
      <c r="F2255" s="105"/>
      <c r="G2255" s="105"/>
      <c r="H2255" s="105"/>
      <c r="I2255" s="106"/>
      <c r="J2255" s="106"/>
      <c r="K2255" s="107"/>
      <c r="L2255" s="115"/>
      <c r="M2255" s="115"/>
    </row>
    <row r="2256" spans="1:13" ht="17.25">
      <c r="A2256" s="104"/>
      <c r="B2256" s="105"/>
      <c r="C2256" s="105"/>
      <c r="D2256" s="105"/>
      <c r="E2256" s="105"/>
      <c r="F2256" s="105"/>
      <c r="G2256" s="105"/>
      <c r="H2256" s="105"/>
      <c r="I2256" s="106"/>
      <c r="J2256" s="106"/>
      <c r="K2256" s="107"/>
      <c r="L2256" s="115"/>
      <c r="M2256" s="115"/>
    </row>
    <row r="2257" spans="1:13" ht="17.25">
      <c r="A2257" s="104"/>
      <c r="B2257" s="105"/>
      <c r="C2257" s="105"/>
      <c r="D2257" s="105"/>
      <c r="E2257" s="105"/>
      <c r="F2257" s="105"/>
      <c r="G2257" s="105"/>
      <c r="H2257" s="105"/>
      <c r="I2257" s="106"/>
      <c r="J2257" s="106"/>
      <c r="K2257" s="107"/>
      <c r="L2257" s="115"/>
      <c r="M2257" s="115"/>
    </row>
    <row r="2258" spans="1:13" ht="17.25">
      <c r="A2258" s="104"/>
      <c r="B2258" s="105"/>
      <c r="C2258" s="105"/>
      <c r="D2258" s="105"/>
      <c r="E2258" s="105"/>
      <c r="F2258" s="105"/>
      <c r="G2258" s="105"/>
      <c r="H2258" s="105"/>
      <c r="I2258" s="106"/>
      <c r="J2258" s="106"/>
      <c r="K2258" s="107"/>
      <c r="L2258" s="115"/>
      <c r="M2258" s="115"/>
    </row>
    <row r="2259" spans="1:13" ht="17.25">
      <c r="A2259" s="104"/>
      <c r="B2259" s="105"/>
      <c r="C2259" s="105"/>
      <c r="D2259" s="105"/>
      <c r="E2259" s="105"/>
      <c r="F2259" s="105"/>
      <c r="G2259" s="105"/>
      <c r="H2259" s="105"/>
      <c r="I2259" s="106"/>
      <c r="J2259" s="106"/>
      <c r="K2259" s="107"/>
      <c r="L2259" s="115"/>
      <c r="M2259" s="115"/>
    </row>
    <row r="2260" spans="1:13" ht="17.25">
      <c r="A2260" s="104"/>
      <c r="B2260" s="105"/>
      <c r="C2260" s="105"/>
      <c r="D2260" s="105"/>
      <c r="E2260" s="105"/>
      <c r="F2260" s="105"/>
      <c r="G2260" s="105"/>
      <c r="H2260" s="105"/>
      <c r="I2260" s="106"/>
      <c r="J2260" s="106"/>
      <c r="K2260" s="107"/>
      <c r="L2260" s="115"/>
      <c r="M2260" s="115"/>
    </row>
    <row r="2261" spans="1:13" ht="17.25">
      <c r="A2261" s="104"/>
      <c r="B2261" s="105"/>
      <c r="C2261" s="105"/>
      <c r="D2261" s="105"/>
      <c r="E2261" s="105"/>
      <c r="F2261" s="105"/>
      <c r="G2261" s="105"/>
      <c r="H2261" s="105"/>
      <c r="I2261" s="106"/>
      <c r="J2261" s="106"/>
      <c r="K2261" s="107"/>
      <c r="L2261" s="115"/>
      <c r="M2261" s="115"/>
    </row>
    <row r="2262" spans="1:13" ht="17.25">
      <c r="A2262" s="104"/>
      <c r="B2262" s="105"/>
      <c r="C2262" s="105"/>
      <c r="D2262" s="105"/>
      <c r="E2262" s="105"/>
      <c r="F2262" s="105"/>
      <c r="G2262" s="105"/>
      <c r="H2262" s="105"/>
      <c r="I2262" s="106"/>
      <c r="J2262" s="106"/>
      <c r="K2262" s="107"/>
      <c r="L2262" s="115"/>
      <c r="M2262" s="115"/>
    </row>
    <row r="2263" spans="1:13" ht="17.25">
      <c r="A2263" s="104"/>
      <c r="B2263" s="105"/>
      <c r="C2263" s="105"/>
      <c r="D2263" s="105"/>
      <c r="E2263" s="105"/>
      <c r="F2263" s="105"/>
      <c r="G2263" s="105"/>
      <c r="H2263" s="105"/>
      <c r="I2263" s="106"/>
      <c r="J2263" s="106"/>
      <c r="K2263" s="107"/>
      <c r="L2263" s="115"/>
      <c r="M2263" s="115"/>
    </row>
    <row r="2264" spans="1:13" ht="17.25">
      <c r="A2264" s="104"/>
      <c r="B2264" s="105"/>
      <c r="C2264" s="105"/>
      <c r="D2264" s="105"/>
      <c r="E2264" s="105"/>
      <c r="F2264" s="105"/>
      <c r="G2264" s="105"/>
      <c r="H2264" s="105"/>
      <c r="I2264" s="106"/>
      <c r="J2264" s="106"/>
      <c r="K2264" s="107"/>
      <c r="L2264" s="115"/>
      <c r="M2264" s="115"/>
    </row>
    <row r="2265" spans="1:13" ht="17.25">
      <c r="A2265" s="104"/>
      <c r="B2265" s="105"/>
      <c r="C2265" s="105"/>
      <c r="D2265" s="105"/>
      <c r="E2265" s="105"/>
      <c r="F2265" s="105"/>
      <c r="G2265" s="105"/>
      <c r="H2265" s="105"/>
      <c r="I2265" s="106"/>
      <c r="J2265" s="106"/>
      <c r="K2265" s="107"/>
      <c r="L2265" s="115"/>
      <c r="M2265" s="115"/>
    </row>
    <row r="2266" spans="1:13" ht="17.25">
      <c r="A2266" s="104"/>
      <c r="B2266" s="105"/>
      <c r="C2266" s="105"/>
      <c r="D2266" s="105"/>
      <c r="E2266" s="105"/>
      <c r="F2266" s="105"/>
      <c r="G2266" s="105"/>
      <c r="H2266" s="105"/>
      <c r="I2266" s="106"/>
      <c r="J2266" s="106"/>
      <c r="K2266" s="107"/>
      <c r="L2266" s="115"/>
      <c r="M2266" s="115"/>
    </row>
    <row r="2267" spans="1:13" ht="17.25">
      <c r="A2267" s="104"/>
      <c r="B2267" s="105"/>
      <c r="C2267" s="105"/>
      <c r="D2267" s="105"/>
      <c r="E2267" s="105"/>
      <c r="F2267" s="105"/>
      <c r="G2267" s="105"/>
      <c r="H2267" s="105"/>
      <c r="I2267" s="106"/>
      <c r="J2267" s="106"/>
      <c r="K2267" s="107"/>
      <c r="L2267" s="115"/>
      <c r="M2267" s="115"/>
    </row>
    <row r="2268" spans="1:13" ht="17.25">
      <c r="A2268" s="104"/>
      <c r="B2268" s="105"/>
      <c r="C2268" s="105"/>
      <c r="D2268" s="105"/>
      <c r="E2268" s="105"/>
      <c r="F2268" s="105"/>
      <c r="G2268" s="105"/>
      <c r="H2268" s="105"/>
      <c r="I2268" s="106"/>
      <c r="J2268" s="106"/>
      <c r="K2268" s="107"/>
      <c r="L2268" s="115"/>
      <c r="M2268" s="115"/>
    </row>
    <row r="2269" spans="1:13" ht="17.25">
      <c r="A2269" s="104"/>
      <c r="B2269" s="105"/>
      <c r="C2269" s="105"/>
      <c r="D2269" s="105"/>
      <c r="E2269" s="105"/>
      <c r="F2269" s="105"/>
      <c r="G2269" s="105"/>
      <c r="H2269" s="105"/>
      <c r="I2269" s="106"/>
      <c r="J2269" s="106"/>
      <c r="K2269" s="107"/>
      <c r="L2269" s="115"/>
      <c r="M2269" s="115"/>
    </row>
    <row r="2270" spans="1:13" ht="17.25">
      <c r="A2270" s="104"/>
      <c r="B2270" s="105"/>
      <c r="C2270" s="105"/>
      <c r="D2270" s="105"/>
      <c r="E2270" s="105"/>
      <c r="F2270" s="105"/>
      <c r="G2270" s="105"/>
      <c r="H2270" s="105"/>
      <c r="I2270" s="106"/>
      <c r="J2270" s="106"/>
      <c r="K2270" s="107"/>
      <c r="L2270" s="115"/>
      <c r="M2270" s="115"/>
    </row>
    <row r="2271" spans="1:13" ht="17.25">
      <c r="A2271" s="104"/>
      <c r="B2271" s="105"/>
      <c r="C2271" s="105"/>
      <c r="D2271" s="105"/>
      <c r="E2271" s="105"/>
      <c r="F2271" s="105"/>
      <c r="G2271" s="105"/>
      <c r="H2271" s="105"/>
      <c r="I2271" s="106"/>
      <c r="J2271" s="106"/>
      <c r="K2271" s="107"/>
      <c r="L2271" s="115"/>
      <c r="M2271" s="115"/>
    </row>
    <row r="2272" spans="1:13" ht="17.25">
      <c r="A2272" s="104"/>
      <c r="B2272" s="105"/>
      <c r="C2272" s="105"/>
      <c r="D2272" s="105"/>
      <c r="E2272" s="105"/>
      <c r="F2272" s="105"/>
      <c r="G2272" s="105"/>
      <c r="H2272" s="105"/>
      <c r="I2272" s="106"/>
      <c r="J2272" s="106"/>
      <c r="K2272" s="107"/>
      <c r="L2272" s="115"/>
      <c r="M2272" s="115"/>
    </row>
    <row r="2273" spans="1:13" ht="17.25">
      <c r="A2273" s="104"/>
      <c r="B2273" s="105"/>
      <c r="C2273" s="105"/>
      <c r="D2273" s="105"/>
      <c r="E2273" s="105"/>
      <c r="F2273" s="105"/>
      <c r="G2273" s="105"/>
      <c r="H2273" s="105"/>
      <c r="I2273" s="106"/>
      <c r="J2273" s="106"/>
      <c r="K2273" s="107"/>
      <c r="L2273" s="115"/>
      <c r="M2273" s="115"/>
    </row>
    <row r="2274" spans="1:13" ht="17.25">
      <c r="A2274" s="104"/>
      <c r="B2274" s="105"/>
      <c r="C2274" s="105"/>
      <c r="D2274" s="105"/>
      <c r="E2274" s="105"/>
      <c r="F2274" s="105"/>
      <c r="G2274" s="105"/>
      <c r="H2274" s="105"/>
      <c r="I2274" s="106"/>
      <c r="J2274" s="106"/>
      <c r="K2274" s="107"/>
      <c r="L2274" s="115"/>
      <c r="M2274" s="115"/>
    </row>
    <row r="2275" spans="1:13" ht="17.25">
      <c r="A2275" s="104"/>
      <c r="B2275" s="105"/>
      <c r="C2275" s="105"/>
      <c r="D2275" s="105"/>
      <c r="E2275" s="105"/>
      <c r="F2275" s="105"/>
      <c r="G2275" s="105"/>
      <c r="H2275" s="105"/>
      <c r="I2275" s="106"/>
      <c r="J2275" s="106"/>
      <c r="K2275" s="107"/>
      <c r="L2275" s="115"/>
      <c r="M2275" s="115"/>
    </row>
    <row r="2276" spans="1:13" ht="17.25">
      <c r="A2276" s="104"/>
      <c r="B2276" s="105"/>
      <c r="C2276" s="105"/>
      <c r="D2276" s="105"/>
      <c r="E2276" s="105"/>
      <c r="F2276" s="105"/>
      <c r="G2276" s="105"/>
      <c r="H2276" s="105"/>
      <c r="I2276" s="106"/>
      <c r="J2276" s="106"/>
      <c r="K2276" s="107"/>
      <c r="L2276" s="115"/>
      <c r="M2276" s="115"/>
    </row>
    <row r="2277" spans="1:13" ht="17.25">
      <c r="A2277" s="104"/>
      <c r="B2277" s="105"/>
      <c r="C2277" s="105"/>
      <c r="D2277" s="105"/>
      <c r="E2277" s="105"/>
      <c r="F2277" s="105"/>
      <c r="G2277" s="105"/>
      <c r="H2277" s="105"/>
      <c r="I2277" s="106"/>
      <c r="J2277" s="106"/>
      <c r="K2277" s="107"/>
      <c r="L2277" s="115"/>
      <c r="M2277" s="115"/>
    </row>
    <row r="2278" spans="1:13" ht="17.25">
      <c r="A2278" s="104"/>
      <c r="B2278" s="105"/>
      <c r="C2278" s="105"/>
      <c r="D2278" s="105"/>
      <c r="E2278" s="105"/>
      <c r="F2278" s="105"/>
      <c r="G2278" s="105"/>
      <c r="H2278" s="105"/>
      <c r="I2278" s="106"/>
      <c r="J2278" s="106"/>
      <c r="K2278" s="107"/>
      <c r="L2278" s="115"/>
      <c r="M2278" s="115"/>
    </row>
    <row r="2279" spans="1:13" ht="17.25">
      <c r="A2279" s="104"/>
      <c r="B2279" s="105"/>
      <c r="C2279" s="105"/>
      <c r="D2279" s="105"/>
      <c r="E2279" s="105"/>
      <c r="F2279" s="105"/>
      <c r="G2279" s="105"/>
      <c r="H2279" s="105"/>
      <c r="I2279" s="106"/>
      <c r="J2279" s="106"/>
      <c r="K2279" s="107"/>
      <c r="L2279" s="115"/>
      <c r="M2279" s="115"/>
    </row>
    <row r="2280" spans="1:13" ht="17.25">
      <c r="A2280" s="104"/>
      <c r="B2280" s="105"/>
      <c r="C2280" s="105"/>
      <c r="D2280" s="105"/>
      <c r="E2280" s="105"/>
      <c r="F2280" s="105"/>
      <c r="G2280" s="105"/>
      <c r="H2280" s="105"/>
      <c r="I2280" s="106"/>
      <c r="J2280" s="106"/>
      <c r="K2280" s="107"/>
      <c r="L2280" s="115"/>
      <c r="M2280" s="115"/>
    </row>
    <row r="2281" spans="1:13" ht="17.25">
      <c r="A2281" s="104"/>
      <c r="B2281" s="105"/>
      <c r="C2281" s="105"/>
      <c r="D2281" s="105"/>
      <c r="E2281" s="105"/>
      <c r="F2281" s="105"/>
      <c r="G2281" s="105"/>
      <c r="H2281" s="105"/>
      <c r="I2281" s="106"/>
      <c r="J2281" s="106"/>
      <c r="K2281" s="107"/>
      <c r="L2281" s="115"/>
      <c r="M2281" s="115"/>
    </row>
    <row r="2282" spans="1:13" ht="17.25">
      <c r="A2282" s="104"/>
      <c r="B2282" s="105"/>
      <c r="C2282" s="105"/>
      <c r="D2282" s="105"/>
      <c r="E2282" s="105"/>
      <c r="F2282" s="105"/>
      <c r="G2282" s="105"/>
      <c r="H2282" s="105"/>
      <c r="I2282" s="106"/>
      <c r="J2282" s="106"/>
      <c r="K2282" s="107"/>
      <c r="L2282" s="115"/>
      <c r="M2282" s="115"/>
    </row>
    <row r="2283" spans="1:13" ht="17.25">
      <c r="A2283" s="104"/>
      <c r="B2283" s="105"/>
      <c r="C2283" s="105"/>
      <c r="D2283" s="105"/>
      <c r="E2283" s="105"/>
      <c r="F2283" s="105"/>
      <c r="G2283" s="105"/>
      <c r="H2283" s="105"/>
      <c r="I2283" s="106"/>
      <c r="J2283" s="106"/>
      <c r="K2283" s="107"/>
      <c r="L2283" s="115"/>
      <c r="M2283" s="115"/>
    </row>
    <row r="2284" spans="1:13" ht="17.25">
      <c r="A2284" s="104"/>
      <c r="B2284" s="105"/>
      <c r="C2284" s="105"/>
      <c r="D2284" s="105"/>
      <c r="E2284" s="105"/>
      <c r="F2284" s="105"/>
      <c r="G2284" s="105"/>
      <c r="H2284" s="105"/>
      <c r="I2284" s="106"/>
      <c r="J2284" s="106"/>
      <c r="K2284" s="107"/>
      <c r="L2284" s="115"/>
      <c r="M2284" s="115"/>
    </row>
    <row r="2285" spans="1:13" ht="17.25">
      <c r="A2285" s="104"/>
      <c r="B2285" s="105"/>
      <c r="C2285" s="105"/>
      <c r="D2285" s="105"/>
      <c r="E2285" s="105"/>
      <c r="F2285" s="105"/>
      <c r="G2285" s="105"/>
      <c r="H2285" s="105"/>
      <c r="I2285" s="106"/>
      <c r="J2285" s="106"/>
      <c r="K2285" s="107"/>
      <c r="L2285" s="115"/>
      <c r="M2285" s="115"/>
    </row>
    <row r="2286" spans="1:13" ht="17.25">
      <c r="A2286" s="104"/>
      <c r="B2286" s="105"/>
      <c r="C2286" s="105"/>
      <c r="D2286" s="105"/>
      <c r="E2286" s="105"/>
      <c r="F2286" s="105"/>
      <c r="G2286" s="105"/>
      <c r="H2286" s="105"/>
      <c r="I2286" s="106"/>
      <c r="J2286" s="106"/>
      <c r="K2286" s="107"/>
      <c r="L2286" s="115"/>
      <c r="M2286" s="115"/>
    </row>
    <row r="2287" spans="1:13" ht="17.25">
      <c r="A2287" s="104"/>
      <c r="B2287" s="105"/>
      <c r="C2287" s="105"/>
      <c r="D2287" s="105"/>
      <c r="E2287" s="105"/>
      <c r="F2287" s="105"/>
      <c r="G2287" s="105"/>
      <c r="H2287" s="105"/>
      <c r="I2287" s="106"/>
      <c r="J2287" s="106"/>
      <c r="K2287" s="107"/>
      <c r="L2287" s="115"/>
      <c r="M2287" s="115"/>
    </row>
    <row r="2288" spans="1:13" ht="17.25">
      <c r="A2288" s="104"/>
      <c r="B2288" s="105"/>
      <c r="C2288" s="105"/>
      <c r="D2288" s="105"/>
      <c r="E2288" s="105"/>
      <c r="F2288" s="105"/>
      <c r="G2288" s="105"/>
      <c r="H2288" s="105"/>
      <c r="I2288" s="106"/>
      <c r="J2288" s="106"/>
      <c r="K2288" s="107"/>
      <c r="L2288" s="115"/>
      <c r="M2288" s="115"/>
    </row>
    <row r="2289" spans="1:13" ht="17.25">
      <c r="A2289" s="104"/>
      <c r="B2289" s="105"/>
      <c r="C2289" s="105"/>
      <c r="D2289" s="105"/>
      <c r="E2289" s="105"/>
      <c r="F2289" s="105"/>
      <c r="G2289" s="105"/>
      <c r="H2289" s="105"/>
      <c r="I2289" s="106"/>
      <c r="J2289" s="106"/>
      <c r="K2289" s="107"/>
      <c r="L2289" s="115"/>
      <c r="M2289" s="115"/>
    </row>
    <row r="2290" spans="1:13" ht="17.25">
      <c r="A2290" s="104"/>
      <c r="B2290" s="105"/>
      <c r="C2290" s="105"/>
      <c r="D2290" s="105"/>
      <c r="E2290" s="105"/>
      <c r="F2290" s="105"/>
      <c r="G2290" s="105"/>
      <c r="H2290" s="105"/>
      <c r="I2290" s="106"/>
      <c r="J2290" s="106"/>
      <c r="K2290" s="107"/>
      <c r="L2290" s="115"/>
      <c r="M2290" s="115"/>
    </row>
    <row r="2291" spans="1:13" ht="17.25">
      <c r="A2291" s="104"/>
      <c r="B2291" s="105"/>
      <c r="C2291" s="105"/>
      <c r="D2291" s="105"/>
      <c r="E2291" s="105"/>
      <c r="F2291" s="105"/>
      <c r="G2291" s="105"/>
      <c r="H2291" s="105"/>
      <c r="I2291" s="106"/>
      <c r="J2291" s="106"/>
      <c r="K2291" s="107"/>
      <c r="L2291" s="115"/>
      <c r="M2291" s="115"/>
    </row>
    <row r="2292" spans="1:13" ht="17.25">
      <c r="A2292" s="104"/>
      <c r="B2292" s="105"/>
      <c r="C2292" s="105"/>
      <c r="D2292" s="105"/>
      <c r="E2292" s="105"/>
      <c r="F2292" s="105"/>
      <c r="G2292" s="105"/>
      <c r="H2292" s="105"/>
      <c r="I2292" s="106"/>
      <c r="J2292" s="106"/>
      <c r="K2292" s="107"/>
      <c r="L2292" s="115"/>
      <c r="M2292" s="115"/>
    </row>
    <row r="2293" spans="1:13" ht="17.25">
      <c r="A2293" s="104"/>
      <c r="B2293" s="105"/>
      <c r="C2293" s="105"/>
      <c r="D2293" s="105"/>
      <c r="E2293" s="105"/>
      <c r="F2293" s="105"/>
      <c r="G2293" s="105"/>
      <c r="H2293" s="105"/>
      <c r="I2293" s="106"/>
      <c r="J2293" s="106"/>
      <c r="K2293" s="107"/>
      <c r="L2293" s="115"/>
      <c r="M2293" s="115"/>
    </row>
    <row r="2294" spans="1:13" ht="17.25">
      <c r="A2294" s="104"/>
      <c r="B2294" s="105"/>
      <c r="C2294" s="105"/>
      <c r="D2294" s="105"/>
      <c r="E2294" s="105"/>
      <c r="F2294" s="105"/>
      <c r="G2294" s="105"/>
      <c r="H2294" s="105"/>
      <c r="I2294" s="106"/>
      <c r="J2294" s="106"/>
      <c r="K2294" s="107"/>
      <c r="L2294" s="115"/>
      <c r="M2294" s="115"/>
    </row>
    <row r="2295" spans="1:13" ht="17.25">
      <c r="A2295" s="104"/>
      <c r="B2295" s="105"/>
      <c r="C2295" s="105"/>
      <c r="D2295" s="105"/>
      <c r="E2295" s="105"/>
      <c r="F2295" s="105"/>
      <c r="G2295" s="105"/>
      <c r="H2295" s="105"/>
      <c r="I2295" s="106"/>
      <c r="J2295" s="106"/>
      <c r="K2295" s="107"/>
      <c r="L2295" s="115"/>
      <c r="M2295" s="115"/>
    </row>
    <row r="2296" spans="1:13" ht="17.25">
      <c r="A2296" s="104"/>
      <c r="B2296" s="105"/>
      <c r="C2296" s="105"/>
      <c r="D2296" s="105"/>
      <c r="E2296" s="105"/>
      <c r="F2296" s="105"/>
      <c r="G2296" s="105"/>
      <c r="H2296" s="105"/>
      <c r="I2296" s="106"/>
      <c r="J2296" s="106"/>
      <c r="K2296" s="107"/>
      <c r="L2296" s="115"/>
      <c r="M2296" s="115"/>
    </row>
    <row r="2297" spans="1:13" ht="17.25">
      <c r="A2297" s="104"/>
      <c r="B2297" s="105"/>
      <c r="C2297" s="105"/>
      <c r="D2297" s="105"/>
      <c r="E2297" s="105"/>
      <c r="F2297" s="105"/>
      <c r="G2297" s="105"/>
      <c r="H2297" s="105"/>
      <c r="I2297" s="106"/>
      <c r="J2297" s="106"/>
      <c r="K2297" s="107"/>
      <c r="L2297" s="115"/>
      <c r="M2297" s="115"/>
    </row>
    <row r="2298" spans="1:13" ht="17.25">
      <c r="A2298" s="104"/>
      <c r="B2298" s="105"/>
      <c r="C2298" s="105"/>
      <c r="D2298" s="105"/>
      <c r="E2298" s="105"/>
      <c r="F2298" s="105"/>
      <c r="G2298" s="105"/>
      <c r="H2298" s="105"/>
      <c r="I2298" s="106"/>
      <c r="J2298" s="106"/>
      <c r="K2298" s="107"/>
      <c r="L2298" s="115"/>
      <c r="M2298" s="115"/>
    </row>
    <row r="2299" spans="1:13" ht="17.25">
      <c r="A2299" s="104"/>
      <c r="B2299" s="105"/>
      <c r="C2299" s="105"/>
      <c r="D2299" s="105"/>
      <c r="E2299" s="105"/>
      <c r="F2299" s="105"/>
      <c r="G2299" s="105"/>
      <c r="H2299" s="105"/>
      <c r="I2299" s="106"/>
      <c r="J2299" s="106"/>
      <c r="K2299" s="107"/>
      <c r="L2299" s="115"/>
      <c r="M2299" s="115"/>
    </row>
    <row r="2300" spans="1:13" ht="17.25">
      <c r="A2300" s="104"/>
      <c r="B2300" s="105"/>
      <c r="C2300" s="105"/>
      <c r="D2300" s="105"/>
      <c r="E2300" s="105"/>
      <c r="F2300" s="105"/>
      <c r="G2300" s="105"/>
      <c r="H2300" s="105"/>
      <c r="I2300" s="106"/>
      <c r="J2300" s="106"/>
      <c r="K2300" s="107"/>
      <c r="L2300" s="115"/>
      <c r="M2300" s="115"/>
    </row>
    <row r="2301" spans="1:13" ht="17.25">
      <c r="A2301" s="104"/>
      <c r="B2301" s="105"/>
      <c r="C2301" s="105"/>
      <c r="D2301" s="105"/>
      <c r="E2301" s="105"/>
      <c r="F2301" s="105"/>
      <c r="G2301" s="105"/>
      <c r="H2301" s="105"/>
      <c r="I2301" s="106"/>
      <c r="J2301" s="106"/>
      <c r="K2301" s="107"/>
      <c r="L2301" s="115"/>
      <c r="M2301" s="115"/>
    </row>
    <row r="2302" spans="1:13" ht="17.25">
      <c r="A2302" s="104"/>
      <c r="B2302" s="105"/>
      <c r="C2302" s="105"/>
      <c r="D2302" s="105"/>
      <c r="E2302" s="105"/>
      <c r="F2302" s="105"/>
      <c r="G2302" s="105"/>
      <c r="H2302" s="105"/>
      <c r="I2302" s="106"/>
      <c r="J2302" s="106"/>
      <c r="K2302" s="107"/>
      <c r="L2302" s="115"/>
      <c r="M2302" s="115"/>
    </row>
    <row r="2303" spans="1:13" ht="17.25">
      <c r="A2303" s="104"/>
      <c r="B2303" s="105"/>
      <c r="C2303" s="105"/>
      <c r="D2303" s="105"/>
      <c r="E2303" s="105"/>
      <c r="F2303" s="105"/>
      <c r="G2303" s="105"/>
      <c r="H2303" s="105"/>
      <c r="I2303" s="106"/>
      <c r="J2303" s="106"/>
      <c r="K2303" s="107"/>
      <c r="L2303" s="115"/>
      <c r="M2303" s="115"/>
    </row>
    <row r="2304" spans="1:13" ht="17.25">
      <c r="A2304" s="104"/>
      <c r="B2304" s="105"/>
      <c r="C2304" s="105"/>
      <c r="D2304" s="105"/>
      <c r="E2304" s="105"/>
      <c r="F2304" s="105"/>
      <c r="G2304" s="105"/>
      <c r="H2304" s="105"/>
      <c r="I2304" s="106"/>
      <c r="J2304" s="106"/>
      <c r="K2304" s="107"/>
      <c r="L2304" s="115"/>
      <c r="M2304" s="115"/>
    </row>
    <row r="2305" spans="1:13" ht="17.25">
      <c r="A2305" s="104"/>
      <c r="B2305" s="105"/>
      <c r="C2305" s="105"/>
      <c r="D2305" s="105"/>
      <c r="E2305" s="105"/>
      <c r="F2305" s="105"/>
      <c r="G2305" s="105"/>
      <c r="H2305" s="105"/>
      <c r="I2305" s="106"/>
      <c r="J2305" s="106"/>
      <c r="K2305" s="107"/>
      <c r="L2305" s="115"/>
      <c r="M2305" s="115"/>
    </row>
    <row r="2306" spans="1:13" ht="17.25">
      <c r="A2306" s="104"/>
      <c r="B2306" s="105"/>
      <c r="C2306" s="105"/>
      <c r="D2306" s="105"/>
      <c r="E2306" s="105"/>
      <c r="F2306" s="105"/>
      <c r="G2306" s="105"/>
      <c r="H2306" s="105"/>
      <c r="I2306" s="106"/>
      <c r="J2306" s="106"/>
      <c r="K2306" s="107"/>
      <c r="L2306" s="115"/>
      <c r="M2306" s="115"/>
    </row>
    <row r="2307" spans="1:13" ht="17.25">
      <c r="A2307" s="104"/>
      <c r="B2307" s="105"/>
      <c r="C2307" s="105"/>
      <c r="D2307" s="105"/>
      <c r="E2307" s="105"/>
      <c r="F2307" s="105"/>
      <c r="G2307" s="105"/>
      <c r="H2307" s="105"/>
      <c r="I2307" s="106"/>
      <c r="J2307" s="106"/>
      <c r="K2307" s="107"/>
      <c r="L2307" s="115"/>
      <c r="M2307" s="115"/>
    </row>
    <row r="2308" spans="1:13" ht="17.25">
      <c r="A2308" s="104"/>
      <c r="B2308" s="105"/>
      <c r="C2308" s="105"/>
      <c r="D2308" s="105"/>
      <c r="E2308" s="105"/>
      <c r="F2308" s="105"/>
      <c r="G2308" s="105"/>
      <c r="H2308" s="105"/>
      <c r="I2308" s="106"/>
      <c r="J2308" s="106"/>
      <c r="K2308" s="107"/>
      <c r="L2308" s="115"/>
      <c r="M2308" s="115"/>
    </row>
    <row r="2309" spans="1:13" ht="17.25">
      <c r="A2309" s="104"/>
      <c r="B2309" s="105"/>
      <c r="C2309" s="105"/>
      <c r="D2309" s="105"/>
      <c r="E2309" s="105"/>
      <c r="F2309" s="105"/>
      <c r="G2309" s="105"/>
      <c r="H2309" s="105"/>
      <c r="I2309" s="106"/>
      <c r="J2309" s="106"/>
      <c r="K2309" s="107"/>
      <c r="L2309" s="115"/>
      <c r="M2309" s="115"/>
    </row>
    <row r="2310" spans="1:13" ht="17.25">
      <c r="A2310" s="104"/>
      <c r="B2310" s="105"/>
      <c r="C2310" s="105"/>
      <c r="D2310" s="105"/>
      <c r="E2310" s="105"/>
      <c r="F2310" s="105"/>
      <c r="G2310" s="105"/>
      <c r="H2310" s="105"/>
      <c r="I2310" s="106"/>
      <c r="J2310" s="106"/>
      <c r="K2310" s="107"/>
      <c r="L2310" s="115"/>
      <c r="M2310" s="115"/>
    </row>
    <row r="2311" spans="1:13" ht="17.25">
      <c r="A2311" s="104"/>
      <c r="B2311" s="105"/>
      <c r="C2311" s="105"/>
      <c r="D2311" s="105"/>
      <c r="E2311" s="105"/>
      <c r="F2311" s="105"/>
      <c r="G2311" s="105"/>
      <c r="H2311" s="105"/>
      <c r="I2311" s="106"/>
      <c r="J2311" s="106"/>
      <c r="K2311" s="107"/>
      <c r="L2311" s="115"/>
      <c r="M2311" s="115"/>
    </row>
    <row r="2312" spans="1:13" ht="17.25">
      <c r="A2312" s="104"/>
      <c r="B2312" s="105"/>
      <c r="C2312" s="105"/>
      <c r="D2312" s="105"/>
      <c r="E2312" s="105"/>
      <c r="F2312" s="105"/>
      <c r="G2312" s="105"/>
      <c r="H2312" s="105"/>
      <c r="I2312" s="106"/>
      <c r="J2312" s="106"/>
      <c r="K2312" s="107"/>
      <c r="L2312" s="115"/>
      <c r="M2312" s="115"/>
    </row>
    <row r="2313" spans="1:13" ht="17.25">
      <c r="A2313" s="104"/>
      <c r="B2313" s="105"/>
      <c r="C2313" s="105"/>
      <c r="D2313" s="105"/>
      <c r="E2313" s="105"/>
      <c r="F2313" s="105"/>
      <c r="G2313" s="105"/>
      <c r="H2313" s="105"/>
      <c r="I2313" s="106"/>
      <c r="J2313" s="106"/>
      <c r="K2313" s="107"/>
      <c r="L2313" s="115"/>
      <c r="M2313" s="115"/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정정사항</vt:lpstr>
      <vt:lpstr>포상분석_출력</vt:lpstr>
      <vt:lpstr>카운트</vt:lpstr>
      <vt:lpstr>포상 분석</vt:lpstr>
      <vt:lpstr>구매실적</vt:lpstr>
      <vt:lpstr>설비, 인테리어 실적</vt:lpstr>
      <vt:lpstr>신규 아이디어 제안</vt:lpstr>
      <vt:lpstr>TF 제안 Tracking</vt:lpstr>
      <vt:lpstr>상품개발 요약</vt:lpstr>
      <vt:lpstr>포상기준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김영범</dc:creator>
  <cp:lastModifiedBy>Minjoon Choi</cp:lastModifiedBy>
  <cp:lastPrinted>2020-08-24T02:02:25Z</cp:lastPrinted>
  <dcterms:created xsi:type="dcterms:W3CDTF">2017-02-13T08:01:35Z</dcterms:created>
  <dcterms:modified xsi:type="dcterms:W3CDTF">2020-08-24T08:25:36Z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D:\C드라이브 백업\폴더관리\10. 구매 실적 관리\15. 포상 대상자 선정\2019\6월\0. 포상 대상자 선정_190712.xlsx</vt:lpwstr>
  </property>
</Properties>
</file>