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139105052dcdd773/Desktop/WorkSpace/Desk/Course/MasterEngMechanics/Computational Fluid Dynamics/CuoiKy/"/>
    </mc:Choice>
  </mc:AlternateContent>
  <xr:revisionPtr revIDLastSave="118516" documentId="14_{945E3E67-3D35-4365-9E0B-EB1BA3EAA8B5}" xr6:coauthVersionLast="47" xr6:coauthVersionMax="47" xr10:uidLastSave="{4F5E1A2E-9D02-4BCC-8943-19AEB3F18BA9}"/>
  <bookViews>
    <workbookView xWindow="-28920" yWindow="-120" windowWidth="29040" windowHeight="15840" activeTab="5" autoFilterDateGrouping="0" xr2:uid="{00000000-000D-0000-FFFF-FFFF00000000}"/>
  </bookViews>
  <sheets>
    <sheet name="GasProperties" sheetId="4" r:id="rId1"/>
    <sheet name="PipeData" sheetId="20" r:id="rId2"/>
    <sheet name="Note" sheetId="24" r:id="rId3"/>
    <sheet name="PRG" sheetId="23" r:id="rId4"/>
    <sheet name="Report" sheetId="25" r:id="rId5"/>
    <sheet name="DP" sheetId="26" r:id="rId6"/>
  </sheets>
  <functionGroups builtInGroupCount="19"/>
  <definedNames>
    <definedName name="_xlnm._FilterDatabase" localSheetId="3" hidden="1">PRG!$A$1:$BN$134</definedName>
    <definedName name="_xleta.COT" hidden="1" xlm="1">#NAME?</definedName>
    <definedName name="_xleta.INDEX" hidden="1" xlm="1">#NAME?</definedName>
    <definedName name="_xleta.PHI" hidden="1" xlm="1">#NAME?</definedName>
    <definedName name="_xleta.SUM" hidden="1" xlm="1">#NAME?</definedName>
    <definedName name="_xlpm.k" hidden="1" xlm="1">#NAME?</definedName>
    <definedName name="_xlpm.kk" hidden="1" xlm="1">#NAME?</definedName>
    <definedName name="_xlpm.phi" hidden="1" xlm="1">#NAME?</definedName>
    <definedName name="_xlpm.Rr" hidden="1" xlm="1">#NAME?</definedName>
    <definedName name="_xlpm.sigma" hidden="1" xlm="1">#NAME?</definedName>
    <definedName name="_xlpm.Ssigma"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1" i="23" l="1"/>
  <c r="AF31" i="23"/>
  <c r="AR6" i="23"/>
  <c r="AM5" i="23"/>
  <c r="AM4" i="23"/>
  <c r="AN2" i="23"/>
  <c r="AL3" i="23"/>
  <c r="AM3" i="23" s="1"/>
  <c r="AP4" i="23" s="1"/>
  <c r="AQ4" i="23" s="1"/>
  <c r="AL4" i="23"/>
  <c r="AL5" i="23"/>
  <c r="AL6" i="23"/>
  <c r="AM6" i="23" s="1"/>
  <c r="AL7" i="23"/>
  <c r="AM7" i="23"/>
  <c r="AP7" i="23" s="1"/>
  <c r="AQ7" i="23" s="1"/>
  <c r="AL8" i="23"/>
  <c r="AM8" i="23" s="1"/>
  <c r="AP8" i="23" s="1"/>
  <c r="AQ8" i="23" s="1"/>
  <c r="AL9" i="23"/>
  <c r="AM9" i="23"/>
  <c r="AP9" i="23" s="1"/>
  <c r="AL10" i="23"/>
  <c r="AM10" i="23" s="1"/>
  <c r="AP10" i="23" s="1"/>
  <c r="AQ10" i="23" s="1"/>
  <c r="AL11" i="23"/>
  <c r="AM11" i="23" s="1"/>
  <c r="AP11" i="23" s="1"/>
  <c r="AQ11" i="23" s="1"/>
  <c r="AL12" i="23"/>
  <c r="AM12" i="23"/>
  <c r="AP12" i="23" s="1"/>
  <c r="AL13" i="23"/>
  <c r="AM13" i="23"/>
  <c r="AL14" i="23"/>
  <c r="AM14" i="23" s="1"/>
  <c r="AP14" i="23" s="1"/>
  <c r="AG37" i="23"/>
  <c r="AJ31" i="23"/>
  <c r="AI31" i="23"/>
  <c r="AH31" i="23"/>
  <c r="AE31" i="23"/>
  <c r="AI23" i="23"/>
  <c r="AI21" i="23"/>
  <c r="AH21" i="23"/>
  <c r="AG21" i="23"/>
  <c r="AL2" i="23"/>
  <c r="AM2" i="23" s="1"/>
  <c r="AP2" i="23" s="1"/>
  <c r="Z3" i="23"/>
  <c r="Z4" i="23"/>
  <c r="Z5" i="23"/>
  <c r="Z6" i="23"/>
  <c r="Z9" i="23"/>
  <c r="Z12" i="23"/>
  <c r="AK14" i="23"/>
  <c r="AK11" i="23"/>
  <c r="AK8" i="23"/>
  <c r="Z2" i="23"/>
  <c r="Y134" i="23" a="1"/>
  <c r="Y134" i="23" s="1"/>
  <c r="Y133" i="23" a="1"/>
  <c r="Y133" i="23" s="1"/>
  <c r="Y132" i="23" a="1"/>
  <c r="Y132" i="23" s="1"/>
  <c r="Y131" i="23" a="1"/>
  <c r="Y131" i="23" s="1"/>
  <c r="Y130" i="23" a="1"/>
  <c r="Y130" i="23" s="1"/>
  <c r="Y129" i="23" a="1"/>
  <c r="Y129" i="23" s="1"/>
  <c r="Y128" i="23" a="1"/>
  <c r="Y128" i="23" s="1"/>
  <c r="Y127" i="23" a="1"/>
  <c r="Y127" i="23" s="1"/>
  <c r="Y126" i="23" a="1"/>
  <c r="Y126" i="23" s="1"/>
  <c r="Y125" i="23" a="1"/>
  <c r="Y125" i="23" s="1"/>
  <c r="Y124" i="23" a="1"/>
  <c r="Y124" i="23" s="1"/>
  <c r="Y123" i="23" a="1"/>
  <c r="Y123" i="23" s="1"/>
  <c r="Y122" i="23" a="1"/>
  <c r="Y122" i="23" s="1"/>
  <c r="Y121" i="23" a="1"/>
  <c r="Y121" i="23" s="1"/>
  <c r="Y120" i="23" a="1"/>
  <c r="Y120" i="23" s="1"/>
  <c r="Y119" i="23" a="1"/>
  <c r="Y119" i="23" s="1"/>
  <c r="Y118" i="23" a="1"/>
  <c r="Y118" i="23" s="1"/>
  <c r="Y117" i="23" a="1"/>
  <c r="Y117" i="23" s="1"/>
  <c r="Y116" i="23" a="1"/>
  <c r="Y116" i="23" s="1"/>
  <c r="Y115" i="23" a="1"/>
  <c r="Y115" i="23" s="1"/>
  <c r="Y114" i="23" a="1"/>
  <c r="Y114" i="23" s="1"/>
  <c r="Y113" i="23" a="1"/>
  <c r="Y113" i="23" s="1"/>
  <c r="Y112" i="23" a="1"/>
  <c r="Y112" i="23" s="1"/>
  <c r="Y111" i="23" a="1"/>
  <c r="Y111" i="23" s="1"/>
  <c r="Y110" i="23" a="1"/>
  <c r="Y110" i="23" s="1"/>
  <c r="Y109" i="23" a="1"/>
  <c r="Y109" i="23" s="1"/>
  <c r="Y108" i="23" a="1"/>
  <c r="Y108" i="23" s="1"/>
  <c r="Y107" i="23" a="1"/>
  <c r="Y107" i="23" s="1"/>
  <c r="Y106" i="23" a="1"/>
  <c r="Y106" i="23" s="1"/>
  <c r="Y105" i="23" a="1"/>
  <c r="Y105" i="23" s="1"/>
  <c r="Y104" i="23" a="1"/>
  <c r="Y104" i="23" s="1"/>
  <c r="Y103" i="23" a="1"/>
  <c r="Y103" i="23" s="1"/>
  <c r="Y102" i="23" a="1"/>
  <c r="Y102" i="23" s="1"/>
  <c r="Y101" i="23" a="1"/>
  <c r="Y101" i="23" s="1"/>
  <c r="Y100" i="23" a="1"/>
  <c r="Y100" i="23" s="1"/>
  <c r="Y99" i="23" a="1"/>
  <c r="Y99" i="23" s="1"/>
  <c r="Y98" i="23" a="1"/>
  <c r="Y98" i="23" s="1"/>
  <c r="Y97" i="23" a="1"/>
  <c r="Y97" i="23" s="1"/>
  <c r="Y96" i="23" a="1"/>
  <c r="Y96" i="23" s="1"/>
  <c r="Y95" i="23" a="1"/>
  <c r="Y95" i="23" s="1"/>
  <c r="Y94" i="23" a="1"/>
  <c r="Y94" i="23" s="1"/>
  <c r="Y93" i="23" a="1"/>
  <c r="Y93" i="23" s="1"/>
  <c r="Y92" i="23" a="1"/>
  <c r="Y92" i="23" s="1"/>
  <c r="Y91" i="23" a="1"/>
  <c r="Y91" i="23" s="1"/>
  <c r="Y90" i="23" a="1"/>
  <c r="Y90" i="23" s="1"/>
  <c r="Y89" i="23" a="1"/>
  <c r="Y89" i="23" s="1"/>
  <c r="Y88" i="23" a="1"/>
  <c r="Y88" i="23" s="1"/>
  <c r="Y87" i="23" a="1"/>
  <c r="Y87" i="23" s="1"/>
  <c r="Y86" i="23" a="1"/>
  <c r="Y86" i="23" s="1"/>
  <c r="Y85" i="23" a="1"/>
  <c r="Y85" i="23" s="1"/>
  <c r="Y84" i="23" a="1"/>
  <c r="Y84" i="23" s="1"/>
  <c r="Y83" i="23" a="1"/>
  <c r="Y83" i="23" s="1"/>
  <c r="Y82" i="23" a="1"/>
  <c r="Y82" i="23" s="1"/>
  <c r="Y81" i="23" a="1"/>
  <c r="Y81" i="23" s="1"/>
  <c r="Y80" i="23" a="1"/>
  <c r="Y80" i="23" s="1"/>
  <c r="Y79" i="23" a="1"/>
  <c r="Y79" i="23" s="1"/>
  <c r="Y78" i="23" a="1"/>
  <c r="Y78" i="23" s="1"/>
  <c r="Y77" i="23" a="1"/>
  <c r="Y77" i="23" s="1"/>
  <c r="Y76" i="23" a="1"/>
  <c r="Y76" i="23" s="1"/>
  <c r="Y75" i="23" a="1"/>
  <c r="Y75" i="23" s="1"/>
  <c r="Y74" i="23" a="1"/>
  <c r="Y74" i="23" s="1"/>
  <c r="Y73" i="23" a="1"/>
  <c r="Y73" i="23" s="1"/>
  <c r="Y72" i="23" a="1"/>
  <c r="Y72" i="23" s="1"/>
  <c r="Y71" i="23" a="1"/>
  <c r="Y71" i="23" s="1"/>
  <c r="Y70" i="23" a="1"/>
  <c r="Y70" i="23" s="1"/>
  <c r="Y69" i="23" a="1"/>
  <c r="Y69" i="23" s="1"/>
  <c r="Y68" i="23" a="1"/>
  <c r="Y68" i="23" s="1"/>
  <c r="Y67" i="23" a="1"/>
  <c r="Y67" i="23" s="1"/>
  <c r="Y66" i="23" a="1"/>
  <c r="Y66" i="23" s="1"/>
  <c r="Y65" i="23" a="1"/>
  <c r="Y65" i="23" s="1"/>
  <c r="Y64" i="23" a="1"/>
  <c r="Y64" i="23" s="1"/>
  <c r="Y63" i="23" a="1"/>
  <c r="Y63" i="23" s="1"/>
  <c r="Y62" i="23" a="1"/>
  <c r="Y62" i="23" s="1"/>
  <c r="Y61" i="23" a="1"/>
  <c r="Y61" i="23" s="1"/>
  <c r="Y60" i="23" a="1"/>
  <c r="Y60" i="23" s="1"/>
  <c r="Y59" i="23" a="1"/>
  <c r="Y59" i="23" s="1"/>
  <c r="Y58" i="23" a="1"/>
  <c r="Y58" i="23" s="1"/>
  <c r="Y57" i="23" a="1"/>
  <c r="Y57" i="23" s="1"/>
  <c r="Y56" i="23" a="1"/>
  <c r="Y56" i="23" s="1"/>
  <c r="Y55" i="23" a="1"/>
  <c r="Y55" i="23" s="1"/>
  <c r="Y54" i="23" a="1"/>
  <c r="Y54" i="23" s="1"/>
  <c r="Y53" i="23" a="1"/>
  <c r="Y53" i="23" s="1"/>
  <c r="Y52" i="23" a="1"/>
  <c r="Y52" i="23" s="1"/>
  <c r="Y51" i="23" a="1"/>
  <c r="Y51" i="23" s="1"/>
  <c r="Y50" i="23" a="1"/>
  <c r="Y50" i="23" s="1"/>
  <c r="Y49" i="23" a="1"/>
  <c r="Y49" i="23" s="1"/>
  <c r="Y48" i="23" a="1"/>
  <c r="Y48" i="23" s="1"/>
  <c r="Y47" i="23" a="1"/>
  <c r="Y47" i="23" s="1"/>
  <c r="Y46" i="23" a="1"/>
  <c r="Y46" i="23" s="1"/>
  <c r="Y45" i="23" a="1"/>
  <c r="Y45" i="23" s="1"/>
  <c r="Y44" i="23" a="1"/>
  <c r="Y44" i="23" s="1"/>
  <c r="Y43" i="23" a="1"/>
  <c r="Y43" i="23" s="1"/>
  <c r="Y42" i="23" a="1"/>
  <c r="Y42" i="23" s="1"/>
  <c r="Y41" i="23" a="1"/>
  <c r="Y41" i="23" s="1"/>
  <c r="Y40" i="23" a="1"/>
  <c r="Y40" i="23" s="1"/>
  <c r="Y39" i="23" a="1"/>
  <c r="Y39" i="23" s="1"/>
  <c r="Y38" i="23" a="1"/>
  <c r="Y38" i="23" s="1"/>
  <c r="Y37" i="23" a="1"/>
  <c r="Y37" i="23" s="1"/>
  <c r="Y36" i="23" a="1"/>
  <c r="Y36" i="23" s="1"/>
  <c r="Y35" i="23" a="1"/>
  <c r="Y35" i="23" s="1"/>
  <c r="Y34" i="23" a="1"/>
  <c r="Y34" i="23" s="1"/>
  <c r="Y33" i="23" a="1"/>
  <c r="Y33" i="23" s="1"/>
  <c r="Y32" i="23" a="1"/>
  <c r="Y32" i="23" s="1"/>
  <c r="Y31" i="23" a="1"/>
  <c r="Y31" i="23" s="1"/>
  <c r="Y30" i="23" a="1"/>
  <c r="Y30" i="23" s="1"/>
  <c r="Y29" i="23" a="1"/>
  <c r="Y29" i="23" s="1"/>
  <c r="Y28" i="23" a="1"/>
  <c r="Y28" i="23" s="1"/>
  <c r="Y27" i="23" a="1"/>
  <c r="Y27" i="23" s="1"/>
  <c r="Y26" i="23" a="1"/>
  <c r="Y26" i="23" s="1"/>
  <c r="Y25" i="23" a="1"/>
  <c r="Y25" i="23" s="1"/>
  <c r="Y24" i="23" a="1"/>
  <c r="Y24" i="23" s="1"/>
  <c r="Y23" i="23" a="1"/>
  <c r="Y23" i="23" s="1"/>
  <c r="Y22" i="23" a="1"/>
  <c r="Y22" i="23" s="1"/>
  <c r="Y21" i="23" a="1"/>
  <c r="Y21" i="23" s="1"/>
  <c r="Y20" i="23" a="1"/>
  <c r="Y20" i="23" s="1"/>
  <c r="Y19" i="23" a="1"/>
  <c r="Y19" i="23" s="1"/>
  <c r="Y18" i="23" a="1"/>
  <c r="Y18" i="23" s="1"/>
  <c r="Y17" i="23" a="1"/>
  <c r="Y17" i="23" s="1"/>
  <c r="Y16" i="23" a="1"/>
  <c r="Y16" i="23" s="1"/>
  <c r="Y15" i="23" a="1"/>
  <c r="Y15" i="23" s="1"/>
  <c r="Z134" i="23"/>
  <c r="W134" i="23" a="1"/>
  <c r="W134" i="23" s="1"/>
  <c r="Z133" i="23"/>
  <c r="W133" i="23" a="1"/>
  <c r="W133" i="23" s="1"/>
  <c r="Z132" i="23"/>
  <c r="W132" i="23" a="1"/>
  <c r="W132" i="23" s="1"/>
  <c r="Z131" i="23"/>
  <c r="W131" i="23" a="1"/>
  <c r="W131" i="23" s="1"/>
  <c r="Z130" i="23"/>
  <c r="W130" i="23" a="1"/>
  <c r="W130" i="23" s="1"/>
  <c r="Z129" i="23"/>
  <c r="W129" i="23" a="1"/>
  <c r="W129" i="23" s="1"/>
  <c r="Z128" i="23"/>
  <c r="W128" i="23" a="1"/>
  <c r="W128" i="23" s="1"/>
  <c r="Z127" i="23"/>
  <c r="W127" i="23" a="1"/>
  <c r="W127" i="23" s="1"/>
  <c r="W126" i="23" a="1"/>
  <c r="W126" i="23" s="1"/>
  <c r="Z126" i="23"/>
  <c r="Z125" i="23"/>
  <c r="W125" i="23" a="1"/>
  <c r="W125" i="23" s="1"/>
  <c r="Z124" i="23"/>
  <c r="W124" i="23" a="1"/>
  <c r="W124" i="23" s="1"/>
  <c r="Z123" i="23"/>
  <c r="W123" i="23" a="1"/>
  <c r="W123" i="23" s="1"/>
  <c r="Z122" i="23"/>
  <c r="W122" i="23" a="1"/>
  <c r="W122" i="23" s="1"/>
  <c r="Z121" i="23"/>
  <c r="W121" i="23" a="1"/>
  <c r="W121" i="23" s="1"/>
  <c r="Z120" i="23"/>
  <c r="W120" i="23" a="1"/>
  <c r="W120" i="23" s="1"/>
  <c r="Z119" i="23"/>
  <c r="W119" i="23" a="1"/>
  <c r="W119" i="23" s="1"/>
  <c r="Z118" i="23"/>
  <c r="W118" i="23" a="1"/>
  <c r="W118" i="23" s="1"/>
  <c r="W117" i="23" a="1"/>
  <c r="W117" i="23" s="1"/>
  <c r="Z117" i="23"/>
  <c r="Z116" i="23"/>
  <c r="W116" i="23" a="1"/>
  <c r="W116" i="23" s="1"/>
  <c r="W115" i="23" a="1"/>
  <c r="W115" i="23" s="1"/>
  <c r="Z115" i="23"/>
  <c r="Z114" i="23"/>
  <c r="W114" i="23" a="1"/>
  <c r="W114" i="23" s="1"/>
  <c r="Z113" i="23"/>
  <c r="W113" i="23" a="1"/>
  <c r="W113" i="23" s="1"/>
  <c r="X112" i="23" a="1"/>
  <c r="X112" i="23" s="1"/>
  <c r="W112" i="23" a="1"/>
  <c r="W112" i="23" s="1"/>
  <c r="Z112" i="23"/>
  <c r="Z111" i="23"/>
  <c r="X111" i="23" a="1"/>
  <c r="X111" i="23" s="1"/>
  <c r="W111" i="23" a="1"/>
  <c r="W111" i="23" s="1"/>
  <c r="Z110" i="23"/>
  <c r="W110" i="23" a="1"/>
  <c r="W110" i="23" s="1"/>
  <c r="Z109" i="23"/>
  <c r="W109" i="23" a="1"/>
  <c r="W109" i="23" s="1"/>
  <c r="Z108" i="23"/>
  <c r="W108" i="23" a="1"/>
  <c r="W108" i="23" s="1"/>
  <c r="Z107" i="23"/>
  <c r="W107" i="23" a="1"/>
  <c r="W107" i="23" s="1"/>
  <c r="Z106" i="23"/>
  <c r="W106" i="23" a="1"/>
  <c r="W106" i="23" s="1"/>
  <c r="Z105" i="23"/>
  <c r="W105" i="23" a="1"/>
  <c r="W105" i="23" s="1"/>
  <c r="Z104" i="23"/>
  <c r="W104" i="23" a="1"/>
  <c r="W104" i="23" s="1"/>
  <c r="Z103" i="23"/>
  <c r="W103" i="23" a="1"/>
  <c r="W103" i="23" s="1"/>
  <c r="W102" i="23" a="1"/>
  <c r="W102" i="23" s="1"/>
  <c r="Z102" i="23"/>
  <c r="Z101" i="23"/>
  <c r="W101" i="23" a="1"/>
  <c r="W101" i="23" s="1"/>
  <c r="Z100" i="23"/>
  <c r="W100" i="23" a="1"/>
  <c r="W100" i="23" s="1"/>
  <c r="Z99" i="23"/>
  <c r="W99" i="23" a="1"/>
  <c r="W99" i="23" s="1"/>
  <c r="Z98" i="23"/>
  <c r="W98" i="23" a="1"/>
  <c r="W98" i="23" s="1"/>
  <c r="Z97" i="23"/>
  <c r="W97" i="23" a="1"/>
  <c r="W97" i="23" s="1"/>
  <c r="Z96" i="23"/>
  <c r="W96" i="23" a="1"/>
  <c r="W96" i="23" s="1"/>
  <c r="Z95" i="23"/>
  <c r="W95" i="23" a="1"/>
  <c r="W95" i="23" s="1"/>
  <c r="Z94" i="23"/>
  <c r="W94" i="23" a="1"/>
  <c r="W94" i="23" s="1"/>
  <c r="W93" i="23" a="1"/>
  <c r="W93" i="23" s="1"/>
  <c r="Z93" i="23"/>
  <c r="Z92" i="23"/>
  <c r="W92" i="23" a="1"/>
  <c r="W92" i="23" s="1"/>
  <c r="W91" i="23" a="1"/>
  <c r="W91" i="23" s="1"/>
  <c r="Z91" i="23"/>
  <c r="Z90" i="23"/>
  <c r="W90" i="23" a="1"/>
  <c r="W90" i="23" s="1"/>
  <c r="Z89" i="23"/>
  <c r="W89" i="23" a="1"/>
  <c r="W89" i="23" s="1"/>
  <c r="X88" i="23" a="1"/>
  <c r="X88" i="23" s="1"/>
  <c r="W88" i="23" a="1"/>
  <c r="W88" i="23" s="1"/>
  <c r="Z88" i="23"/>
  <c r="Z87" i="23"/>
  <c r="X87" i="23" a="1"/>
  <c r="X87" i="23" s="1"/>
  <c r="W87" i="23" a="1"/>
  <c r="W87" i="23" s="1"/>
  <c r="W86" i="23" a="1"/>
  <c r="W86" i="23" s="1"/>
  <c r="Z86" i="23"/>
  <c r="Z85" i="23"/>
  <c r="W85" i="23" a="1"/>
  <c r="W85" i="23" s="1"/>
  <c r="Z84" i="23"/>
  <c r="W84" i="23" a="1"/>
  <c r="W84" i="23" s="1"/>
  <c r="Z83" i="23"/>
  <c r="W83" i="23" a="1"/>
  <c r="W83" i="23" s="1"/>
  <c r="Z82" i="23"/>
  <c r="W82" i="23" a="1"/>
  <c r="W82" i="23" s="1"/>
  <c r="Z81" i="23"/>
  <c r="W81" i="23" a="1"/>
  <c r="W81" i="23" s="1"/>
  <c r="Z80" i="23"/>
  <c r="W80" i="23" a="1"/>
  <c r="W80" i="23" s="1"/>
  <c r="Z79" i="23"/>
  <c r="W79" i="23" a="1"/>
  <c r="W79" i="23" s="1"/>
  <c r="Z78" i="23"/>
  <c r="W78" i="23" a="1"/>
  <c r="W78" i="23" s="1"/>
  <c r="Z77" i="23"/>
  <c r="W77" i="23" a="1"/>
  <c r="W77" i="23" s="1"/>
  <c r="Z76" i="23"/>
  <c r="W76" i="23" a="1"/>
  <c r="W76" i="23" s="1"/>
  <c r="Z75" i="23"/>
  <c r="W75" i="23" a="1"/>
  <c r="W75" i="23" s="1"/>
  <c r="Z74" i="23"/>
  <c r="W74" i="23" a="1"/>
  <c r="W74" i="23" s="1"/>
  <c r="Z73" i="23"/>
  <c r="W73" i="23" a="1"/>
  <c r="W73" i="23" s="1"/>
  <c r="Z72" i="23"/>
  <c r="W72" i="23" a="1"/>
  <c r="W72" i="23" s="1"/>
  <c r="Z71" i="23"/>
  <c r="W71" i="23" a="1"/>
  <c r="W71" i="23" s="1"/>
  <c r="Z70" i="23"/>
  <c r="W70" i="23" a="1"/>
  <c r="W70" i="23" s="1"/>
  <c r="Z69" i="23"/>
  <c r="W69" i="23" a="1"/>
  <c r="W69" i="23" s="1"/>
  <c r="Z68" i="23"/>
  <c r="W68" i="23" a="1"/>
  <c r="W68" i="23" s="1"/>
  <c r="W67" i="23" a="1"/>
  <c r="W67" i="23" s="1"/>
  <c r="Z67" i="23"/>
  <c r="Z66" i="23"/>
  <c r="W66" i="23" a="1"/>
  <c r="W66" i="23" s="1"/>
  <c r="W65" i="23" a="1"/>
  <c r="W65" i="23" s="1"/>
  <c r="Z65" i="23"/>
  <c r="Z64" i="23"/>
  <c r="W64" i="23" a="1"/>
  <c r="W64" i="23" s="1"/>
  <c r="Z63" i="23"/>
  <c r="W63" i="23" a="1"/>
  <c r="W63" i="23" s="1"/>
  <c r="W62" i="23" a="1"/>
  <c r="W62" i="23" s="1"/>
  <c r="Z62" i="23"/>
  <c r="W61" i="23" a="1"/>
  <c r="W61" i="23" s="1"/>
  <c r="Z61" i="23"/>
  <c r="Z60" i="23"/>
  <c r="W60" i="23" a="1"/>
  <c r="W60" i="23" s="1"/>
  <c r="Z59" i="23"/>
  <c r="W59" i="23" a="1"/>
  <c r="W59" i="23" s="1"/>
  <c r="Z58" i="23"/>
  <c r="W58" i="23" a="1"/>
  <c r="W58" i="23" s="1"/>
  <c r="Z57" i="23"/>
  <c r="W57" i="23" a="1"/>
  <c r="W57" i="23" s="1"/>
  <c r="Z56" i="23"/>
  <c r="W56" i="23" a="1"/>
  <c r="W56" i="23" s="1"/>
  <c r="Z55" i="23"/>
  <c r="W55" i="23" a="1"/>
  <c r="W55" i="23" s="1"/>
  <c r="Z54" i="23"/>
  <c r="W54" i="23" a="1"/>
  <c r="W54" i="23" s="1"/>
  <c r="Z53" i="23"/>
  <c r="W53" i="23" a="1"/>
  <c r="W53" i="23" s="1"/>
  <c r="Z52" i="23"/>
  <c r="W52" i="23" a="1"/>
  <c r="W52" i="23" s="1"/>
  <c r="Z51" i="23"/>
  <c r="W51" i="23" a="1"/>
  <c r="W51" i="23" s="1"/>
  <c r="Z50" i="23"/>
  <c r="W50" i="23" a="1"/>
  <c r="W50" i="23" s="1"/>
  <c r="Z49" i="23"/>
  <c r="W49" i="23" a="1"/>
  <c r="W49" i="23" s="1"/>
  <c r="Z48" i="23"/>
  <c r="W48" i="23" a="1"/>
  <c r="W48" i="23" s="1"/>
  <c r="Z47" i="23"/>
  <c r="W47" i="23" a="1"/>
  <c r="W47" i="23" s="1"/>
  <c r="Z46" i="23"/>
  <c r="W46" i="23" a="1"/>
  <c r="W46" i="23" s="1"/>
  <c r="Z45" i="23"/>
  <c r="W45" i="23" a="1"/>
  <c r="W45" i="23" s="1"/>
  <c r="Z44" i="23"/>
  <c r="W44" i="23" a="1"/>
  <c r="W44" i="23" s="1"/>
  <c r="Z43" i="23"/>
  <c r="W43" i="23" a="1"/>
  <c r="W43" i="23" s="1"/>
  <c r="Z42" i="23"/>
  <c r="W42" i="23" a="1"/>
  <c r="W42" i="23" s="1"/>
  <c r="Z41" i="23"/>
  <c r="W41" i="23" a="1"/>
  <c r="W41" i="23" s="1"/>
  <c r="Z40" i="23"/>
  <c r="W40" i="23" a="1"/>
  <c r="W40" i="23" s="1"/>
  <c r="Z39" i="23"/>
  <c r="W39" i="23" a="1"/>
  <c r="W39" i="23" s="1"/>
  <c r="Z38" i="23"/>
  <c r="W38" i="23" a="1"/>
  <c r="W38" i="23" s="1"/>
  <c r="Z37" i="23"/>
  <c r="W37" i="23" a="1"/>
  <c r="W37" i="23" s="1"/>
  <c r="Z36" i="23"/>
  <c r="W36" i="23" a="1"/>
  <c r="W36" i="23" s="1"/>
  <c r="Z35" i="23"/>
  <c r="W35" i="23" a="1"/>
  <c r="W35" i="23" s="1"/>
  <c r="Z34" i="23"/>
  <c r="W34" i="23" a="1"/>
  <c r="W34" i="23" s="1"/>
  <c r="Z33" i="23"/>
  <c r="W33" i="23" a="1"/>
  <c r="W33" i="23" s="1"/>
  <c r="Z32" i="23"/>
  <c r="W32" i="23" a="1"/>
  <c r="W32" i="23" s="1"/>
  <c r="Z31" i="23"/>
  <c r="W31" i="23" a="1"/>
  <c r="W31" i="23" s="1"/>
  <c r="Z30" i="23"/>
  <c r="W30" i="23" a="1"/>
  <c r="W30" i="23" s="1"/>
  <c r="Z29" i="23"/>
  <c r="W29" i="23" a="1"/>
  <c r="W29" i="23" s="1"/>
  <c r="Z28" i="23"/>
  <c r="W28" i="23" a="1"/>
  <c r="W28" i="23" s="1"/>
  <c r="Z27" i="23"/>
  <c r="W27" i="23" a="1"/>
  <c r="W27" i="23" s="1"/>
  <c r="Z26" i="23"/>
  <c r="W26" i="23" a="1"/>
  <c r="W26" i="23" s="1"/>
  <c r="Z25" i="23"/>
  <c r="W25" i="23" a="1"/>
  <c r="W25" i="23" s="1"/>
  <c r="Z24" i="23"/>
  <c r="W24" i="23" a="1"/>
  <c r="W24" i="23" s="1"/>
  <c r="Z23" i="23"/>
  <c r="W23" i="23" a="1"/>
  <c r="W23" i="23" s="1"/>
  <c r="Z22" i="23"/>
  <c r="W22" i="23" a="1"/>
  <c r="W22" i="23" s="1"/>
  <c r="Z21" i="23"/>
  <c r="W21" i="23" a="1"/>
  <c r="W21" i="23" s="1"/>
  <c r="Z20" i="23"/>
  <c r="W20" i="23" a="1"/>
  <c r="W20" i="23" s="1"/>
  <c r="Z19" i="23"/>
  <c r="W19" i="23" a="1"/>
  <c r="W19" i="23" s="1"/>
  <c r="Z18" i="23"/>
  <c r="W18" i="23" a="1"/>
  <c r="W18" i="23" s="1"/>
  <c r="Z17" i="23"/>
  <c r="W17" i="23" a="1"/>
  <c r="W17" i="23" s="1"/>
  <c r="Z16" i="23"/>
  <c r="W16" i="23" a="1"/>
  <c r="W16" i="23" s="1"/>
  <c r="Z15" i="23"/>
  <c r="W15" i="23" a="1"/>
  <c r="W15" i="23" s="1"/>
  <c r="F10" i="20"/>
  <c r="AT6" i="23" l="1"/>
  <c r="AS6" i="23"/>
  <c r="AW6" i="23"/>
  <c r="AU6" i="23"/>
  <c r="AR5" i="23"/>
  <c r="AP5" i="23"/>
  <c r="AQ5" i="23" s="1"/>
  <c r="AP6" i="23"/>
  <c r="AQ6" i="23" s="1"/>
  <c r="AQ14" i="23"/>
  <c r="AQ12" i="23"/>
  <c r="AP13" i="23"/>
  <c r="AQ13" i="23" s="1"/>
  <c r="AP3" i="23"/>
  <c r="AQ3" i="23" s="1"/>
  <c r="AQ9" i="23"/>
  <c r="AQ2" i="23"/>
  <c r="F8" i="20"/>
  <c r="F9" i="20"/>
  <c r="F4" i="20"/>
  <c r="F3" i="20"/>
  <c r="F5" i="20"/>
  <c r="F6" i="20"/>
  <c r="F7" i="20"/>
  <c r="AV6" i="23" l="1"/>
  <c r="X59" i="23" a="1"/>
  <c r="X59" i="23" s="1"/>
  <c r="X60" i="23" a="1"/>
  <c r="X60" i="23" s="1"/>
  <c r="X58" i="23" a="1"/>
  <c r="X58" i="23" s="1"/>
  <c r="X121" i="23" a="1"/>
  <c r="X121" i="23" s="1"/>
  <c r="X105" i="23" a="1"/>
  <c r="X105" i="23" s="1"/>
  <c r="X99" i="23" a="1"/>
  <c r="X99" i="23" s="1"/>
  <c r="X97" i="23" a="1"/>
  <c r="X97" i="23" s="1"/>
  <c r="X83" i="23" a="1"/>
  <c r="X83" i="23" s="1"/>
  <c r="X53" i="23" a="1"/>
  <c r="X53" i="23" s="1"/>
  <c r="X51" i="23" a="1"/>
  <c r="X51" i="23" s="1"/>
  <c r="X21" i="23" a="1"/>
  <c r="X21" i="23" s="1"/>
  <c r="X17" i="23" a="1"/>
  <c r="X17" i="23" s="1"/>
  <c r="X94" i="23" a="1"/>
  <c r="X94" i="23" s="1"/>
  <c r="X92" i="23" a="1"/>
  <c r="X92" i="23" s="1"/>
  <c r="X46" i="23" a="1"/>
  <c r="X46" i="23" s="1"/>
  <c r="X31" i="23" a="1"/>
  <c r="X31" i="23" s="1"/>
  <c r="X66" i="23" a="1"/>
  <c r="X66" i="23" s="1"/>
  <c r="X26" i="23" a="1"/>
  <c r="X26" i="23" s="1"/>
  <c r="X128" i="23" a="1"/>
  <c r="X128" i="23" s="1"/>
  <c r="X41" i="23" a="1"/>
  <c r="X41" i="23" s="1"/>
  <c r="X134" i="23" a="1"/>
  <c r="X134" i="23" s="1"/>
  <c r="X123" i="23" a="1"/>
  <c r="X123" i="23" s="1"/>
  <c r="X117" i="23" a="1"/>
  <c r="X117" i="23" s="1"/>
  <c r="X107" i="23" a="1"/>
  <c r="X107" i="23" s="1"/>
  <c r="X103" i="23" a="1"/>
  <c r="X103" i="23" s="1"/>
  <c r="X80" i="23" a="1"/>
  <c r="X80" i="23" s="1"/>
  <c r="X67" i="23" a="1"/>
  <c r="X67" i="23" s="1"/>
  <c r="X57" i="23" a="1"/>
  <c r="X57" i="23" s="1"/>
  <c r="X27" i="23" a="1"/>
  <c r="X27" i="23" s="1"/>
  <c r="X78" i="23" a="1"/>
  <c r="X78" i="23" s="1"/>
  <c r="X71" i="23" a="1"/>
  <c r="X71" i="23" s="1"/>
  <c r="X40" i="23" a="1"/>
  <c r="X40" i="23" s="1"/>
  <c r="X29" i="23" a="1"/>
  <c r="X29" i="23" s="1"/>
  <c r="X33" i="23" a="1"/>
  <c r="X33" i="23" s="1"/>
  <c r="X95" i="23" a="1"/>
  <c r="X95" i="23" s="1"/>
  <c r="X72" i="23" a="1"/>
  <c r="X72" i="23" s="1"/>
  <c r="X19" i="23" a="1"/>
  <c r="X19" i="23" s="1"/>
  <c r="X131" i="23" a="1"/>
  <c r="X131" i="23" s="1"/>
  <c r="X129" i="23" a="1"/>
  <c r="X129" i="23" s="1"/>
  <c r="X109" i="23" a="1"/>
  <c r="X109" i="23" s="1"/>
  <c r="X81" i="23" a="1"/>
  <c r="X81" i="23" s="1"/>
  <c r="X15" i="23" a="1"/>
  <c r="X15" i="23" s="1"/>
  <c r="X119" i="23" a="1"/>
  <c r="X119" i="23" s="1"/>
  <c r="X68" i="23" a="1"/>
  <c r="X68" i="23" s="1"/>
  <c r="X45" i="23" a="1"/>
  <c r="X45" i="23" s="1"/>
  <c r="X127" i="23" a="1"/>
  <c r="X127" i="23" s="1"/>
  <c r="X120" i="23" a="1"/>
  <c r="X120" i="23" s="1"/>
  <c r="X96" i="23" a="1"/>
  <c r="X96" i="23" s="1"/>
  <c r="X82" i="23" a="1"/>
  <c r="X82" i="23" s="1"/>
  <c r="X73" i="23" a="1"/>
  <c r="X73" i="23" s="1"/>
  <c r="X54" i="23" a="1"/>
  <c r="X54" i="23" s="1"/>
  <c r="X44" i="23" a="1"/>
  <c r="X44" i="23" s="1"/>
  <c r="X42" i="23" a="1"/>
  <c r="X42" i="23" s="1"/>
  <c r="X20" i="23" a="1"/>
  <c r="X20" i="23" s="1"/>
  <c r="X16" i="23" a="1"/>
  <c r="X16" i="23" s="1"/>
  <c r="X69" i="23" a="1"/>
  <c r="X69" i="23" s="1"/>
  <c r="X56" i="23" a="1"/>
  <c r="X56" i="23" s="1"/>
  <c r="X52" i="23" a="1"/>
  <c r="X52" i="23" s="1"/>
  <c r="X50" i="23" a="1"/>
  <c r="X50" i="23" s="1"/>
  <c r="X22" i="23" a="1"/>
  <c r="X22" i="23" s="1"/>
  <c r="X30" i="23" a="1"/>
  <c r="X30" i="23" s="1"/>
  <c r="X43" i="23" a="1"/>
  <c r="X43" i="23" s="1"/>
  <c r="X32" i="23" a="1"/>
  <c r="X32" i="23" s="1"/>
  <c r="X133" i="23" a="1"/>
  <c r="X133" i="23" s="1"/>
  <c r="X122" i="23" a="1"/>
  <c r="X122" i="23" s="1"/>
  <c r="X118" i="23" a="1"/>
  <c r="X118" i="23" s="1"/>
  <c r="X106" i="23" a="1"/>
  <c r="X106" i="23" s="1"/>
  <c r="X98" i="23" a="1"/>
  <c r="X98" i="23" s="1"/>
  <c r="X18" i="23" a="1"/>
  <c r="X18" i="23" s="1"/>
  <c r="X77" i="23" a="1"/>
  <c r="X77" i="23" s="1"/>
  <c r="X116" i="23" a="1"/>
  <c r="X116" i="23" s="1"/>
  <c r="X104" i="23" a="1"/>
  <c r="X104" i="23" s="1"/>
  <c r="X84" i="23" a="1"/>
  <c r="X84" i="23" s="1"/>
  <c r="X79" i="23" a="1"/>
  <c r="X79" i="23" s="1"/>
  <c r="X39" i="23" a="1"/>
  <c r="X39" i="23" s="1"/>
  <c r="X28" i="23" a="1"/>
  <c r="X28" i="23" s="1"/>
  <c r="X130" i="23" a="1"/>
  <c r="X130" i="23" s="1"/>
  <c r="X110" i="23" a="1"/>
  <c r="X110" i="23" s="1"/>
  <c r="X108" i="23" a="1"/>
  <c r="X108" i="23" s="1"/>
  <c r="X93" i="23" a="1"/>
  <c r="X93" i="23" s="1"/>
  <c r="X132" i="23" a="1"/>
  <c r="X132" i="23" s="1"/>
  <c r="X70" i="23" a="1"/>
  <c r="X70" i="23" s="1"/>
  <c r="X55" i="23" a="1"/>
  <c r="X55" i="23" s="1"/>
  <c r="X34" i="23" a="1"/>
  <c r="X34" i="23" s="1"/>
  <c r="X85" i="23" a="1"/>
  <c r="X85" i="23" s="1"/>
  <c r="X61" i="23" a="1"/>
  <c r="X61" i="23" s="1"/>
  <c r="X62" i="23" a="1"/>
  <c r="X62" i="23" s="1"/>
  <c r="X35" i="23" a="1"/>
  <c r="X35" i="23" s="1"/>
  <c r="X86" i="23" a="1"/>
  <c r="X86" i="23" s="1"/>
  <c r="X74" i="23" a="1"/>
  <c r="X74" i="23" s="1"/>
  <c r="X65" i="23" a="1"/>
  <c r="X65" i="23" s="1"/>
  <c r="X49" i="23" a="1"/>
  <c r="X49" i="23" s="1"/>
  <c r="X36" i="23" a="1"/>
  <c r="X36" i="23" s="1"/>
  <c r="X23" i="23" a="1"/>
  <c r="X23" i="23" s="1"/>
  <c r="X76" i="23" a="1"/>
  <c r="X76" i="23" s="1"/>
  <c r="X25" i="23" a="1"/>
  <c r="X25" i="23" s="1"/>
  <c r="X47" i="23" a="1"/>
  <c r="X47" i="23" s="1"/>
  <c r="X115" i="23" a="1"/>
  <c r="X115" i="23" s="1"/>
  <c r="X101" i="23" a="1"/>
  <c r="X101" i="23" s="1"/>
  <c r="X63" i="23" a="1"/>
  <c r="X63" i="23" s="1"/>
  <c r="X38" i="23" a="1"/>
  <c r="X38" i="23" s="1"/>
  <c r="X90" i="23" a="1"/>
  <c r="X90" i="23" s="1"/>
  <c r="X114" i="23" a="1"/>
  <c r="X114" i="23" s="1"/>
  <c r="X125" i="23" a="1"/>
  <c r="X125" i="23" s="1"/>
  <c r="X113" i="23" a="1"/>
  <c r="X113" i="23" s="1"/>
  <c r="X102" i="23" a="1"/>
  <c r="X102" i="23" s="1"/>
  <c r="X48" i="23" a="1"/>
  <c r="X48" i="23" s="1"/>
  <c r="X126" i="23" a="1"/>
  <c r="X126" i="23" s="1"/>
  <c r="X100" i="23" a="1"/>
  <c r="X100" i="23" s="1"/>
  <c r="X91" i="23" a="1"/>
  <c r="X91" i="23" s="1"/>
  <c r="X89" i="23" a="1"/>
  <c r="X89" i="23" s="1"/>
  <c r="X75" i="23" a="1"/>
  <c r="X75" i="23" s="1"/>
  <c r="X64" i="23" a="1"/>
  <c r="X64" i="23" s="1"/>
  <c r="X37" i="23" a="1"/>
  <c r="X37" i="23" s="1"/>
  <c r="X24" i="23" a="1"/>
  <c r="X24" i="23" s="1"/>
  <c r="X124" i="23" a="1"/>
  <c r="X124" i="23" s="1"/>
  <c r="F2"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Khánh Nguyễn Minh</author>
  </authors>
  <commentList>
    <comment ref="I1" authorId="0" shapeId="0" xr:uid="{629E3D58-B328-490D-A990-DAB8F9386951}">
      <text>
        <r>
          <rPr>
            <b/>
            <sz val="9"/>
            <color indexed="81"/>
            <rFont val="Tahoma"/>
            <family val="2"/>
          </rPr>
          <t>Khánh Nguyễn Minh:</t>
        </r>
        <r>
          <rPr>
            <sz val="9"/>
            <color indexed="81"/>
            <rFont val="Tahoma"/>
            <family val="2"/>
          </rPr>
          <t xml:space="preserve">
mm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<sst xmlns="http://schemas.openxmlformats.org/spreadsheetml/2006/main" count="637" uniqueCount="442">
  <si>
    <t>Type</t>
  </si>
  <si>
    <t>Size</t>
  </si>
  <si>
    <t>Sch</t>
  </si>
  <si>
    <t>Do</t>
  </si>
  <si>
    <t>Thk</t>
  </si>
  <si>
    <t>Roughness</t>
  </si>
  <si>
    <t>2"</t>
  </si>
  <si>
    <t>Smooth</t>
  </si>
  <si>
    <t>1.5"</t>
  </si>
  <si>
    <t>1.25"</t>
  </si>
  <si>
    <t>1"</t>
  </si>
  <si>
    <t>0.75"</t>
  </si>
  <si>
    <t>0.5"</t>
  </si>
  <si>
    <t>0.375"</t>
  </si>
  <si>
    <t>0.25"</t>
  </si>
  <si>
    <t>Element</t>
  </si>
  <si>
    <t>Node Out</t>
  </si>
  <si>
    <t>DeltaX</t>
  </si>
  <si>
    <t>DeltaY</t>
  </si>
  <si>
    <t>DeltaZ</t>
  </si>
  <si>
    <t>Fit. Type</t>
  </si>
  <si>
    <t>Comp. Type</t>
  </si>
  <si>
    <t>Fit. Class</t>
  </si>
  <si>
    <t>Comp. Class</t>
  </si>
  <si>
    <t>Fit. Desc</t>
  </si>
  <si>
    <t>Comp. Desc</t>
  </si>
  <si>
    <t>Pipe. Desc</t>
  </si>
  <si>
    <t>Rough.
(mm)</t>
  </si>
  <si>
    <t>Length</t>
  </si>
  <si>
    <t>Line</t>
  </si>
  <si>
    <t>Mach number</t>
  </si>
  <si>
    <t>Specific heat</t>
  </si>
  <si>
    <t>Specific heat ratio</t>
  </si>
  <si>
    <t>Individual gas constant</t>
  </si>
  <si>
    <t>The specific heat (= specific heat capacity) at constant pressure and constant volume processes, and the ratio of specific heats and individual gas constants - R - for some commonly used "ideal gases", are in the table below (approximate values at 68oF (20oC) and 14.7 psia (1 atm)).</t>
  </si>
  <si>
    <t>PV=mRT</t>
  </si>
  <si>
    <t>PV=nRuT</t>
  </si>
  <si>
    <t>Gas/Vapor</t>
  </si>
  <si>
    <t>Formula</t>
  </si>
  <si>
    <t>at 20degC</t>
  </si>
  <si>
    <t>Cp 
(kJ/kg*K)</t>
  </si>
  <si>
    <t>Cv
(kJ/kg*K)</t>
  </si>
  <si>
    <t>gamma = Cp/Cv</t>
  </si>
  <si>
    <t>R = Cp-Cv
(kJ/kg*K)</t>
  </si>
  <si>
    <t>Universal gas constant: R = Molecular mass X Individual Gas constant</t>
  </si>
  <si>
    <t>Acetone</t>
  </si>
  <si>
    <r>
      <t>(CH</t>
    </r>
    <r>
      <rPr>
        <vertAlign val="subscript"/>
        <sz val="12"/>
        <color rgb="FF3D3D3D"/>
        <rFont val="Arial"/>
        <family val="2"/>
      </rPr>
      <t>3</t>
    </r>
    <r>
      <rPr>
        <sz val="12"/>
        <color rgb="FF3D3D3D"/>
        <rFont val="Arial"/>
        <family val="2"/>
      </rPr>
      <t>)</t>
    </r>
    <r>
      <rPr>
        <vertAlign val="subscript"/>
        <sz val="12"/>
        <color rgb="FF3D3D3D"/>
        <rFont val="Arial"/>
        <family val="2"/>
      </rPr>
      <t>2</t>
    </r>
    <r>
      <rPr>
        <sz val="12"/>
        <color rgb="FF3D3D3D"/>
        <rFont val="Arial"/>
        <family val="2"/>
      </rPr>
      <t>CO</t>
    </r>
  </si>
  <si>
    <t xml:space="preserve">Ru = 8.3144598 J/(mol.K) </t>
  </si>
  <si>
    <t>Acetylene</t>
  </si>
  <si>
    <r>
      <t>C</t>
    </r>
    <r>
      <rPr>
        <vertAlign val="subscript"/>
        <sz val="12"/>
        <color rgb="FF3D3D3D"/>
        <rFont val="Arial"/>
        <family val="2"/>
      </rPr>
      <t>2</t>
    </r>
    <r>
      <rPr>
        <sz val="12"/>
        <color rgb="FF3D3D3D"/>
        <rFont val="Arial"/>
        <family val="2"/>
      </rPr>
      <t>H</t>
    </r>
    <r>
      <rPr>
        <vertAlign val="subscript"/>
        <sz val="12"/>
        <color rgb="FF3D3D3D"/>
        <rFont val="Arial"/>
        <family val="2"/>
      </rPr>
      <t>2</t>
    </r>
  </si>
  <si>
    <t>Air</t>
  </si>
  <si>
    <t>Alcohol (ethanol)</t>
  </si>
  <si>
    <r>
      <t>C</t>
    </r>
    <r>
      <rPr>
        <vertAlign val="subscript"/>
        <sz val="12"/>
        <color rgb="FF3D3D3D"/>
        <rFont val="Arial"/>
        <family val="2"/>
      </rPr>
      <t>2</t>
    </r>
    <r>
      <rPr>
        <sz val="12"/>
        <color rgb="FF3D3D3D"/>
        <rFont val="Arial"/>
        <family val="2"/>
      </rPr>
      <t>H</t>
    </r>
    <r>
      <rPr>
        <vertAlign val="subscript"/>
        <sz val="12"/>
        <color rgb="FF3D3D3D"/>
        <rFont val="Arial"/>
        <family val="2"/>
      </rPr>
      <t>5</t>
    </r>
    <r>
      <rPr>
        <sz val="12"/>
        <color rgb="FF3D3D3D"/>
        <rFont val="Arial"/>
        <family val="2"/>
      </rPr>
      <t>OH</t>
    </r>
  </si>
  <si>
    <t>Alcohol (methanol)</t>
  </si>
  <si>
    <r>
      <t>CH</t>
    </r>
    <r>
      <rPr>
        <vertAlign val="subscript"/>
        <sz val="12"/>
        <color rgb="FF3D3D3D"/>
        <rFont val="Arial"/>
        <family val="2"/>
      </rPr>
      <t>3</t>
    </r>
    <r>
      <rPr>
        <sz val="12"/>
        <color rgb="FF3D3D3D"/>
        <rFont val="Arial"/>
        <family val="2"/>
      </rPr>
      <t>OH</t>
    </r>
  </si>
  <si>
    <t>Ammonia</t>
  </si>
  <si>
    <r>
      <t>NH</t>
    </r>
    <r>
      <rPr>
        <vertAlign val="subscript"/>
        <sz val="12"/>
        <color rgb="FF3D3D3D"/>
        <rFont val="Arial"/>
        <family val="2"/>
      </rPr>
      <t>3</t>
    </r>
  </si>
  <si>
    <t>Argon</t>
  </si>
  <si>
    <t>Ar</t>
  </si>
  <si>
    <t>Benzene</t>
  </si>
  <si>
    <r>
      <t>C</t>
    </r>
    <r>
      <rPr>
        <vertAlign val="subscript"/>
        <sz val="12"/>
        <color rgb="FF3D3D3D"/>
        <rFont val="Arial"/>
        <family val="2"/>
      </rPr>
      <t>6</t>
    </r>
    <r>
      <rPr>
        <sz val="12"/>
        <color rgb="FF3D3D3D"/>
        <rFont val="Arial"/>
        <family val="2"/>
      </rPr>
      <t>H</t>
    </r>
    <r>
      <rPr>
        <vertAlign val="subscript"/>
        <sz val="12"/>
        <color rgb="FF3D3D3D"/>
        <rFont val="Arial"/>
        <family val="2"/>
      </rPr>
      <t>6</t>
    </r>
  </si>
  <si>
    <t>Blast furnace gas</t>
  </si>
  <si>
    <t>Bromine</t>
  </si>
  <si>
    <r>
      <t>Br</t>
    </r>
    <r>
      <rPr>
        <vertAlign val="subscript"/>
        <sz val="12"/>
        <color rgb="FF3D3D3D"/>
        <rFont val="Arial"/>
        <family val="2"/>
      </rPr>
      <t>2</t>
    </r>
  </si>
  <si>
    <t>Butane</t>
  </si>
  <si>
    <r>
      <t>C</t>
    </r>
    <r>
      <rPr>
        <vertAlign val="subscript"/>
        <sz val="12"/>
        <color rgb="FF3D3D3D"/>
        <rFont val="Arial"/>
        <family val="2"/>
      </rPr>
      <t>4</t>
    </r>
    <r>
      <rPr>
        <sz val="12"/>
        <color rgb="FF3D3D3D"/>
        <rFont val="Arial"/>
        <family val="2"/>
      </rPr>
      <t>H</t>
    </r>
    <r>
      <rPr>
        <vertAlign val="subscript"/>
        <sz val="12"/>
        <color rgb="FF3D3D3D"/>
        <rFont val="Arial"/>
        <family val="2"/>
      </rPr>
      <t>10</t>
    </r>
  </si>
  <si>
    <t>Carbon dioxide</t>
  </si>
  <si>
    <r>
      <t>CO</t>
    </r>
    <r>
      <rPr>
        <vertAlign val="subscript"/>
        <sz val="12"/>
        <color rgb="FF3D3D3D"/>
        <rFont val="Arial"/>
        <family val="2"/>
      </rPr>
      <t>2</t>
    </r>
  </si>
  <si>
    <t>Carbon monoxide</t>
  </si>
  <si>
    <t>CO</t>
  </si>
  <si>
    <t>Carbon disulphide</t>
  </si>
  <si>
    <r>
      <t>CS</t>
    </r>
    <r>
      <rPr>
        <vertAlign val="subscript"/>
        <sz val="12"/>
        <color rgb="FF3D3D3D"/>
        <rFont val="Arial"/>
        <family val="2"/>
      </rPr>
      <t>2</t>
    </r>
  </si>
  <si>
    <t>Chlorine</t>
  </si>
  <si>
    <r>
      <t>Cl</t>
    </r>
    <r>
      <rPr>
        <vertAlign val="subscript"/>
        <sz val="12"/>
        <color rgb="FF3D3D3D"/>
        <rFont val="Arial"/>
        <family val="2"/>
      </rPr>
      <t>2</t>
    </r>
  </si>
  <si>
    <t>Chloroform</t>
  </si>
  <si>
    <r>
      <t>CHCl</t>
    </r>
    <r>
      <rPr>
        <vertAlign val="subscript"/>
        <sz val="12"/>
        <color rgb="FF3D3D3D"/>
        <rFont val="Arial"/>
        <family val="2"/>
      </rPr>
      <t>3</t>
    </r>
  </si>
  <si>
    <t>Coal gas</t>
  </si>
  <si>
    <t>Combustion products</t>
  </si>
  <si>
    <t>Ethane</t>
  </si>
  <si>
    <r>
      <t>C</t>
    </r>
    <r>
      <rPr>
        <vertAlign val="subscript"/>
        <sz val="12"/>
        <color rgb="FF3D3D3D"/>
        <rFont val="Arial"/>
        <family val="2"/>
      </rPr>
      <t>2</t>
    </r>
    <r>
      <rPr>
        <sz val="12"/>
        <color rgb="FF3D3D3D"/>
        <rFont val="Arial"/>
        <family val="2"/>
      </rPr>
      <t>H</t>
    </r>
    <r>
      <rPr>
        <vertAlign val="subscript"/>
        <sz val="12"/>
        <color rgb="FF3D3D3D"/>
        <rFont val="Arial"/>
        <family val="2"/>
      </rPr>
      <t>6</t>
    </r>
  </si>
  <si>
    <t>Ether (diethyl ether)</t>
  </si>
  <si>
    <r>
      <t>(C</t>
    </r>
    <r>
      <rPr>
        <vertAlign val="subscript"/>
        <sz val="12"/>
        <color rgb="FF3D3D3D"/>
        <rFont val="Arial"/>
        <family val="2"/>
      </rPr>
      <t>2</t>
    </r>
    <r>
      <rPr>
        <sz val="12"/>
        <color rgb="FF3D3D3D"/>
        <rFont val="Arial"/>
        <family val="2"/>
      </rPr>
      <t>H</t>
    </r>
    <r>
      <rPr>
        <vertAlign val="subscript"/>
        <sz val="12"/>
        <color rgb="FF3D3D3D"/>
        <rFont val="Arial"/>
        <family val="2"/>
      </rPr>
      <t>5</t>
    </r>
    <r>
      <rPr>
        <sz val="12"/>
        <color rgb="FF3D3D3D"/>
        <rFont val="Arial"/>
        <family val="2"/>
      </rPr>
      <t>)</t>
    </r>
    <r>
      <rPr>
        <vertAlign val="subscript"/>
        <sz val="12"/>
        <color rgb="FF3D3D3D"/>
        <rFont val="Arial"/>
        <family val="2"/>
      </rPr>
      <t>2</t>
    </r>
    <r>
      <rPr>
        <sz val="12"/>
        <color rgb="FF3D3D3D"/>
        <rFont val="Arial"/>
        <family val="2"/>
      </rPr>
      <t>O</t>
    </r>
  </si>
  <si>
    <t>Ethylene</t>
  </si>
  <si>
    <r>
      <t>C</t>
    </r>
    <r>
      <rPr>
        <vertAlign val="subscript"/>
        <sz val="12"/>
        <color rgb="FF3D3D3D"/>
        <rFont val="Arial"/>
        <family val="2"/>
      </rPr>
      <t>2</t>
    </r>
    <r>
      <rPr>
        <sz val="12"/>
        <color rgb="FF3D3D3D"/>
        <rFont val="Arial"/>
        <family val="2"/>
      </rPr>
      <t>H</t>
    </r>
    <r>
      <rPr>
        <vertAlign val="subscript"/>
        <sz val="12"/>
        <color rgb="FF3D3D3D"/>
        <rFont val="Arial"/>
        <family val="2"/>
      </rPr>
      <t>4</t>
    </r>
  </si>
  <si>
    <t>Chlorodifluoromethane, R-22</t>
  </si>
  <si>
    <r>
      <t> CHClF</t>
    </r>
    <r>
      <rPr>
        <vertAlign val="subscript"/>
        <sz val="12"/>
        <color rgb="FF3D3D3D"/>
        <rFont val="Arial"/>
        <family val="2"/>
      </rPr>
      <t>2</t>
    </r>
  </si>
  <si>
    <t>Helium</t>
  </si>
  <si>
    <t>He</t>
  </si>
  <si>
    <t>Hexane</t>
  </si>
  <si>
    <r>
      <t> C</t>
    </r>
    <r>
      <rPr>
        <vertAlign val="subscript"/>
        <sz val="12"/>
        <color rgb="FF3D3D3D"/>
        <rFont val="Arial"/>
        <family val="2"/>
      </rPr>
      <t>6</t>
    </r>
    <r>
      <rPr>
        <sz val="12"/>
        <color rgb="FF3D3D3D"/>
        <rFont val="Arial"/>
        <family val="2"/>
      </rPr>
      <t>H</t>
    </r>
    <r>
      <rPr>
        <vertAlign val="subscript"/>
        <sz val="12"/>
        <color rgb="FF3D3D3D"/>
        <rFont val="Arial"/>
        <family val="2"/>
      </rPr>
      <t>14</t>
    </r>
  </si>
  <si>
    <t>Hydrochloric acid</t>
  </si>
  <si>
    <t>Hydrogen</t>
  </si>
  <si>
    <r>
      <t>H</t>
    </r>
    <r>
      <rPr>
        <vertAlign val="subscript"/>
        <sz val="12"/>
        <color rgb="FF3D3D3D"/>
        <rFont val="Arial"/>
        <family val="2"/>
      </rPr>
      <t>2</t>
    </r>
  </si>
  <si>
    <t>Hydrogen Chloride</t>
  </si>
  <si>
    <t>HCl</t>
  </si>
  <si>
    <t>Hydrogen Sulfide</t>
  </si>
  <si>
    <r>
      <t>H</t>
    </r>
    <r>
      <rPr>
        <vertAlign val="subscript"/>
        <sz val="12"/>
        <color rgb="FF3D3D3D"/>
        <rFont val="Arial"/>
        <family val="2"/>
      </rPr>
      <t>2</t>
    </r>
    <r>
      <rPr>
        <sz val="12"/>
        <color rgb="FF3D3D3D"/>
        <rFont val="Arial"/>
        <family val="2"/>
      </rPr>
      <t>S</t>
    </r>
  </si>
  <si>
    <t>Hydroxyl</t>
  </si>
  <si>
    <t>OH</t>
  </si>
  <si>
    <t>Krypton</t>
  </si>
  <si>
    <t>Kr</t>
  </si>
  <si>
    <t>Methane</t>
  </si>
  <si>
    <r>
      <t>CH</t>
    </r>
    <r>
      <rPr>
        <vertAlign val="subscript"/>
        <sz val="12"/>
        <color rgb="FF3D3D3D"/>
        <rFont val="Arial"/>
        <family val="2"/>
      </rPr>
      <t>4</t>
    </r>
  </si>
  <si>
    <t>Methyl Chloride</t>
  </si>
  <si>
    <r>
      <t>CH</t>
    </r>
    <r>
      <rPr>
        <vertAlign val="subscript"/>
        <sz val="12"/>
        <color rgb="FF3D3D3D"/>
        <rFont val="Arial"/>
        <family val="2"/>
      </rPr>
      <t>3</t>
    </r>
    <r>
      <rPr>
        <sz val="12"/>
        <color rgb="FF3D3D3D"/>
        <rFont val="Arial"/>
        <family val="2"/>
      </rPr>
      <t>Cl</t>
    </r>
  </si>
  <si>
    <t>Natural Gas</t>
  </si>
  <si>
    <t>Neon</t>
  </si>
  <si>
    <t>Ne</t>
  </si>
  <si>
    <t>Nitric Oxide</t>
  </si>
  <si>
    <t>NO</t>
  </si>
  <si>
    <t>Nitrogen</t>
  </si>
  <si>
    <r>
      <t>N</t>
    </r>
    <r>
      <rPr>
        <vertAlign val="subscript"/>
        <sz val="12"/>
        <color rgb="FF3D3D3D"/>
        <rFont val="Arial"/>
        <family val="2"/>
      </rPr>
      <t>2</t>
    </r>
  </si>
  <si>
    <t>Nitrogen tetroxide</t>
  </si>
  <si>
    <r>
      <t>N</t>
    </r>
    <r>
      <rPr>
        <vertAlign val="subscript"/>
        <sz val="12"/>
        <color rgb="FF3D3D3D"/>
        <rFont val="Arial"/>
        <family val="2"/>
      </rPr>
      <t>2</t>
    </r>
    <r>
      <rPr>
        <sz val="12"/>
        <color rgb="FF3D3D3D"/>
        <rFont val="Arial"/>
        <family val="2"/>
      </rPr>
      <t>O</t>
    </r>
    <r>
      <rPr>
        <vertAlign val="subscript"/>
        <sz val="12"/>
        <color rgb="FF3D3D3D"/>
        <rFont val="Arial"/>
        <family val="2"/>
      </rPr>
      <t>4</t>
    </r>
  </si>
  <si>
    <t>Nitrous oxide</t>
  </si>
  <si>
    <r>
      <t>N</t>
    </r>
    <r>
      <rPr>
        <vertAlign val="subscript"/>
        <sz val="12"/>
        <color rgb="FF3D3D3D"/>
        <rFont val="Arial"/>
        <family val="2"/>
      </rPr>
      <t>2</t>
    </r>
    <r>
      <rPr>
        <sz val="12"/>
        <color rgb="FF3D3D3D"/>
        <rFont val="Arial"/>
        <family val="2"/>
      </rPr>
      <t>O</t>
    </r>
  </si>
  <si>
    <t>Oxygen</t>
  </si>
  <si>
    <r>
      <t>O</t>
    </r>
    <r>
      <rPr>
        <vertAlign val="subscript"/>
        <sz val="12"/>
        <color rgb="FF3D3D3D"/>
        <rFont val="Arial"/>
        <family val="2"/>
      </rPr>
      <t>2</t>
    </r>
  </si>
  <si>
    <t>Pentane</t>
  </si>
  <si>
    <r>
      <t>C</t>
    </r>
    <r>
      <rPr>
        <vertAlign val="subscript"/>
        <sz val="12"/>
        <color rgb="FF3D3D3D"/>
        <rFont val="Arial"/>
        <family val="2"/>
      </rPr>
      <t>5</t>
    </r>
    <r>
      <rPr>
        <sz val="12"/>
        <color rgb="FF3D3D3D"/>
        <rFont val="Arial"/>
        <family val="2"/>
      </rPr>
      <t>H</t>
    </r>
    <r>
      <rPr>
        <vertAlign val="subscript"/>
        <sz val="12"/>
        <color rgb="FF3D3D3D"/>
        <rFont val="Arial"/>
        <family val="2"/>
      </rPr>
      <t>12</t>
    </r>
  </si>
  <si>
    <t>Propane</t>
  </si>
  <si>
    <r>
      <t>C</t>
    </r>
    <r>
      <rPr>
        <vertAlign val="subscript"/>
        <sz val="12"/>
        <color rgb="FF3D3D3D"/>
        <rFont val="Arial"/>
        <family val="2"/>
      </rPr>
      <t>3</t>
    </r>
    <r>
      <rPr>
        <sz val="12"/>
        <color rgb="FF3D3D3D"/>
        <rFont val="Arial"/>
        <family val="2"/>
      </rPr>
      <t>H</t>
    </r>
    <r>
      <rPr>
        <vertAlign val="subscript"/>
        <sz val="12"/>
        <color rgb="FF3D3D3D"/>
        <rFont val="Arial"/>
        <family val="2"/>
      </rPr>
      <t>8</t>
    </r>
  </si>
  <si>
    <t>Propene (propylene)</t>
  </si>
  <si>
    <r>
      <t>C</t>
    </r>
    <r>
      <rPr>
        <vertAlign val="subscript"/>
        <sz val="12"/>
        <color rgb="FF3D3D3D"/>
        <rFont val="Arial"/>
        <family val="2"/>
      </rPr>
      <t>3</t>
    </r>
    <r>
      <rPr>
        <sz val="12"/>
        <color rgb="FF3D3D3D"/>
        <rFont val="Arial"/>
        <family val="2"/>
      </rPr>
      <t>H</t>
    </r>
    <r>
      <rPr>
        <vertAlign val="subscript"/>
        <sz val="12"/>
        <color rgb="FF3D3D3D"/>
        <rFont val="Arial"/>
        <family val="2"/>
      </rPr>
      <t>6</t>
    </r>
  </si>
  <si>
    <t>Water Vapor</t>
  </si>
  <si>
    <r>
      <t>H</t>
    </r>
    <r>
      <rPr>
        <vertAlign val="subscript"/>
        <sz val="12"/>
        <color rgb="FF3D3D3D"/>
        <rFont val="Arial"/>
        <family val="2"/>
      </rPr>
      <t>2</t>
    </r>
    <r>
      <rPr>
        <sz val="12"/>
        <color rgb="FF3D3D3D"/>
        <rFont val="Arial"/>
        <family val="2"/>
      </rPr>
      <t>O</t>
    </r>
  </si>
  <si>
    <r>
      <t>Steam 1 psia. 120 – 600 </t>
    </r>
    <r>
      <rPr>
        <vertAlign val="superscript"/>
        <sz val="12"/>
        <color rgb="FF3D3D3D"/>
        <rFont val="Arial"/>
        <family val="2"/>
      </rPr>
      <t>o</t>
    </r>
    <r>
      <rPr>
        <sz val="12"/>
        <color rgb="FF3D3D3D"/>
        <rFont val="Arial"/>
        <family val="2"/>
      </rPr>
      <t>F</t>
    </r>
  </si>
  <si>
    <r>
      <t>Steam 14.7 psia. 220 – 600 </t>
    </r>
    <r>
      <rPr>
        <vertAlign val="superscript"/>
        <sz val="12"/>
        <color rgb="FF3D3D3D"/>
        <rFont val="Arial"/>
        <family val="2"/>
      </rPr>
      <t>o</t>
    </r>
    <r>
      <rPr>
        <sz val="12"/>
        <color rgb="FF3D3D3D"/>
        <rFont val="Arial"/>
        <family val="2"/>
      </rPr>
      <t>F</t>
    </r>
  </si>
  <si>
    <r>
      <t>Steam 150 psia. 360 – 600 </t>
    </r>
    <r>
      <rPr>
        <vertAlign val="superscript"/>
        <sz val="12"/>
        <color rgb="FF3D3D3D"/>
        <rFont val="Arial"/>
        <family val="2"/>
      </rPr>
      <t>o</t>
    </r>
    <r>
      <rPr>
        <sz val="12"/>
        <color rgb="FF3D3D3D"/>
        <rFont val="Arial"/>
        <family val="2"/>
      </rPr>
      <t>F</t>
    </r>
  </si>
  <si>
    <t>Sulfur dioxide (Sulphur dioxide)</t>
  </si>
  <si>
    <r>
      <t>SO</t>
    </r>
    <r>
      <rPr>
        <vertAlign val="subscript"/>
        <sz val="12"/>
        <color rgb="FF3D3D3D"/>
        <rFont val="Arial"/>
        <family val="2"/>
      </rPr>
      <t>2</t>
    </r>
  </si>
  <si>
    <t>Xenon</t>
  </si>
  <si>
    <t>Xe</t>
  </si>
  <si>
    <t>MS250</t>
  </si>
  <si>
    <t>Group</t>
  </si>
  <si>
    <t>Type of pipe and materials</t>
  </si>
  <si>
    <t>State of pipe surface and conditions of use</t>
  </si>
  <si>
    <t>Δ, mm</t>
  </si>
  <si>
    <t>Reference</t>
  </si>
  <si>
    <t>A</t>
  </si>
  <si>
    <t>Metal pipes</t>
  </si>
  <si>
    <t>I</t>
  </si>
  <si>
    <t>Seamless pipes made from brass, copper, lead or aluminum</t>
  </si>
  <si>
    <t>Commercially smooth</t>
  </si>
  <si>
    <t>0.0015–0.0100</t>
  </si>
  <si>
    <t>/2-61, 2-65/</t>
  </si>
  <si>
    <t>The same</t>
  </si>
  <si>
    <t>0.015–0.06</t>
  </si>
  <si>
    <t>II</t>
  </si>
  <si>
    <t>Seamless steel pipes (commercial)</t>
  </si>
  <si>
    <t>1. New, unused</t>
  </si>
  <si>
    <t>0.02–0.10</t>
  </si>
  <si>
    <t>/2-22, 2-53, 2-63, 2-68/</t>
  </si>
  <si>
    <t>2. Cleaned after many years of use</t>
  </si>
  <si>
    <t>Up to 0.04</t>
  </si>
  <si>
    <t>/2-65/</t>
  </si>
  <si>
    <t>3. Bituminized</t>
  </si>
  <si>
    <t>4. Superheated‑steam pipes of heating systems and water pipes of heating systems with deaeration and chemical treatment of running water</t>
  </si>
  <si>
    <t>/2-33/</t>
  </si>
  <si>
    <t>5. After one year of use in gas pipelines</t>
  </si>
  <si>
    <t>/2-22/</t>
  </si>
  <si>
    <t>6. After several years of use as tubings in gas wells under various conditions</t>
  </si>
  <si>
    <t>0.04–0.20</t>
  </si>
  <si>
    <t>/2-7/</t>
  </si>
  <si>
    <t>7. After several years of use as casings in gas wells under various conditions</t>
  </si>
  <si>
    <t>0.06–0.022</t>
  </si>
  <si>
    <t>8. Saturated‑steam pipes and water pipes of heating systems with insignificant water leakages (up to 0.5%) and deaeration of water added for making up leakage losses</t>
  </si>
  <si>
    <t>9. Heating‑system water pipes independent of their feed source</t>
  </si>
  <si>
    <t>/2-18/</t>
  </si>
  <si>
    <t>10. Oil pipelines for medium conditions of operation</t>
  </si>
  <si>
    <t>11. Slightly corroded</t>
  </si>
  <si>
    <t>≈0.4</t>
  </si>
  <si>
    <t>/2-68/</t>
  </si>
  <si>
    <t>12. Small depositions of scale</t>
  </si>
  <si>
    <t>13. Steam pipes in intermittent operation, and condensate pipes in an open condensate system</t>
  </si>
  <si>
    <t>14. Compressed‑air ducts from piston compressors and turbocompressors</t>
  </si>
  <si>
    <t>/2-7, 2-47, 2-65/</t>
  </si>
  <si>
    <t>15. After several years of use under various other conditions, i.e., corroded or with small scale deposits</t>
  </si>
  <si>
    <t>0.15–1.0</t>
  </si>
  <si>
    <t>16. Condensate pipes working intermittently, and water‑heating pipes in the absence of deaeration and chemical treatment of the water, with large leakage (up to 1.5‑3%)</t>
  </si>
  <si>
    <t>/2-53/</t>
  </si>
  <si>
    <t>17. Water pipelines in operation</t>
  </si>
  <si>
    <t>1.2–1.5</t>
  </si>
  <si>
    <t>18. Large depositions of scale</t>
  </si>
  <si>
    <t>≈3.0</t>
  </si>
  <si>
    <t>19. Pipe surface in poor state. Nonuniform overlapping of pipe joints</t>
  </si>
  <si>
    <t>≥5.0</t>
  </si>
  <si>
    <t>/2-60/</t>
  </si>
  <si>
    <t>III</t>
  </si>
  <si>
    <t>Welded steel pipes</t>
  </si>
  <si>
    <t>&gt;5.0</t>
  </si>
  <si>
    <t>1. New or old pipes in satisfactory state; welded or riveted pipe joints</t>
  </si>
  <si>
    <t>0.04–0.10</t>
  </si>
  <si>
    <t>/2-61 and 2-68/</t>
  </si>
  <si>
    <t>2. New, bituminized pipes</t>
  </si>
  <si>
    <t>≈0.15</t>
  </si>
  <si>
    <t>/2-64/</t>
  </si>
  <si>
    <t>3. Used pipes, corroded bitumen partially dissolved</t>
  </si>
  <si>
    <t>≈0.10</t>
  </si>
  <si>
    <t>4. Used pipes, uniform corrosion</t>
  </si>
  <si>
    <t>5. Without noticeable unevenness at the joints; lacquered on the inside (layer thickness about 10 mm); satisfactory state of surface</t>
  </si>
  <si>
    <t>0.3–0.4</t>
  </si>
  <si>
    <t>/2-62/</t>
  </si>
  <si>
    <t>6. Gas main after many years' use</t>
  </si>
  <si>
    <t>≈0.5</t>
  </si>
  <si>
    <t>7. With simple or double transverse riveted joints; inside lacquered (layer thickness 10 mm) or without lacquer but not corroded</t>
  </si>
  <si>
    <t>0.6–0.7</t>
  </si>
  <si>
    <t>/2-61/</t>
  </si>
  <si>
    <t>8. Lacquer‑coated on the inside, but not rust‑free; soiled in the process of carrying water, but not corroded</t>
  </si>
  <si>
    <t>0.95–1.0</t>
  </si>
  <si>
    <t>9. Layer deposits; gas mains after 20 years' use</t>
  </si>
  <si>
    <t>10. With double transverse riveted joints, not corroded; soiled by passage of water</t>
  </si>
  <si>
    <t>/2-68, 2-53/</t>
  </si>
  <si>
    <t>11. Small deposits</t>
  </si>
  <si>
    <t>12. With double transverse riveted joint, heavily corroded</t>
  </si>
  <si>
    <t>13. Considerable deposits</t>
  </si>
  <si>
    <t>2.0–4.0</t>
  </si>
  <si>
    <t>14. 25 years' use in municipal gas mains, uneven depositions of resin and naphthalene</t>
  </si>
  <si>
    <t>15. Pipe surface in poor state; uneven overlap of joints</t>
  </si>
  <si>
    <t>IV</t>
  </si>
  <si>
    <t>Riveted steel pipes</t>
  </si>
  <si>
    <t>1. Riveted along and across with one line of rivets; lacquered on the inside (layer thickness 10 mm); satisfactory state of the surface</t>
  </si>
  <si>
    <t>2. With double longitudinal riveted joints and simple transverse riveted joints lacquered on the inside (layer thickness 10 mm), or without lacquer but not corroded</t>
  </si>
  <si>
    <t>3. With simple transverse and double longitudinal riveted joints; coated on the inside with tar or lacquer (layer thickness 10 to 20 mm)</t>
  </si>
  <si>
    <t>1.2–1.3</t>
  </si>
  <si>
    <t>4. With four to six longitudinal rows of rivets; long period of use</t>
  </si>
  <si>
    <t>5. With four transverse and six longitudinal rows of rivets; joints overlapped on the inside</t>
  </si>
  <si>
    <t>6. Pipe surface in very poor state; uneven overlap of the joints</t>
  </si>
  <si>
    <t>V</t>
  </si>
  <si>
    <t>Roofing steel sheets</t>
  </si>
  <si>
    <t>1. Not oiled</t>
  </si>
  <si>
    <t>0.02–0.04</t>
  </si>
  <si>
    <t>/2-43/</t>
  </si>
  <si>
    <t>2. Oiled</t>
  </si>
  <si>
    <t>0.10–0.15</t>
  </si>
  <si>
    <t>VI</t>
  </si>
  <si>
    <t>Galvanized steel pipes</t>
  </si>
  <si>
    <t>1. Bright galvanization, new pipes</t>
  </si>
  <si>
    <t>0.07–0.10</t>
  </si>
  <si>
    <t>2. Ordinary galvanization</t>
  </si>
  <si>
    <t>0.1–0.15</t>
  </si>
  <si>
    <t>VII</t>
  </si>
  <si>
    <t>Galvanized sheet steel</t>
  </si>
  <si>
    <t>1. New pipes</t>
  </si>
  <si>
    <t>/2-63/</t>
  </si>
  <si>
    <t>2. Used (in water pipelines)</t>
  </si>
  <si>
    <t>/2-58/</t>
  </si>
  <si>
    <t>VIII</t>
  </si>
  <si>
    <t>Cast‑iron pipes</t>
  </si>
  <si>
    <t>1. New ones</t>
  </si>
  <si>
    <t>0.25–1.0</t>
  </si>
  <si>
    <t>2. New, bituminized</t>
  </si>
  <si>
    <t>3. Asphalt‑coated</t>
  </si>
  <si>
    <t>0.12–0.30</t>
  </si>
  <si>
    <t>4. Used water pipes</t>
  </si>
  <si>
    <t>5. Used and corroded pipes</t>
  </si>
  <si>
    <t>1.0–1.5</t>
  </si>
  <si>
    <t>6. With deposits</t>
  </si>
  <si>
    <t>/2-63 and 2-68/</t>
  </si>
  <si>
    <t>7. Considerable deposits</t>
  </si>
  <si>
    <t>/2-65 and 2-68/</t>
  </si>
  <si>
    <t>8. Cleaned after many years of use</t>
  </si>
  <si>
    <t>0.3–1.5</t>
  </si>
  <si>
    <t>9. Strongly corroded</t>
  </si>
  <si>
    <t>Up to 3.0</t>
  </si>
  <si>
    <t>B</t>
  </si>
  <si>
    <t>Conduits made from concrete, cement or other materials</t>
  </si>
  <si>
    <t>Concrete pipes</t>
  </si>
  <si>
    <t>1. Good surface, plaster finish</t>
  </si>
  <si>
    <t>0.3–0.8</t>
  </si>
  <si>
    <t>2. Average conditions</t>
  </si>
  <si>
    <t>3. Coarse (rough) surface</t>
  </si>
  <si>
    <t>3–9</t>
  </si>
  <si>
    <t>Reinforced‑concrete pipes</t>
  </si>
  <si>
    <t>—</t>
  </si>
  <si>
    <t>/2-47/</t>
  </si>
  <si>
    <t>Asbestos‑cement pipes</t>
  </si>
  <si>
    <t>1. New</t>
  </si>
  <si>
    <t>0.05–0.10</t>
  </si>
  <si>
    <t>2. Average</t>
  </si>
  <si>
    <t>≈0.60</t>
  </si>
  <si>
    <t>Cement pipes</t>
  </si>
  <si>
    <t>1. Smoothed surfaces</t>
  </si>
  <si>
    <t>2. Nonsmoothed surfaces</t>
  </si>
  <si>
    <t>1.0–2.0</t>
  </si>
  <si>
    <t>/2-47 and /2-65/</t>
  </si>
  <si>
    <t>3. Mortar in the joints not smoothed</t>
  </si>
  <si>
    <t>1.9–6.4</t>
  </si>
  <si>
    <t>Channel with a cement‑mortar plaster</t>
  </si>
  <si>
    <t>1. Good plaster from pure cement with smoothed connections; all unevennesses removed</t>
  </si>
  <si>
    <t>0.05–0.22</t>
  </si>
  <si>
    <t>2. With steel‑troweling</t>
  </si>
  <si>
    <t>Plaster over a metallic grid</t>
  </si>
  <si>
    <t>10–15</t>
  </si>
  <si>
    <t>Ceramic salt‑glazed channels</t>
  </si>
  <si>
    <t>Slag‑concrete tiles</t>
  </si>
  <si>
    <t>IX</t>
  </si>
  <si>
    <t>Slag and alabaster‑filling tiles</t>
  </si>
  <si>
    <t>Carefully finished plates</t>
  </si>
  <si>
    <t>/2-18 and 2-58/</t>
  </si>
  <si>
    <t>C</t>
  </si>
  <si>
    <t>Wood, plywood, and glass pipes</t>
  </si>
  <si>
    <t>Wooden pipes</t>
  </si>
  <si>
    <t>Very thoroughly dressed boards</t>
  </si>
  <si>
    <t>Tentatively</t>
  </si>
  <si>
    <t>Dressed boards</t>
  </si>
  <si>
    <t>Well‑fitted undressed boards</t>
  </si>
  <si>
    <t>Undressed boards</t>
  </si>
  <si>
    <t>Wood‑stave pipes</t>
  </si>
  <si>
    <t>Plywood pipes</t>
  </si>
  <si>
    <t>From good‑quality birch plywood with transverse grain</t>
  </si>
  <si>
    <t>/2-3/</t>
  </si>
  <si>
    <t>From good‑quality birch plywood with longitudinal grain</t>
  </si>
  <si>
    <t>0.03–0.05</t>
  </si>
  <si>
    <t>Glass pipes</t>
  </si>
  <si>
    <t>Plain glass</t>
  </si>
  <si>
    <t>0.0015–0.010</t>
  </si>
  <si>
    <t>2-3. ROUGHNESS OF PIPES AND CHANNELS</t>
  </si>
  <si>
    <t>TABLE 2-1</t>
  </si>
  <si>
    <t>4-Way Divergence</t>
  </si>
  <si>
    <t>Node In</t>
  </si>
  <si>
    <t>10 (A)</t>
  </si>
  <si>
    <t>20 (B)</t>
  </si>
  <si>
    <t>30 (C)</t>
  </si>
  <si>
    <t>Elbow 90</t>
  </si>
  <si>
    <t>40 (D)</t>
  </si>
  <si>
    <t>50 (E)</t>
  </si>
  <si>
    <t>33 (C')</t>
  </si>
  <si>
    <t>43 (D')</t>
  </si>
  <si>
    <t>53 (E')</t>
  </si>
  <si>
    <t>4WD_B</t>
  </si>
  <si>
    <t>250</t>
  </si>
  <si>
    <t>Elbow_Bend</t>
  </si>
  <si>
    <t>Tee_Cross</t>
  </si>
  <si>
    <t>Fit. Param</t>
  </si>
  <si>
    <t>R=0.5D</t>
  </si>
  <si>
    <t>EL90_0.5</t>
  </si>
  <si>
    <t>RC_L45</t>
  </si>
  <si>
    <t>L = 4.5*(D0 - D1)</t>
  </si>
  <si>
    <t>D0
(mm)</t>
  </si>
  <si>
    <t>D1
(mm)</t>
  </si>
  <si>
    <t>D0</t>
  </si>
  <si>
    <t>D1</t>
  </si>
  <si>
    <t>Type2</t>
  </si>
  <si>
    <t>Fit. Art No.</t>
  </si>
  <si>
    <t>Comp. Art No.</t>
  </si>
  <si>
    <t>Comp. Param</t>
  </si>
  <si>
    <t>Pipe Art No.</t>
  </si>
  <si>
    <t>Pipe Param</t>
  </si>
  <si>
    <t>Fluid Density
(kg/m3)</t>
  </si>
  <si>
    <t>Volume Flowrate
(m3/s)</t>
  </si>
  <si>
    <t>Total Headloss
(m)</t>
  </si>
  <si>
    <t>Local Headloss (m)</t>
  </si>
  <si>
    <t>Dynamic Viscosity
(Pa*s)</t>
  </si>
  <si>
    <t>Temperature (C)</t>
  </si>
  <si>
    <t>Hydraulic Branch Report</t>
  </si>
  <si>
    <t>Generated:</t>
  </si>
  <si>
    <t>Split Node:</t>
  </si>
  <si>
    <t>Total Inlet Flow (m3/s):</t>
  </si>
  <si>
    <t>Outlet Count:</t>
  </si>
  <si>
    <t>Branch</t>
  </si>
  <si>
    <t>Path (Inlet -&gt; Outlet)</t>
  </si>
  <si>
    <t>Outlet Node</t>
  </si>
  <si>
    <t>Outlet Dia (mm)</t>
  </si>
  <si>
    <t>Outlet Flow (m3/s)</t>
  </si>
  <si>
    <t>Outlet Flow (%)</t>
  </si>
  <si>
    <t>Total Headloss (m)</t>
  </si>
  <si>
    <t>Resistance H/Q^2</t>
  </si>
  <si>
    <t>Segments</t>
  </si>
  <si>
    <t>B1</t>
  </si>
  <si>
    <t>10 (A) -&gt; 20 (B) -&gt; 30 (C) -&gt; 31 -&gt; 32 -&gt; 33 (C')</t>
  </si>
  <si>
    <t>B2</t>
  </si>
  <si>
    <t>10 (A) -&gt; 20 (B) -&gt; 30 (C) -&gt; 40 (D) -&gt; 41 -&gt; 42 -&gt; 43 (D')</t>
  </si>
  <si>
    <t>B3</t>
  </si>
  <si>
    <t>10 (A) -&gt; 20 (B) -&gt; 30 (C) -&gt; 50 (E) -&gt; 51 -&gt; 52 -&gt; 53 (E')</t>
  </si>
  <si>
    <t>Summary</t>
  </si>
  <si>
    <t>Sum Outlet Flow (m3/s)</t>
  </si>
  <si>
    <t>Flow Balance Error (Qin - SumQout)</t>
  </si>
  <si>
    <t>Seg</t>
  </si>
  <si>
    <t>PRG Row</t>
  </si>
  <si>
    <t>D0 (mm)</t>
  </si>
  <si>
    <t>D1 (mm)</t>
  </si>
  <si>
    <t>Flow (m3/s)</t>
  </si>
  <si>
    <t>Local HL (m)</t>
  </si>
  <si>
    <t>Friction HL (m)</t>
  </si>
  <si>
    <t>Total HL (m)</t>
  </si>
  <si>
    <t>Cumulative HL (m)</t>
  </si>
  <si>
    <t>Volume Flowrate</t>
  </si>
  <si>
    <t>Optimization Target</t>
  </si>
  <si>
    <t>Optimization Variable</t>
  </si>
  <si>
    <t>Optimization Result</t>
  </si>
  <si>
    <t>Inlet</t>
  </si>
  <si>
    <t>Assignment</t>
  </si>
  <si>
    <t>Outlet</t>
  </si>
  <si>
    <t>Pipe Class</t>
  </si>
  <si>
    <t>vel (m/s)</t>
  </si>
  <si>
    <t>P1 - Plane4.H10</t>
  </si>
  <si>
    <t>P2 - MID_PIPE_LEN</t>
  </si>
  <si>
    <t>P3 - SIDE_PIPE_LEN_L6</t>
  </si>
  <si>
    <t>P4 - SIDE_RED_LEN_H7</t>
  </si>
  <si>
    <t>P5 - SIDE_OUTLET_D1</t>
  </si>
  <si>
    <t>P6 - MID_OUT_LET_D1</t>
  </si>
  <si>
    <t>P7 - report-2x-side-outlet-q-op</t>
  </si>
  <si>
    <t>P8 - report-mid-outlet-q-op</t>
  </si>
  <si>
    <t>Name</t>
  </si>
  <si>
    <t>DP 1</t>
  </si>
  <si>
    <t>DP0</t>
  </si>
  <si>
    <t>4WD_BS</t>
  </si>
  <si>
    <t>DP 2</t>
  </si>
  <si>
    <t xml:space="preserve">        ' --- BLIND CROSS ---</t>
  </si>
  <si>
    <t xml:space="preserve">        If ratio_ws_wc = 0 Then</t>
  </si>
  <si>
    <t xml:space="preserve">            Debug.Print "m_PathType = ", m_PathType</t>
  </si>
  <si>
    <t xml:space="preserve">            If m_PathType = eFlowPath_Branch Then</t>
  </si>
  <si>
    <t xml:space="preserve">                Calc_DivergingCross = 1.45</t>
  </si>
  <si>
    <t xml:space="preserve">            ElseIf m_PathType = eFlowPath_Branch_Special Then</t>
  </si>
  <si>
    <t xml:space="preserve">                Calc_DivergingCross = 1.5345</t>
  </si>
  <si>
    <t xml:space="preserve">            End If</t>
  </si>
  <si>
    <t xml:space="preserve">            Exit Function</t>
  </si>
  <si>
    <t xml:space="preserve">        End If</t>
  </si>
  <si>
    <t>DP 3</t>
  </si>
  <si>
    <t>A (m2)</t>
  </si>
  <si>
    <t>DP 4</t>
  </si>
  <si>
    <t>Optimization Convergence History</t>
  </si>
  <si>
    <t>Iter</t>
  </si>
  <si>
    <t>Max Error</t>
  </si>
  <si>
    <t>Row 8 D1</t>
  </si>
  <si>
    <t>Row 11 D1</t>
  </si>
  <si>
    <t>Row 14 D1</t>
  </si>
  <si>
    <t>DP 5</t>
  </si>
  <si>
    <t>1 + 0.933 * ratio_wb_wc ^ 2</t>
  </si>
  <si>
    <t>P1 - MID_RED_LEN</t>
  </si>
  <si>
    <t>Zeta = 1 + ratio_wb_wc ^ 2</t>
  </si>
  <si>
    <t>OP1</t>
  </si>
  <si>
    <t>OP2</t>
  </si>
  <si>
    <t>OP3</t>
  </si>
  <si>
    <t>OP4</t>
  </si>
  <si>
    <t>OP5</t>
  </si>
  <si>
    <t>OP6</t>
  </si>
  <si>
    <t>OP7</t>
  </si>
  <si>
    <t>OP8</t>
  </si>
  <si>
    <t>OP9</t>
  </si>
  <si>
    <t>OP10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</si>
</sst>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000"/>
    <numFmt numFmtId="166" formatCode="0.000000000000000"/>
    <numFmt numFmtId="167" formatCode="0.00000"/>
    <numFmt numFmtId="168" formatCode="0.000000000"/>
    <numFmt numFmtId="169" formatCode="0.0000000"/>
    <numFmt numFmtId="176" formatCode="0.0000"/>
  </numFmts>
  <fonts count="16">
    <font>
      <sz val="11"/>
      <color theme="1"/>
      <name val="Calibri"/>
      <family val="2"/>
      <scheme val="minor"/>
    </font>
    <font>
      <b/>
      <sz val="11"/>
      <color theme="1"/>
      <name val="Calibri"/>
      <family val="2"/>
      <scheme val="minor"/>
    </font>
    <font>
      <sz val="8.8000000000000007"/>
      <color rgb="FF3D3D3D"/>
      <name val="Arial"/>
      <family val="2"/>
    </font>
    <font>
      <sz val="12"/>
      <color rgb="FF3D3D3D"/>
      <name val="Arial"/>
      <family val="2"/>
    </font>
    <font>
      <vertAlign val="subscript"/>
      <sz val="12"/>
      <color rgb="FF3D3D3D"/>
      <name val="Arial"/>
      <family val="2"/>
    </font>
    <font>
      <vertAlign val="superscript"/>
      <sz val="12"/>
      <color rgb="FF3D3D3D"/>
      <name val="Arial"/>
      <family val="2"/>
    </font>
    <font>
      <b/>
      <sz val="11"/>
      <color theme="0"/>
      <name val="Calibri"/>
      <family val="2"/>
      <scheme val="minor"/>
    </font>
    <font>
      <sz val="10"/>
      <name val="Arial"/>
      <family val="2"/>
      <charset val="1"/>
    </font>
    <font>
      <sz val="8"/>
      <name val="Calibri"/>
      <family val="2"/>
      <scheme val="minor"/>
    </font>
    <font>
      <sz val="9"/>
      <color indexed="81"/>
      <name val="Tahoma"/>
      <family val="2"/>
    </font>
    <font>
      <b/>
      <sz val="9"/>
      <color indexed="81"/>
      <name val="Tahoma"/>
      <family val="2"/>
    </font>
    <font>
      <sz val="11"/>
      <color theme="0"/>
      <name val="Calibri"/>
      <family val="2"/>
      <scheme val="minor"/>
    </font>
    <font>
      <sz val="11"/>
      <name val="Calibri"/>
      <family val="2"/>
      <scheme val="minor"/>
    </font>
    <font>
      <b/>
      <sz val="11"/>
      <name val="Calibri"/>
      <family val="2"/>
      <scheme val="minor"/>
    </font>
    <font>
      <b/>
      <sz val="8"/>
      <color theme="0"/>
      <name val="Times-Roman"/>
    </font>
    <font>
      <b/>
      <sz val="16"/>
      <color theme="1"/>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4" tint="0.59999389629810485"/>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thick">
        <color rgb="FFC0C0C0"/>
      </left>
      <right/>
      <top style="thick">
        <color rgb="FFC0C0C0"/>
      </top>
      <bottom/>
      <diagonal/>
    </border>
    <border>
      <left/>
      <right/>
      <top style="thick">
        <color rgb="FFC0C0C0"/>
      </top>
      <bottom/>
      <diagonal/>
    </border>
    <border>
      <left style="thick">
        <color rgb="FFC0C0C0"/>
      </left>
      <right style="medium">
        <color rgb="FFCCCCCC"/>
      </right>
      <top style="medium">
        <color rgb="FFCCCCCC"/>
      </top>
      <bottom style="medium">
        <color rgb="FFCCCCCC"/>
      </bottom>
      <diagonal/>
    </border>
    <border>
      <left style="thick">
        <color rgb="FFC0C0C0"/>
      </left>
      <right style="medium">
        <color rgb="FFCCCCCC"/>
      </right>
      <top style="medium">
        <color rgb="FFCCCCCC"/>
      </top>
      <bottom/>
      <diagonal/>
    </border>
    <border>
      <left style="thick">
        <color rgb="FFC0C0C0"/>
      </left>
      <right style="medium">
        <color rgb="FFCCCCCC"/>
      </right>
      <top/>
      <bottom style="medium">
        <color rgb="FFCCCCCC"/>
      </bottom>
      <diagonal/>
    </border>
    <border>
      <left style="thick">
        <color rgb="FFC0C0C0"/>
      </left>
      <right style="medium">
        <color rgb="FFCCCCCC"/>
      </right>
      <top style="medium">
        <color rgb="FFCCCCCC"/>
      </top>
      <bottom style="thick">
        <color rgb="FFC0C0C0"/>
      </bottom>
      <diagonal/>
    </border>
    <border>
      <left style="medium">
        <color rgb="FFCCCCCC"/>
      </left>
      <right style="medium">
        <color rgb="FFCCCCCC"/>
      </right>
      <top style="medium">
        <color rgb="FFCCCCCC"/>
      </top>
      <bottom style="thick">
        <color rgb="FFC0C0C0"/>
      </bottom>
      <diagonal/>
    </border>
    <border>
      <left/>
      <right/>
      <top style="thick">
        <color rgb="FFC0C0C0"/>
      </top>
      <bottom style="medium">
        <color rgb="FFCCCCCC"/>
      </bottom>
      <diagonal/>
    </border>
    <border>
      <left style="thick">
        <color rgb="FFC0C0C0"/>
      </left>
      <right/>
      <top/>
      <bottom/>
      <diagonal/>
    </border>
    <border>
      <left/>
      <right/>
      <top/>
      <bottom style="medium">
        <color rgb="FFCCCCCC"/>
      </bottom>
      <diagonal/>
    </border>
    <border>
      <left/>
      <right/>
      <top/>
      <bottom style="thick">
        <color rgb="FFC0C0C0"/>
      </bottom>
      <diagonal/>
    </border>
  </borders>
  <cellStyleXfs count="2">
    <xf numFmtId="0" fontId="0" fillId="0" borderId="0"/>
    <xf numFmtId="0" fontId="7" fillId="0" borderId="0"/>
  </cellStyleXfs>
  <cellXfs count="71">
    <xf numFmtId="0" fontId="0" fillId="0" borderId="0" xfId="0"/>
    <xf numFmtId="0" fontId="3" fillId="3" borderId="3" xfId="0" applyFont="1" applyFill="1" applyBorder="1" applyAlignment="1">
      <alignment horizontal="center" vertical="top" wrapText="1"/>
    </xf>
    <xf numFmtId="0" fontId="2" fillId="3" borderId="3" xfId="0" applyFont="1" applyFill="1" applyBorder="1" applyAlignment="1">
      <alignment horizontal="center" vertical="top" wrapText="1"/>
    </xf>
    <xf numFmtId="0" fontId="0" fillId="2" borderId="6" xfId="0" applyFill="1" applyBorder="1"/>
    <xf numFmtId="0" fontId="0" fillId="2" borderId="7" xfId="0" applyFill="1" applyBorder="1"/>
    <xf numFmtId="0" fontId="3" fillId="3" borderId="8" xfId="0" applyFont="1" applyFill="1" applyBorder="1" applyAlignment="1">
      <alignment horizontal="center" vertical="top" wrapText="1"/>
    </xf>
    <xf numFmtId="0" fontId="3" fillId="3" borderId="9" xfId="0" applyFont="1" applyFill="1" applyBorder="1" applyAlignment="1">
      <alignment horizontal="center" vertical="top" wrapText="1"/>
    </xf>
    <xf numFmtId="0" fontId="3" fillId="3" borderId="10" xfId="0" applyFont="1" applyFill="1" applyBorder="1" applyAlignment="1">
      <alignment horizontal="center" vertical="top" wrapText="1"/>
    </xf>
    <xf numFmtId="0" fontId="3" fillId="3" borderId="11" xfId="0" applyFont="1" applyFill="1" applyBorder="1" applyAlignment="1">
      <alignment horizontal="center" vertical="top" wrapText="1"/>
    </xf>
    <xf numFmtId="0" fontId="3" fillId="3" borderId="12" xfId="0" applyFont="1" applyFill="1" applyBorder="1" applyAlignment="1">
      <alignment horizontal="center" vertical="top" wrapText="1"/>
    </xf>
    <xf numFmtId="0" fontId="2" fillId="3" borderId="12" xfId="0" applyFont="1" applyFill="1" applyBorder="1" applyAlignment="1">
      <alignment horizontal="center" vertical="top" wrapText="1"/>
    </xf>
    <xf numFmtId="0" fontId="0" fillId="2" borderId="14" xfId="0" applyFill="1" applyBorder="1"/>
    <xf numFmtId="0" fontId="0" fillId="2" borderId="0" xfId="0" applyFill="1"/>
    <xf numFmtId="0" fontId="0" fillId="2" borderId="15" xfId="0" applyFill="1" applyBorder="1" applyAlignment="1">
      <alignment horizontal="center" wrapText="1"/>
    </xf>
    <xf numFmtId="0" fontId="0" fillId="2" borderId="0" xfId="0" applyFill="1" applyAlignment="1">
      <alignment horizontal="center"/>
    </xf>
    <xf numFmtId="0" fontId="0" fillId="2" borderId="0" xfId="0" applyFill="1" applyAlignment="1">
      <alignment horizontal="center" wrapText="1"/>
    </xf>
    <xf numFmtId="0" fontId="1" fillId="0" borderId="1" xfId="0" applyFont="1" applyBorder="1" applyAlignment="1">
      <alignment horizontal="left" vertical="top" wrapText="1"/>
    </xf>
    <xf numFmtId="0" fontId="1" fillId="0" borderId="0" xfId="0" applyFont="1" applyAlignment="1">
      <alignment horizontal="left" vertical="top" wrapText="1"/>
    </xf>
    <xf numFmtId="0" fontId="0" fillId="0" borderId="0" xfId="0" applyAlignment="1">
      <alignment horizontal="left"/>
    </xf>
    <xf numFmtId="0" fontId="0" fillId="0" borderId="1" xfId="0" applyBorder="1" applyAlignment="1">
      <alignment horizontal="left"/>
    </xf>
    <xf numFmtId="0" fontId="1" fillId="11" borderId="0" xfId="0" applyFont="1" applyFill="1" applyAlignment="1">
      <alignment horizontal="left" vertical="top" wrapText="1"/>
    </xf>
    <xf numFmtId="0" fontId="0" fillId="0" borderId="0" xfId="0" applyAlignment="1">
      <alignment wrapText="1"/>
    </xf>
    <xf numFmtId="0" fontId="6" fillId="4" borderId="0" xfId="0" applyFont="1" applyFill="1"/>
    <xf numFmtId="0" fontId="6" fillId="4" borderId="0" xfId="0" applyFont="1" applyFill="1" applyAlignment="1">
      <alignment wrapText="1"/>
    </xf>
    <xf numFmtId="0" fontId="6" fillId="4" borderId="0" xfId="0" applyFont="1" applyFill="1" applyAlignment="1">
      <alignment horizontal="left"/>
    </xf>
    <xf numFmtId="0" fontId="11" fillId="9" borderId="0" xfId="0" applyFont="1" applyFill="1" applyAlignment="1">
      <alignment wrapText="1"/>
    </xf>
    <xf numFmtId="0" fontId="11" fillId="9" borderId="0" xfId="0" applyFont="1" applyFill="1" applyAlignment="1">
      <alignment horizontal="left"/>
    </xf>
    <xf numFmtId="0" fontId="11" fillId="9" borderId="0" xfId="0" applyFont="1" applyFill="1"/>
    <xf numFmtId="0" fontId="0" fillId="0" borderId="1" xfId="0" applyBorder="1"/>
    <xf numFmtId="0" fontId="0" fillId="0" borderId="1" xfId="0" applyBorder="1" applyAlignment="1">
      <alignment wrapText="1"/>
    </xf>
    <xf numFmtId="0" fontId="0" fillId="6" borderId="2" xfId="0" applyFill="1" applyBorder="1"/>
    <xf numFmtId="0" fontId="0" fillId="6" borderId="2" xfId="0" applyFill="1" applyBorder="1" applyAlignment="1">
      <alignment wrapText="1"/>
    </xf>
    <xf numFmtId="0" fontId="0" fillId="6" borderId="2" xfId="0" applyFill="1" applyBorder="1" applyAlignment="1">
      <alignment horizontal="left"/>
    </xf>
    <xf numFmtId="0" fontId="12" fillId="6" borderId="2" xfId="0" applyFont="1" applyFill="1" applyBorder="1"/>
    <xf numFmtId="0" fontId="12" fillId="6" borderId="2" xfId="0" applyFont="1" applyFill="1" applyBorder="1" applyAlignment="1">
      <alignment wrapText="1"/>
    </xf>
    <xf numFmtId="0" fontId="12" fillId="6" borderId="2" xfId="0" applyFont="1" applyFill="1" applyBorder="1" applyAlignment="1">
      <alignment horizontal="left"/>
    </xf>
    <xf numFmtId="0" fontId="13" fillId="8" borderId="0" xfId="0" applyFont="1" applyFill="1"/>
    <xf numFmtId="0" fontId="13" fillId="8" borderId="0" xfId="0" applyFont="1" applyFill="1" applyAlignment="1">
      <alignment wrapText="1"/>
    </xf>
    <xf numFmtId="0" fontId="13" fillId="8" borderId="0" xfId="0" applyFont="1" applyFill="1" applyAlignment="1">
      <alignment horizontal="left"/>
    </xf>
    <xf numFmtId="0" fontId="14" fillId="9" borderId="0" xfId="0" applyFont="1" applyFill="1"/>
    <xf numFmtId="0" fontId="0" fillId="0" borderId="0" xfId="0" applyAlignment="1">
      <alignment vertical="distributed" wrapText="1"/>
    </xf>
    <xf numFmtId="49" fontId="0" fillId="0" borderId="0" xfId="0" applyNumberFormat="1"/>
    <xf numFmtId="164" fontId="0" fillId="0" borderId="0" xfId="0" applyNumberFormat="1"/>
    <xf numFmtId="49" fontId="0" fillId="0" borderId="1" xfId="0" applyNumberFormat="1" applyBorder="1" applyAlignment="1">
      <alignment horizontal="left"/>
    </xf>
    <xf numFmtId="49" fontId="0" fillId="0" borderId="0" xfId="0" applyNumberFormat="1" applyAlignment="1">
      <alignment horizontal="left"/>
    </xf>
    <xf numFmtId="0" fontId="1" fillId="7" borderId="1" xfId="0" applyFont="1" applyFill="1" applyBorder="1" applyAlignment="1">
      <alignment horizontal="left" vertical="top" wrapText="1"/>
    </xf>
    <xf numFmtId="0" fontId="1" fillId="6" borderId="1" xfId="0" applyFont="1" applyFill="1" applyBorder="1" applyAlignment="1">
      <alignment horizontal="left" vertical="top" wrapText="1"/>
    </xf>
    <xf numFmtId="0" fontId="1" fillId="5" borderId="1" xfId="0" applyFont="1" applyFill="1" applyBorder="1" applyAlignment="1">
      <alignment horizontal="left" vertical="top" wrapText="1"/>
    </xf>
    <xf numFmtId="0" fontId="0" fillId="10" borderId="0" xfId="0" applyFill="1" applyAlignment="1">
      <alignment horizontal="left"/>
    </xf>
    <xf numFmtId="0" fontId="0" fillId="12" borderId="0" xfId="0" applyFill="1" applyAlignment="1">
      <alignment horizontal="left"/>
    </xf>
    <xf numFmtId="0" fontId="0" fillId="13" borderId="0" xfId="0" applyFill="1" applyAlignment="1">
      <alignment horizontal="left"/>
    </xf>
    <xf numFmtId="0" fontId="1" fillId="0" borderId="0" xfId="0" applyFont="1"/>
    <xf numFmtId="0" fontId="15" fillId="0" borderId="0" xfId="0" applyFont="1"/>
    <xf numFmtId="22" fontId="0" fillId="0" borderId="0" xfId="0" applyNumberFormat="1"/>
    <xf numFmtId="165" fontId="0" fillId="0" borderId="0" xfId="0" applyNumberFormat="1"/>
    <xf numFmtId="0" fontId="0" fillId="12" borderId="0" xfId="0" applyFill="1"/>
    <xf numFmtId="0" fontId="0" fillId="14" borderId="0" xfId="0" applyFill="1" applyAlignment="1">
      <alignment horizontal="left"/>
    </xf>
    <xf numFmtId="0" fontId="0" fillId="14" borderId="0" xfId="0" applyFill="1"/>
    <xf numFmtId="166" fontId="0" fillId="0" borderId="0" xfId="0" applyNumberFormat="1" applyAlignment="1">
      <alignment horizontal="right"/>
    </xf>
    <xf numFmtId="166" fontId="0" fillId="0" borderId="0" xfId="0" applyNumberFormat="1"/>
    <xf numFmtId="167" fontId="0" fillId="0" borderId="0" xfId="0" applyNumberFormat="1"/>
    <xf numFmtId="0" fontId="3" fillId="3" borderId="4" xfId="0" applyFont="1" applyFill="1" applyBorder="1" applyAlignment="1">
      <alignment horizontal="center" vertical="top" wrapText="1"/>
    </xf>
    <xf numFmtId="0" fontId="3" fillId="3" borderId="5" xfId="0" applyFont="1" applyFill="1" applyBorder="1" applyAlignment="1">
      <alignment horizontal="center" vertical="top" wrapText="1"/>
    </xf>
    <xf numFmtId="0" fontId="0" fillId="2" borderId="13" xfId="0" applyFill="1" applyBorder="1" applyAlignment="1">
      <alignment horizontal="center"/>
    </xf>
    <xf numFmtId="0" fontId="0" fillId="0" borderId="16" xfId="0" applyBorder="1" applyAlignment="1">
      <alignment wrapText="1"/>
    </xf>
    <xf numFmtId="168" fontId="0" fillId="0" borderId="0" xfId="0" applyNumberFormat="1"/>
    <xf numFmtId="169" fontId="0" fillId="0" borderId="0" xfId="0" applyNumberFormat="1"/>
    <xf numFmtId="0" fontId="0" fillId="0" borderId="0" xfId="0" applyFill="1"/>
    <xf numFmtId="176" fontId="0" fillId="0" borderId="0" xfId="0" applyNumberFormat="1" applyAlignment="1">
      <alignment horizontal="right"/>
    </xf>
    <xf numFmtId="176" fontId="0" fillId="0" borderId="0" xfId="0" applyNumberFormat="1"/>
    <xf numFmtId="176" fontId="0" fillId="0" borderId="0" xfId="0" applyNumberFormat="1" applyFill="1"/>
  </cellXfs>
  <cellStyles count="2">
    <cellStyle name="Normal" xfId="0" builtinId="0"/>
    <cellStyle name="Normal 2" xfId="1" xr:uid="{ECA1E8EA-4524-450A-93F1-508992786B1D}"/>
  </cellStyles>
  <dxfs count="12">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indexed="64"/>
        </bottom>
      </border>
    </dxf>
    <dxf>
      <alignment horizontal="left" vertical="bottom" textRotation="0" wrapText="0" indent="0" justifyLastLine="0" shrinkToFit="0" readingOrder="0"/>
    </dxf>
  </dxfs>
  <tableStyles count="0" defaultTableStyle="TableStyleMedium2" defaultPivotStyle="PivotStyleLight16"/>
  <colors>
    <mruColors>
      <color rgb="FF00FF99"/>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Kết</a:t>
            </a:r>
            <a:r>
              <a:rPr lang="en-GB" baseline="0"/>
              <a:t> quả optimize 1D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trendline>
            <c:spPr>
              <a:ln w="19050" cap="rnd">
                <a:solidFill>
                  <a:schemeClr val="accent1"/>
                </a:solidFill>
                <a:prstDash val="sysDot"/>
              </a:ln>
              <a:effectLst/>
            </c:spPr>
            <c:trendlineType val="linear"/>
            <c:dispRSqr val="0"/>
            <c:dispEq val="0"/>
          </c:trendline>
          <c:xVal>
            <c:numRef>
              <c:f>DP!$F$2:$F$4</c:f>
              <c:numCache>
                <c:formatCode>0.0000</c:formatCode>
                <c:ptCount val="3"/>
                <c:pt idx="0">
                  <c:v>0.18113000000000001</c:v>
                </c:pt>
                <c:pt idx="1">
                  <c:v>0.249</c:v>
                </c:pt>
                <c:pt idx="2">
                  <c:v>1.0000455856323242E-2</c:v>
                </c:pt>
              </c:numCache>
            </c:numRef>
          </c:xVal>
          <c:yVal>
            <c:numRef>
              <c:f>DP!$G$2:$G$4</c:f>
              <c:numCache>
                <c:formatCode>0.0000</c:formatCode>
                <c:ptCount val="3"/>
                <c:pt idx="0">
                  <c:v>0.17479</c:v>
                </c:pt>
                <c:pt idx="1">
                  <c:v>0.19823583984375001</c:v>
                </c:pt>
                <c:pt idx="2">
                  <c:v>1.053973388671875E-2</c:v>
                </c:pt>
              </c:numCache>
            </c:numRef>
          </c:yVal>
          <c:smooth val="0"/>
          <c:extLst>
            <c:ext xmlns:c16="http://schemas.microsoft.com/office/drawing/2014/chart" uri="{C3380CC4-5D6E-409C-BE32-E72D297353CC}">
              <c16:uniqueId val="{00000000-EF07-4DCB-B489-583DC221094B}"/>
            </c:ext>
          </c:extLst>
        </c:ser>
        <c:dLbls>
          <c:showLegendKey val="0"/>
          <c:showVal val="0"/>
          <c:showCatName val="0"/>
          <c:showSerName val="0"/>
          <c:showPercent val="0"/>
          <c:showBubbleSize val="0"/>
        </c:dLbls>
        <c:axId val="1347378863"/>
        <c:axId val="1347376943"/>
      </c:scatterChart>
      <c:valAx>
        <c:axId val="13473788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D_C'</a:t>
                </a:r>
              </a:p>
            </c:rich>
          </c:tx>
          <c:layout>
            <c:manualLayout>
              <c:xMode val="edge"/>
              <c:yMode val="edge"/>
              <c:x val="0.51795034995625544"/>
              <c:y val="0.883310002916302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376943"/>
        <c:crosses val="autoZero"/>
        <c:crossBetween val="midCat"/>
      </c:valAx>
      <c:valAx>
        <c:axId val="1347376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000" b="0" i="0" u="none" strike="noStrike" kern="1200" baseline="0">
                    <a:solidFill>
                      <a:sysClr val="windowText" lastClr="000000">
                        <a:lumMod val="65000"/>
                        <a:lumOff val="35000"/>
                      </a:sysClr>
                    </a:solidFill>
                  </a:rPr>
                  <a:t>D_D' = D_E'</a:t>
                </a:r>
              </a:p>
            </c:rich>
          </c:tx>
          <c:layout>
            <c:manualLayout>
              <c:xMode val="edge"/>
              <c:yMode val="edge"/>
              <c:x val="1.9444444444444445E-2"/>
              <c:y val="0.3599114173228347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3788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47625</xdr:colOff>
      <xdr:row>0</xdr:row>
      <xdr:rowOff>47625</xdr:rowOff>
    </xdr:from>
    <xdr:to>
      <xdr:col>21</xdr:col>
      <xdr:colOff>542925</xdr:colOff>
      <xdr:row>20</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D55DB794-9343-41EC-9FD4-407BD6E100AC}"/>
                </a:ext>
              </a:extLst>
            </xdr:cNvPr>
            <xdr:cNvSpPr txBox="1"/>
          </xdr:nvSpPr>
          <xdr:spPr>
            <a:xfrm>
              <a:off x="15840075" y="47625"/>
              <a:ext cx="4152900"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Relative roughness is the ratio of </a:t>
              </a:r>
              <a:r>
                <a:rPr lang="en-GB" b="1"/>
                <a:t>absolute roughness (</a:t>
              </a:r>
              <a:r>
                <a:rPr lang="el-GR" b="1"/>
                <a:t>Δ)</a:t>
              </a:r>
              <a:r>
                <a:rPr lang="el-GR"/>
                <a:t> </a:t>
              </a:r>
              <a:r>
                <a:rPr lang="en-GB"/>
                <a:t>to the </a:t>
              </a:r>
              <a:r>
                <a:rPr lang="en-GB" b="1"/>
                <a:t>pipe internal diameter (D)</a:t>
              </a:r>
              <a:endParaRPr lang="en-GB"/>
            </a:p>
            <a:p>
              <a:pPr/>
              <a14:m>
                <m:oMathPara xmlns:m="http://schemas.openxmlformats.org/officeDocument/2006/math">
                  <m:oMathParaPr>
                    <m:jc m:val="centerGroup"/>
                  </m:oMathParaPr>
                  <m:oMath xmlns:m="http://schemas.openxmlformats.org/officeDocument/2006/math">
                    <m:r>
                      <m:rPr>
                        <m:nor/>
                      </m:rPr>
                      <a:rPr lang="en-GB" b="0"/>
                      <m:t>Relative</m:t>
                    </m:r>
                    <m:r>
                      <m:rPr>
                        <m:nor/>
                      </m:rPr>
                      <a:rPr lang="en-GB" b="0"/>
                      <m:t> </m:t>
                    </m:r>
                    <m:r>
                      <m:rPr>
                        <m:nor/>
                      </m:rPr>
                      <a:rPr lang="en-GB" b="0"/>
                      <m:t>roughness</m:t>
                    </m:r>
                    <m:r>
                      <a:rPr lang="en-GB" sz="1100" b="0" i="0">
                        <a:solidFill>
                          <a:schemeClr val="dk1"/>
                        </a:solidFill>
                        <a:latin typeface="Cambria Math" panose="02040503050406030204" pitchFamily="18" charset="0"/>
                        <a:ea typeface="+mn-ea"/>
                        <a:cs typeface="+mn-cs"/>
                      </a:rPr>
                      <m:t>=</m:t>
                    </m:r>
                    <m:f>
                      <m:fPr>
                        <m:ctrlPr>
                          <a:rPr lang="ar-AE" sz="1100" b="0" i="1">
                            <a:solidFill>
                              <a:schemeClr val="dk1"/>
                            </a:solidFill>
                            <a:latin typeface="Cambria Math" panose="02040503050406030204" pitchFamily="18" charset="0"/>
                            <a:ea typeface="+mn-ea"/>
                            <a:cs typeface="+mn-cs"/>
                          </a:rPr>
                        </m:ctrlPr>
                      </m:fPr>
                      <m:num>
                        <m:r>
                          <m:rPr>
                            <m:sty m:val="p"/>
                          </m:rPr>
                          <a:rPr lang="el-GR" sz="1100" b="0" i="0">
                            <a:solidFill>
                              <a:schemeClr val="dk1"/>
                            </a:solidFill>
                            <a:latin typeface="Cambria Math" panose="02040503050406030204" pitchFamily="18" charset="0"/>
                            <a:ea typeface="+mn-ea"/>
                            <a:cs typeface="+mn-cs"/>
                          </a:rPr>
                          <m:t>Δ</m:t>
                        </m:r>
                      </m:num>
                      <m:den>
                        <m:r>
                          <a:rPr lang="ar-AE" sz="1100" b="0" i="1">
                            <a:solidFill>
                              <a:schemeClr val="dk1"/>
                            </a:solidFill>
                            <a:latin typeface="Cambria Math" panose="02040503050406030204" pitchFamily="18" charset="0"/>
                            <a:ea typeface="+mn-ea"/>
                            <a:cs typeface="+mn-cs"/>
                          </a:rPr>
                          <m:t>𝐷</m:t>
                        </m:r>
                      </m:den>
                    </m:f>
                  </m:oMath>
                </m:oMathPara>
              </a14:m>
              <a:endParaRPr lang="ar-AE" b="0"/>
            </a:p>
            <a:p>
              <a:br>
                <a:rPr lang="en-GB"/>
              </a:br>
              <a:r>
                <a:rPr lang="en-GB"/>
                <a:t>On the Moody chart, relative roughness determines the friction factor </a:t>
              </a:r>
              <a:r>
                <a:rPr lang="el-GR"/>
                <a:t>λ (</a:t>
              </a:r>
              <a:r>
                <a:rPr lang="en-GB"/>
                <a:t>or f) in the fully rough regime, and influences the transition region.</a:t>
              </a:r>
            </a:p>
            <a:p>
              <a:r>
                <a:rPr lang="en-GB" b="1"/>
                <a:t>From Idelchik’s perspective:</a:t>
              </a:r>
              <a:br>
                <a:rPr lang="en-GB"/>
              </a:br>
              <a:r>
                <a:rPr lang="en-GB"/>
                <a:t>A pipe is considered:</a:t>
              </a:r>
            </a:p>
            <a:p>
              <a:r>
                <a:rPr lang="en-GB" b="1"/>
                <a:t>Hydraulically smooth</a:t>
              </a:r>
              <a:r>
                <a:rPr lang="en-GB"/>
                <a:t> if the viscous sublayer thickness (</a:t>
              </a:r>
              <a:r>
                <a:rPr lang="el-GR"/>
                <a:t>δ_</a:t>
              </a:r>
              <a:r>
                <a:rPr lang="en-GB"/>
                <a:t>v) is larger than the roughness elements, i.e.</a:t>
              </a:r>
              <a:br>
                <a:rPr lang="en-GB"/>
              </a:br>
              <a14:m>
                <m:oMath xmlns:m="http://schemas.openxmlformats.org/officeDocument/2006/math">
                  <m:r>
                    <m:rPr>
                      <m:nor/>
                    </m:rPr>
                    <a:rPr lang="en-GB" b="0"/>
                    <m:t>Re</m:t>
                  </m:r>
                  <m:r>
                    <a:rPr lang="en-GB" sz="1100" b="0" i="0">
                      <a:solidFill>
                        <a:schemeClr val="dk1"/>
                      </a:solidFill>
                      <a:latin typeface="Cambria Math" panose="02040503050406030204" pitchFamily="18" charset="0"/>
                      <a:ea typeface="+mn-ea"/>
                      <a:cs typeface="+mn-cs"/>
                    </a:rPr>
                    <m:t>⋅</m:t>
                  </m:r>
                  <m:f>
                    <m:fPr>
                      <m:ctrlPr>
                        <a:rPr lang="ar-AE" sz="1100" b="0" i="1">
                          <a:solidFill>
                            <a:schemeClr val="dk1"/>
                          </a:solidFill>
                          <a:latin typeface="Cambria Math" panose="02040503050406030204" pitchFamily="18" charset="0"/>
                          <a:ea typeface="+mn-ea"/>
                          <a:cs typeface="+mn-cs"/>
                        </a:rPr>
                      </m:ctrlPr>
                    </m:fPr>
                    <m:num>
                      <m:r>
                        <m:rPr>
                          <m:sty m:val="p"/>
                        </m:rPr>
                        <a:rPr lang="el-GR" sz="1100" b="0" i="0">
                          <a:solidFill>
                            <a:schemeClr val="dk1"/>
                          </a:solidFill>
                          <a:latin typeface="Cambria Math" panose="02040503050406030204" pitchFamily="18" charset="0"/>
                          <a:ea typeface="+mn-ea"/>
                          <a:cs typeface="+mn-cs"/>
                        </a:rPr>
                        <m:t>Δ</m:t>
                      </m:r>
                    </m:num>
                    <m:den>
                      <m:r>
                        <a:rPr lang="ar-AE" sz="1100" b="0" i="1">
                          <a:solidFill>
                            <a:schemeClr val="dk1"/>
                          </a:solidFill>
                          <a:latin typeface="Cambria Math" panose="02040503050406030204" pitchFamily="18" charset="0"/>
                          <a:ea typeface="+mn-ea"/>
                          <a:cs typeface="+mn-cs"/>
                        </a:rPr>
                        <m:t>𝐷</m:t>
                      </m:r>
                    </m:den>
                  </m:f>
                  <m:r>
                    <a:rPr lang="ar-AE" sz="1100" b="0" i="0">
                      <a:solidFill>
                        <a:schemeClr val="dk1"/>
                      </a:solidFill>
                      <a:latin typeface="Cambria Math" panose="02040503050406030204" pitchFamily="18" charset="0"/>
                      <a:ea typeface="+mn-ea"/>
                      <a:cs typeface="+mn-cs"/>
                    </a:rPr>
                    <m:t>⋅</m:t>
                  </m:r>
                  <m:rad>
                    <m:radPr>
                      <m:degHide m:val="on"/>
                      <m:ctrlPr>
                        <a:rPr lang="ar-AE" sz="1100" b="0" i="1">
                          <a:solidFill>
                            <a:schemeClr val="dk1"/>
                          </a:solidFill>
                          <a:latin typeface="Cambria Math" panose="02040503050406030204" pitchFamily="18" charset="0"/>
                          <a:ea typeface="+mn-ea"/>
                          <a:cs typeface="+mn-cs"/>
                        </a:rPr>
                      </m:ctrlPr>
                    </m:radPr>
                    <m:deg/>
                    <m:e>
                      <m:r>
                        <a:rPr lang="ar-AE" sz="1100" b="0" i="1">
                          <a:solidFill>
                            <a:schemeClr val="dk1"/>
                          </a:solidFill>
                          <a:latin typeface="Cambria Math" panose="02040503050406030204" pitchFamily="18" charset="0"/>
                          <a:ea typeface="+mn-ea"/>
                          <a:cs typeface="+mn-cs"/>
                        </a:rPr>
                        <m:t>𝜆</m:t>
                      </m:r>
                    </m:e>
                  </m:rad>
                  <m:r>
                    <a:rPr lang="ar-AE" sz="1100" b="0" i="0">
                      <a:solidFill>
                        <a:schemeClr val="dk1"/>
                      </a:solidFill>
                      <a:latin typeface="Cambria Math" panose="02040503050406030204" pitchFamily="18" charset="0"/>
                      <a:ea typeface="+mn-ea"/>
                      <a:cs typeface="+mn-cs"/>
                    </a:rPr>
                    <m:t>&lt;</m:t>
                  </m:r>
                  <m:r>
                    <m:rPr>
                      <m:nor/>
                    </m:rPr>
                    <a:rPr lang="en-GB" sz="1100" b="0" i="1">
                      <a:solidFill>
                        <a:schemeClr val="dk1"/>
                      </a:solidFill>
                      <a:latin typeface="+mn-lt"/>
                      <a:ea typeface="+mn-ea"/>
                      <a:cs typeface="+mn-cs"/>
                    </a:rPr>
                    <m:t>constant</m:t>
                  </m:r>
                </m:oMath>
              </a14:m>
              <a:r>
                <a:rPr lang="en-GB"/>
                <a:t> (usually &lt; 5).</a:t>
              </a:r>
              <a:br>
                <a:rPr lang="en-GB"/>
              </a:br>
              <a:r>
                <a:rPr lang="en-GB"/>
                <a:t>In practice, for </a:t>
              </a:r>
              <a:r>
                <a:rPr lang="el-GR"/>
                <a:t>Δ/</a:t>
              </a:r>
              <a:r>
                <a:rPr lang="en-GB"/>
                <a:t>D &lt; 10⁻⁴ (very small), many pipes behave as smooth.</a:t>
              </a:r>
            </a:p>
            <a:p>
              <a:r>
                <a:rPr lang="en-GB" b="1"/>
                <a:t>Fully rough</a:t>
              </a:r>
              <a:r>
                <a:rPr lang="en-GB"/>
                <a:t> when </a:t>
              </a:r>
              <a14:m>
                <m:oMath xmlns:m="http://schemas.openxmlformats.org/officeDocument/2006/math">
                  <m:r>
                    <m:rPr>
                      <m:nor/>
                    </m:rPr>
                    <a:rPr lang="en-GB" b="0"/>
                    <m:t>Re</m:t>
                  </m:r>
                  <m:r>
                    <a:rPr lang="en-GB" sz="1100" b="0" i="0">
                      <a:solidFill>
                        <a:schemeClr val="dk1"/>
                      </a:solidFill>
                      <a:latin typeface="Cambria Math" panose="02040503050406030204" pitchFamily="18" charset="0"/>
                      <a:ea typeface="+mn-ea"/>
                      <a:cs typeface="+mn-cs"/>
                    </a:rPr>
                    <m:t>⋅</m:t>
                  </m:r>
                  <m:f>
                    <m:fPr>
                      <m:ctrlPr>
                        <a:rPr lang="ar-AE" sz="1100" b="0" i="1">
                          <a:solidFill>
                            <a:schemeClr val="dk1"/>
                          </a:solidFill>
                          <a:latin typeface="Cambria Math" panose="02040503050406030204" pitchFamily="18" charset="0"/>
                          <a:ea typeface="+mn-ea"/>
                          <a:cs typeface="+mn-cs"/>
                        </a:rPr>
                      </m:ctrlPr>
                    </m:fPr>
                    <m:num>
                      <m:r>
                        <m:rPr>
                          <m:sty m:val="p"/>
                        </m:rPr>
                        <a:rPr lang="el-GR" sz="1100" b="0" i="0">
                          <a:solidFill>
                            <a:schemeClr val="dk1"/>
                          </a:solidFill>
                          <a:latin typeface="Cambria Math" panose="02040503050406030204" pitchFamily="18" charset="0"/>
                          <a:ea typeface="+mn-ea"/>
                          <a:cs typeface="+mn-cs"/>
                        </a:rPr>
                        <m:t>Δ</m:t>
                      </m:r>
                    </m:num>
                    <m:den>
                      <m:r>
                        <a:rPr lang="ar-AE" sz="1100" b="0" i="1">
                          <a:solidFill>
                            <a:schemeClr val="dk1"/>
                          </a:solidFill>
                          <a:latin typeface="Cambria Math" panose="02040503050406030204" pitchFamily="18" charset="0"/>
                          <a:ea typeface="+mn-ea"/>
                          <a:cs typeface="+mn-cs"/>
                        </a:rPr>
                        <m:t>𝐷</m:t>
                      </m:r>
                    </m:den>
                  </m:f>
                  <m:r>
                    <a:rPr lang="ar-AE" sz="1100" b="0" i="0">
                      <a:solidFill>
                        <a:schemeClr val="dk1"/>
                      </a:solidFill>
                      <a:latin typeface="Cambria Math" panose="02040503050406030204" pitchFamily="18" charset="0"/>
                      <a:ea typeface="+mn-ea"/>
                      <a:cs typeface="+mn-cs"/>
                    </a:rPr>
                    <m:t>⋅</m:t>
                  </m:r>
                  <m:rad>
                    <m:radPr>
                      <m:degHide m:val="on"/>
                      <m:ctrlPr>
                        <a:rPr lang="ar-AE" sz="1100" b="0" i="1">
                          <a:solidFill>
                            <a:schemeClr val="dk1"/>
                          </a:solidFill>
                          <a:latin typeface="Cambria Math" panose="02040503050406030204" pitchFamily="18" charset="0"/>
                          <a:ea typeface="+mn-ea"/>
                          <a:cs typeface="+mn-cs"/>
                        </a:rPr>
                      </m:ctrlPr>
                    </m:radPr>
                    <m:deg/>
                    <m:e>
                      <m:r>
                        <a:rPr lang="ar-AE" sz="1100" b="0" i="1">
                          <a:solidFill>
                            <a:schemeClr val="dk1"/>
                          </a:solidFill>
                          <a:latin typeface="Cambria Math" panose="02040503050406030204" pitchFamily="18" charset="0"/>
                          <a:ea typeface="+mn-ea"/>
                          <a:cs typeface="+mn-cs"/>
                        </a:rPr>
                        <m:t>𝜆</m:t>
                      </m:r>
                    </m:e>
                  </m:rad>
                  <m:r>
                    <a:rPr lang="ar-AE" sz="1100" b="0" i="0">
                      <a:solidFill>
                        <a:schemeClr val="dk1"/>
                      </a:solidFill>
                      <a:latin typeface="Cambria Math" panose="02040503050406030204" pitchFamily="18" charset="0"/>
                      <a:ea typeface="+mn-ea"/>
                      <a:cs typeface="+mn-cs"/>
                    </a:rPr>
                    <m:t>&gt;</m:t>
                  </m:r>
                  <m:r>
                    <a:rPr lang="ar-AE" sz="1100" b="0" i="0">
                      <a:solidFill>
                        <a:schemeClr val="dk1"/>
                      </a:solidFill>
                      <a:latin typeface="Cambria Math" panose="02040503050406030204" pitchFamily="18" charset="0"/>
                      <a:ea typeface="+mn-ea"/>
                      <a:cs typeface="+mn-cs"/>
                    </a:rPr>
                    <m:t>70</m:t>
                  </m:r>
                </m:oMath>
              </a14:m>
              <a:r>
                <a:rPr lang="ar-AE"/>
                <a:t>, </a:t>
              </a:r>
              <a:r>
                <a:rPr lang="en-GB"/>
                <a:t>then </a:t>
              </a:r>
              <a:r>
                <a:rPr lang="el-GR"/>
                <a:t>λ </a:t>
              </a:r>
              <a:r>
                <a:rPr lang="en-GB"/>
                <a:t>depends only on </a:t>
              </a:r>
              <a:r>
                <a:rPr lang="el-GR"/>
                <a:t>Δ/</a:t>
              </a:r>
              <a:r>
                <a:rPr lang="en-GB"/>
                <a:t>D.</a:t>
              </a:r>
            </a:p>
            <a:p>
              <a:r>
                <a:rPr lang="en-GB" b="1"/>
                <a:t>Quick classification using </a:t>
              </a:r>
              <a:r>
                <a:rPr lang="el-GR" b="1"/>
                <a:t>Δ/</a:t>
              </a:r>
              <a:r>
                <a:rPr lang="en-GB" b="1"/>
                <a:t>D:</a:t>
              </a:r>
              <a:br>
                <a:rPr lang="en-GB"/>
              </a:br>
              <a:r>
                <a:rPr lang="en-GB"/>
                <a:t>For typical industrial pipes (D = 50–500 mm):</a:t>
              </a:r>
            </a:p>
            <a:p>
              <a:r>
                <a:rPr lang="el-GR"/>
                <a:t>Δ/</a:t>
              </a:r>
              <a:r>
                <a:rPr lang="en-GB"/>
                <a:t>D range	Classification</a:t>
              </a:r>
            </a:p>
            <a:p>
              <a:r>
                <a:rPr lang="en-GB"/>
                <a:t>&lt; 0.0001	Hydraulically smooth (glass, drawn brass)</a:t>
              </a:r>
            </a:p>
            <a:p>
              <a:r>
                <a:rPr lang="en-GB"/>
                <a:t>0.0001–0.001	Transitionally smooth</a:t>
              </a:r>
            </a:p>
            <a:p>
              <a:r>
                <a:rPr lang="en-GB"/>
                <a:t>0.001–0.01	Transitionally rough</a:t>
              </a:r>
            </a:p>
            <a:p>
              <a:r>
                <a:rPr lang="en-GB"/>
                <a:t>&gt; 0.01	Fully rough (riveted, heavily corroded, concrete)</a:t>
              </a:r>
            </a:p>
          </xdr:txBody>
        </xdr:sp>
      </mc:Choice>
      <mc:Fallback xmlns="">
        <xdr:sp macro="" textlink="">
          <xdr:nvSpPr>
            <xdr:cNvPr id="2" name="TextBox 1">
              <a:extLst>
                <a:ext uri="{FF2B5EF4-FFF2-40B4-BE49-F238E27FC236}">
                  <a16:creationId xmlns:a16="http://schemas.microsoft.com/office/drawing/2014/main" id="{D55DB794-9343-41EC-9FD4-407BD6E100AC}"/>
                </a:ext>
              </a:extLst>
            </xdr:cNvPr>
            <xdr:cNvSpPr txBox="1"/>
          </xdr:nvSpPr>
          <xdr:spPr>
            <a:xfrm>
              <a:off x="15840075" y="47625"/>
              <a:ext cx="4152900"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Relative roughness is the ratio of </a:t>
              </a:r>
              <a:r>
                <a:rPr lang="en-GB" b="1"/>
                <a:t>absolute roughness (</a:t>
              </a:r>
              <a:r>
                <a:rPr lang="el-GR" b="1"/>
                <a:t>Δ)</a:t>
              </a:r>
              <a:r>
                <a:rPr lang="el-GR"/>
                <a:t> </a:t>
              </a:r>
              <a:r>
                <a:rPr lang="en-GB"/>
                <a:t>to the </a:t>
              </a:r>
              <a:r>
                <a:rPr lang="en-GB" b="1"/>
                <a:t>pipe internal diameter (D)</a:t>
              </a:r>
              <a:endParaRPr lang="en-GB"/>
            </a:p>
            <a:p>
              <a:r>
                <a:rPr lang="en-GB" b="0" i="0">
                  <a:latin typeface="Cambria Math" panose="02040503050406030204" pitchFamily="18" charset="0"/>
                </a:rPr>
                <a:t>"Relative roughness</a:t>
              </a:r>
              <a:r>
                <a:rPr lang="en-GB" sz="1100" b="0" i="0">
                  <a:solidFill>
                    <a:schemeClr val="dk1"/>
                  </a:solidFill>
                  <a:latin typeface="+mn-lt"/>
                  <a:ea typeface="+mn-ea"/>
                  <a:cs typeface="+mn-cs"/>
                </a:rPr>
                <a:t>"=</a:t>
              </a:r>
              <a:r>
                <a:rPr lang="el-GR" sz="1100" b="0" i="0">
                  <a:solidFill>
                    <a:schemeClr val="dk1"/>
                  </a:solidFill>
                  <a:latin typeface="+mn-lt"/>
                  <a:ea typeface="+mn-ea"/>
                  <a:cs typeface="+mn-cs"/>
                </a:rPr>
                <a:t>Δ</a:t>
              </a:r>
              <a:r>
                <a:rPr lang="ar-AE" sz="1100" b="0" i="0">
                  <a:solidFill>
                    <a:schemeClr val="dk1"/>
                  </a:solidFill>
                  <a:latin typeface="+mn-lt"/>
                  <a:ea typeface="+mn-ea"/>
                  <a:cs typeface="+mn-cs"/>
                </a:rPr>
                <a:t>/𝐷</a:t>
              </a:r>
              <a:endParaRPr lang="ar-AE" b="0"/>
            </a:p>
            <a:p>
              <a:br>
                <a:rPr lang="en-GB"/>
              </a:br>
              <a:r>
                <a:rPr lang="en-GB"/>
                <a:t>On the Moody chart, relative roughness determines the friction factor </a:t>
              </a:r>
              <a:r>
                <a:rPr lang="el-GR"/>
                <a:t>λ (</a:t>
              </a:r>
              <a:r>
                <a:rPr lang="en-GB"/>
                <a:t>or f) in the fully rough regime, and influences the transition region.</a:t>
              </a:r>
            </a:p>
            <a:p>
              <a:r>
                <a:rPr lang="en-GB" b="1"/>
                <a:t>From Idelchik’s perspective:</a:t>
              </a:r>
              <a:br>
                <a:rPr lang="en-GB"/>
              </a:br>
              <a:r>
                <a:rPr lang="en-GB"/>
                <a:t>A pipe is considered:</a:t>
              </a:r>
            </a:p>
            <a:p>
              <a:r>
                <a:rPr lang="en-GB" b="1"/>
                <a:t>Hydraulically smooth</a:t>
              </a:r>
              <a:r>
                <a:rPr lang="en-GB"/>
                <a:t> if the viscous sublayer thickness (</a:t>
              </a:r>
              <a:r>
                <a:rPr lang="el-GR"/>
                <a:t>δ_</a:t>
              </a:r>
              <a:r>
                <a:rPr lang="en-GB"/>
                <a:t>v) is larger than the roughness elements, i.e.</a:t>
              </a:r>
              <a:br>
                <a:rPr lang="en-GB"/>
              </a:br>
              <a:r>
                <a:rPr lang="en-GB" b="0" i="0">
                  <a:latin typeface="Cambria Math" panose="02040503050406030204" pitchFamily="18" charset="0"/>
                </a:rPr>
                <a:t>"Re</a:t>
              </a:r>
              <a:r>
                <a:rPr lang="en-GB" sz="1100" b="0" i="0">
                  <a:solidFill>
                    <a:schemeClr val="dk1"/>
                  </a:solidFill>
                  <a:latin typeface="+mn-lt"/>
                  <a:ea typeface="+mn-ea"/>
                  <a:cs typeface="+mn-cs"/>
                </a:rPr>
                <a:t>"⋅</a:t>
              </a:r>
              <a:r>
                <a:rPr lang="el-GR" sz="1100" b="0" i="0">
                  <a:solidFill>
                    <a:schemeClr val="dk1"/>
                  </a:solidFill>
                  <a:latin typeface="+mn-lt"/>
                  <a:ea typeface="+mn-ea"/>
                  <a:cs typeface="+mn-cs"/>
                </a:rPr>
                <a:t>Δ</a:t>
              </a:r>
              <a:r>
                <a:rPr lang="ar-AE" sz="1100" b="0" i="0">
                  <a:solidFill>
                    <a:schemeClr val="dk1"/>
                  </a:solidFill>
                  <a:latin typeface="+mn-lt"/>
                  <a:ea typeface="+mn-ea"/>
                  <a:cs typeface="+mn-cs"/>
                </a:rPr>
                <a:t>/𝐷⋅√𝜆&lt;</a:t>
              </a:r>
              <a:r>
                <a:rPr lang="en-GB" sz="1100" b="0" i="0">
                  <a:solidFill>
                    <a:schemeClr val="dk1"/>
                  </a:solidFill>
                  <a:latin typeface="Cambria Math" panose="02040503050406030204" pitchFamily="18" charset="0"/>
                  <a:ea typeface="+mn-ea"/>
                  <a:cs typeface="+mn-cs"/>
                </a:rPr>
                <a:t>"constant</a:t>
              </a:r>
              <a:r>
                <a:rPr lang="en-GB" sz="1100" b="0" i="0">
                  <a:solidFill>
                    <a:schemeClr val="dk1"/>
                  </a:solidFill>
                  <a:latin typeface="+mn-lt"/>
                  <a:ea typeface="+mn-ea"/>
                  <a:cs typeface="+mn-cs"/>
                </a:rPr>
                <a:t>"</a:t>
              </a:r>
              <a:r>
                <a:rPr lang="en-GB"/>
                <a:t> (usually &lt; 5).</a:t>
              </a:r>
              <a:br>
                <a:rPr lang="en-GB"/>
              </a:br>
              <a:r>
                <a:rPr lang="en-GB"/>
                <a:t>In practice, for </a:t>
              </a:r>
              <a:r>
                <a:rPr lang="el-GR"/>
                <a:t>Δ/</a:t>
              </a:r>
              <a:r>
                <a:rPr lang="en-GB"/>
                <a:t>D &lt; 10⁻⁴ (very small), many pipes behave as smooth.</a:t>
              </a:r>
            </a:p>
            <a:p>
              <a:r>
                <a:rPr lang="en-GB" b="1"/>
                <a:t>Fully rough</a:t>
              </a:r>
              <a:r>
                <a:rPr lang="en-GB"/>
                <a:t> when </a:t>
              </a:r>
              <a:r>
                <a:rPr lang="en-GB" b="0" i="0">
                  <a:latin typeface="Cambria Math" panose="02040503050406030204" pitchFamily="18" charset="0"/>
                </a:rPr>
                <a:t>"Re</a:t>
              </a:r>
              <a:r>
                <a:rPr lang="en-GB" sz="1100" b="0" i="0">
                  <a:solidFill>
                    <a:schemeClr val="dk1"/>
                  </a:solidFill>
                  <a:latin typeface="+mn-lt"/>
                  <a:ea typeface="+mn-ea"/>
                  <a:cs typeface="+mn-cs"/>
                </a:rPr>
                <a:t>"⋅</a:t>
              </a:r>
              <a:r>
                <a:rPr lang="el-GR" sz="1100" b="0" i="0">
                  <a:solidFill>
                    <a:schemeClr val="dk1"/>
                  </a:solidFill>
                  <a:latin typeface="+mn-lt"/>
                  <a:ea typeface="+mn-ea"/>
                  <a:cs typeface="+mn-cs"/>
                </a:rPr>
                <a:t>Δ</a:t>
              </a:r>
              <a:r>
                <a:rPr lang="ar-AE" sz="1100" b="0" i="0">
                  <a:solidFill>
                    <a:schemeClr val="dk1"/>
                  </a:solidFill>
                  <a:latin typeface="+mn-lt"/>
                  <a:ea typeface="+mn-ea"/>
                  <a:cs typeface="+mn-cs"/>
                </a:rPr>
                <a:t>/𝐷⋅√𝜆&gt;70</a:t>
              </a:r>
              <a:r>
                <a:rPr lang="ar-AE"/>
                <a:t>, </a:t>
              </a:r>
              <a:r>
                <a:rPr lang="en-GB"/>
                <a:t>then </a:t>
              </a:r>
              <a:r>
                <a:rPr lang="el-GR"/>
                <a:t>λ </a:t>
              </a:r>
              <a:r>
                <a:rPr lang="en-GB"/>
                <a:t>depends only on </a:t>
              </a:r>
              <a:r>
                <a:rPr lang="el-GR"/>
                <a:t>Δ/</a:t>
              </a:r>
              <a:r>
                <a:rPr lang="en-GB"/>
                <a:t>D.</a:t>
              </a:r>
            </a:p>
            <a:p>
              <a:r>
                <a:rPr lang="en-GB" b="1"/>
                <a:t>Quick classification using </a:t>
              </a:r>
              <a:r>
                <a:rPr lang="el-GR" b="1"/>
                <a:t>Δ/</a:t>
              </a:r>
              <a:r>
                <a:rPr lang="en-GB" b="1"/>
                <a:t>D:</a:t>
              </a:r>
              <a:br>
                <a:rPr lang="en-GB"/>
              </a:br>
              <a:r>
                <a:rPr lang="en-GB"/>
                <a:t>For typical industrial pipes (D = 50–500 mm):</a:t>
              </a:r>
            </a:p>
            <a:p>
              <a:r>
                <a:rPr lang="el-GR"/>
                <a:t>Δ/</a:t>
              </a:r>
              <a:r>
                <a:rPr lang="en-GB"/>
                <a:t>D range	Classification</a:t>
              </a:r>
            </a:p>
            <a:p>
              <a:r>
                <a:rPr lang="en-GB"/>
                <a:t>&lt; 0.0001	Hydraulically smooth (glass, drawn brass)</a:t>
              </a:r>
            </a:p>
            <a:p>
              <a:r>
                <a:rPr lang="en-GB"/>
                <a:t>0.0001–0.001	Transitionally smooth</a:t>
              </a:r>
            </a:p>
            <a:p>
              <a:r>
                <a:rPr lang="en-GB"/>
                <a:t>0.001–0.01	Transitionally rough</a:t>
              </a:r>
            </a:p>
            <a:p>
              <a:r>
                <a:rPr lang="en-GB"/>
                <a:t>&gt; 0.01	Fully rough (riveted, heavily corroded, concrete)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0</xdr:row>
      <xdr:rowOff>85725</xdr:rowOff>
    </xdr:from>
    <xdr:to>
      <xdr:col>16</xdr:col>
      <xdr:colOff>179761</xdr:colOff>
      <xdr:row>35</xdr:row>
      <xdr:rowOff>27749</xdr:rowOff>
    </xdr:to>
    <xdr:pic>
      <xdr:nvPicPr>
        <xdr:cNvPr id="3" name="Picture 2">
          <a:extLst>
            <a:ext uri="{FF2B5EF4-FFF2-40B4-BE49-F238E27FC236}">
              <a16:creationId xmlns:a16="http://schemas.microsoft.com/office/drawing/2014/main" id="{43C5BCF8-392C-C846-CB04-875DD829E87C}"/>
            </a:ext>
          </a:extLst>
        </xdr:cNvPr>
        <xdr:cNvPicPr>
          <a:picLocks noChangeAspect="1"/>
        </xdr:cNvPicPr>
      </xdr:nvPicPr>
      <xdr:blipFill>
        <a:blip xmlns:r="http://schemas.openxmlformats.org/officeDocument/2006/relationships" r:embed="rId1"/>
        <a:stretch>
          <a:fillRect/>
        </a:stretch>
      </xdr:blipFill>
      <xdr:spPr>
        <a:xfrm>
          <a:off x="219075" y="85725"/>
          <a:ext cx="9714286" cy="6609524"/>
        </a:xfrm>
        <a:prstGeom prst="rect">
          <a:avLst/>
        </a:prstGeom>
      </xdr:spPr>
    </xdr:pic>
    <xdr:clientData/>
  </xdr:twoCellAnchor>
  <xdr:twoCellAnchor editAs="oneCell">
    <xdr:from>
      <xdr:col>16</xdr:col>
      <xdr:colOff>465605</xdr:colOff>
      <xdr:row>0</xdr:row>
      <xdr:rowOff>85165</xdr:rowOff>
    </xdr:from>
    <xdr:to>
      <xdr:col>32</xdr:col>
      <xdr:colOff>140576</xdr:colOff>
      <xdr:row>4</xdr:row>
      <xdr:rowOff>113641</xdr:rowOff>
    </xdr:to>
    <xdr:pic>
      <xdr:nvPicPr>
        <xdr:cNvPr id="4" name="Picture 3">
          <a:extLst>
            <a:ext uri="{FF2B5EF4-FFF2-40B4-BE49-F238E27FC236}">
              <a16:creationId xmlns:a16="http://schemas.microsoft.com/office/drawing/2014/main" id="{9E1FFCA5-22A5-2A1E-3065-4DD1B17BD19C}"/>
            </a:ext>
          </a:extLst>
        </xdr:cNvPr>
        <xdr:cNvPicPr>
          <a:picLocks noChangeAspect="1"/>
        </xdr:cNvPicPr>
      </xdr:nvPicPr>
      <xdr:blipFill>
        <a:blip xmlns:r="http://schemas.openxmlformats.org/officeDocument/2006/relationships" r:embed="rId2"/>
        <a:stretch>
          <a:fillRect/>
        </a:stretch>
      </xdr:blipFill>
      <xdr:spPr>
        <a:xfrm>
          <a:off x="10147487" y="85165"/>
          <a:ext cx="9356854" cy="790476"/>
        </a:xfrm>
        <a:prstGeom prst="rect">
          <a:avLst/>
        </a:prstGeom>
      </xdr:spPr>
    </xdr:pic>
    <xdr:clientData/>
  </xdr:twoCellAnchor>
  <xdr:twoCellAnchor editAs="oneCell">
    <xdr:from>
      <xdr:col>0</xdr:col>
      <xdr:colOff>268941</xdr:colOff>
      <xdr:row>35</xdr:row>
      <xdr:rowOff>22411</xdr:rowOff>
    </xdr:from>
    <xdr:to>
      <xdr:col>16</xdr:col>
      <xdr:colOff>187059</xdr:colOff>
      <xdr:row>53</xdr:row>
      <xdr:rowOff>60078</xdr:rowOff>
    </xdr:to>
    <xdr:pic>
      <xdr:nvPicPr>
        <xdr:cNvPr id="5" name="Picture 4">
          <a:extLst>
            <a:ext uri="{FF2B5EF4-FFF2-40B4-BE49-F238E27FC236}">
              <a16:creationId xmlns:a16="http://schemas.microsoft.com/office/drawing/2014/main" id="{686131E1-6C0B-E798-F6FB-EC95BB9379AE}"/>
            </a:ext>
          </a:extLst>
        </xdr:cNvPr>
        <xdr:cNvPicPr>
          <a:picLocks noChangeAspect="1"/>
        </xdr:cNvPicPr>
      </xdr:nvPicPr>
      <xdr:blipFill>
        <a:blip xmlns:r="http://schemas.openxmlformats.org/officeDocument/2006/relationships" r:embed="rId3"/>
        <a:stretch>
          <a:fillRect/>
        </a:stretch>
      </xdr:blipFill>
      <xdr:spPr>
        <a:xfrm>
          <a:off x="268941" y="6689911"/>
          <a:ext cx="9600000" cy="3466667"/>
        </a:xfrm>
        <a:prstGeom prst="rect">
          <a:avLst/>
        </a:prstGeom>
      </xdr:spPr>
    </xdr:pic>
    <xdr:clientData/>
  </xdr:twoCellAnchor>
  <xdr:twoCellAnchor editAs="oneCell">
    <xdr:from>
      <xdr:col>0</xdr:col>
      <xdr:colOff>302560</xdr:colOff>
      <xdr:row>53</xdr:row>
      <xdr:rowOff>56029</xdr:rowOff>
    </xdr:from>
    <xdr:to>
      <xdr:col>16</xdr:col>
      <xdr:colOff>203754</xdr:colOff>
      <xdr:row>89</xdr:row>
      <xdr:rowOff>100853</xdr:rowOff>
    </xdr:to>
    <xdr:pic>
      <xdr:nvPicPr>
        <xdr:cNvPr id="6" name="Picture 5">
          <a:extLst>
            <a:ext uri="{FF2B5EF4-FFF2-40B4-BE49-F238E27FC236}">
              <a16:creationId xmlns:a16="http://schemas.microsoft.com/office/drawing/2014/main" id="{87B32EB4-DC93-6090-AF97-F15B6BF0BDCE}"/>
            </a:ext>
          </a:extLst>
        </xdr:cNvPr>
        <xdr:cNvPicPr>
          <a:picLocks noChangeAspect="1"/>
        </xdr:cNvPicPr>
      </xdr:nvPicPr>
      <xdr:blipFill>
        <a:blip xmlns:r="http://schemas.openxmlformats.org/officeDocument/2006/relationships" r:embed="rId4"/>
        <a:stretch>
          <a:fillRect/>
        </a:stretch>
      </xdr:blipFill>
      <xdr:spPr>
        <a:xfrm>
          <a:off x="302560" y="10152529"/>
          <a:ext cx="9583076" cy="6902824"/>
        </a:xfrm>
        <a:prstGeom prst="rect">
          <a:avLst/>
        </a:prstGeom>
      </xdr:spPr>
    </xdr:pic>
    <xdr:clientData/>
  </xdr:twoCellAnchor>
  <xdr:twoCellAnchor editAs="oneCell">
    <xdr:from>
      <xdr:col>16</xdr:col>
      <xdr:colOff>543739</xdr:colOff>
      <xdr:row>5</xdr:row>
      <xdr:rowOff>8277</xdr:rowOff>
    </xdr:from>
    <xdr:to>
      <xdr:col>32</xdr:col>
      <xdr:colOff>99579</xdr:colOff>
      <xdr:row>64</xdr:row>
      <xdr:rowOff>187745</xdr:rowOff>
    </xdr:to>
    <xdr:pic>
      <xdr:nvPicPr>
        <xdr:cNvPr id="7" name="Picture 6">
          <a:extLst>
            <a:ext uri="{FF2B5EF4-FFF2-40B4-BE49-F238E27FC236}">
              <a16:creationId xmlns:a16="http://schemas.microsoft.com/office/drawing/2014/main" id="{2B15FBEB-27B2-A11D-DD33-6B1A702205D0}"/>
            </a:ext>
          </a:extLst>
        </xdr:cNvPr>
        <xdr:cNvPicPr>
          <a:picLocks noChangeAspect="1"/>
        </xdr:cNvPicPr>
      </xdr:nvPicPr>
      <xdr:blipFill>
        <a:blip xmlns:r="http://schemas.openxmlformats.org/officeDocument/2006/relationships" r:embed="rId5"/>
        <a:stretch>
          <a:fillRect/>
        </a:stretch>
      </xdr:blipFill>
      <xdr:spPr>
        <a:xfrm>
          <a:off x="10449739" y="960777"/>
          <a:ext cx="9461840" cy="11418968"/>
        </a:xfrm>
        <a:prstGeom prst="rect">
          <a:avLst/>
        </a:prstGeom>
      </xdr:spPr>
    </xdr:pic>
    <xdr:clientData/>
  </xdr:twoCellAnchor>
  <xdr:twoCellAnchor editAs="oneCell">
    <xdr:from>
      <xdr:col>16</xdr:col>
      <xdr:colOff>519545</xdr:colOff>
      <xdr:row>65</xdr:row>
      <xdr:rowOff>138545</xdr:rowOff>
    </xdr:from>
    <xdr:to>
      <xdr:col>32</xdr:col>
      <xdr:colOff>86591</xdr:colOff>
      <xdr:row>126</xdr:row>
      <xdr:rowOff>134360</xdr:rowOff>
    </xdr:to>
    <xdr:pic>
      <xdr:nvPicPr>
        <xdr:cNvPr id="8" name="Picture 7">
          <a:extLst>
            <a:ext uri="{FF2B5EF4-FFF2-40B4-BE49-F238E27FC236}">
              <a16:creationId xmlns:a16="http://schemas.microsoft.com/office/drawing/2014/main" id="{0F5DC5E7-A6F7-F7AB-7038-FE2E6934FA7A}"/>
            </a:ext>
          </a:extLst>
        </xdr:cNvPr>
        <xdr:cNvPicPr>
          <a:picLocks noChangeAspect="1"/>
        </xdr:cNvPicPr>
      </xdr:nvPicPr>
      <xdr:blipFill>
        <a:blip xmlns:r="http://schemas.openxmlformats.org/officeDocument/2006/relationships" r:embed="rId6"/>
        <a:stretch>
          <a:fillRect/>
        </a:stretch>
      </xdr:blipFill>
      <xdr:spPr>
        <a:xfrm>
          <a:off x="10217727" y="12521045"/>
          <a:ext cx="9265228" cy="11616315"/>
        </a:xfrm>
        <a:prstGeom prst="rect">
          <a:avLst/>
        </a:prstGeom>
      </xdr:spPr>
    </xdr:pic>
    <xdr:clientData/>
  </xdr:twoCellAnchor>
  <xdr:twoCellAnchor editAs="oneCell">
    <xdr:from>
      <xdr:col>33</xdr:col>
      <xdr:colOff>398318</xdr:colOff>
      <xdr:row>0</xdr:row>
      <xdr:rowOff>0</xdr:rowOff>
    </xdr:from>
    <xdr:to>
      <xdr:col>44</xdr:col>
      <xdr:colOff>235580</xdr:colOff>
      <xdr:row>41</xdr:row>
      <xdr:rowOff>103786</xdr:rowOff>
    </xdr:to>
    <xdr:pic>
      <xdr:nvPicPr>
        <xdr:cNvPr id="9" name="Picture 8">
          <a:extLst>
            <a:ext uri="{FF2B5EF4-FFF2-40B4-BE49-F238E27FC236}">
              <a16:creationId xmlns:a16="http://schemas.microsoft.com/office/drawing/2014/main" id="{61B491AE-15F8-1D24-416C-06E0B162150C}"/>
            </a:ext>
          </a:extLst>
        </xdr:cNvPr>
        <xdr:cNvPicPr>
          <a:picLocks noChangeAspect="1"/>
        </xdr:cNvPicPr>
      </xdr:nvPicPr>
      <xdr:blipFill>
        <a:blip xmlns:r="http://schemas.openxmlformats.org/officeDocument/2006/relationships" r:embed="rId7"/>
        <a:stretch>
          <a:fillRect/>
        </a:stretch>
      </xdr:blipFill>
      <xdr:spPr>
        <a:xfrm>
          <a:off x="20400818" y="0"/>
          <a:ext cx="6504762" cy="7914286"/>
        </a:xfrm>
        <a:prstGeom prst="rect">
          <a:avLst/>
        </a:prstGeom>
      </xdr:spPr>
    </xdr:pic>
    <xdr:clientData/>
  </xdr:twoCellAnchor>
  <xdr:twoCellAnchor editAs="oneCell">
    <xdr:from>
      <xdr:col>33</xdr:col>
      <xdr:colOff>450273</xdr:colOff>
      <xdr:row>41</xdr:row>
      <xdr:rowOff>138546</xdr:rowOff>
    </xdr:from>
    <xdr:to>
      <xdr:col>44</xdr:col>
      <xdr:colOff>249440</xdr:colOff>
      <xdr:row>83</xdr:row>
      <xdr:rowOff>42308</xdr:rowOff>
    </xdr:to>
    <xdr:pic>
      <xdr:nvPicPr>
        <xdr:cNvPr id="10" name="Picture 9">
          <a:extLst>
            <a:ext uri="{FF2B5EF4-FFF2-40B4-BE49-F238E27FC236}">
              <a16:creationId xmlns:a16="http://schemas.microsoft.com/office/drawing/2014/main" id="{80AE172C-1E7D-8D40-5032-9D4EA2981930}"/>
            </a:ext>
          </a:extLst>
        </xdr:cNvPr>
        <xdr:cNvPicPr>
          <a:picLocks noChangeAspect="1"/>
        </xdr:cNvPicPr>
      </xdr:nvPicPr>
      <xdr:blipFill>
        <a:blip xmlns:r="http://schemas.openxmlformats.org/officeDocument/2006/relationships" r:embed="rId8"/>
        <a:stretch>
          <a:fillRect/>
        </a:stretch>
      </xdr:blipFill>
      <xdr:spPr>
        <a:xfrm>
          <a:off x="20452773" y="7949046"/>
          <a:ext cx="6466667" cy="7904762"/>
        </a:xfrm>
        <a:prstGeom prst="rect">
          <a:avLst/>
        </a:prstGeom>
      </xdr:spPr>
    </xdr:pic>
    <xdr:clientData/>
  </xdr:twoCellAnchor>
  <xdr:twoCellAnchor editAs="oneCell">
    <xdr:from>
      <xdr:col>44</xdr:col>
      <xdr:colOff>363681</xdr:colOff>
      <xdr:row>0</xdr:row>
      <xdr:rowOff>0</xdr:rowOff>
    </xdr:from>
    <xdr:to>
      <xdr:col>57</xdr:col>
      <xdr:colOff>293432</xdr:colOff>
      <xdr:row>31</xdr:row>
      <xdr:rowOff>75452</xdr:rowOff>
    </xdr:to>
    <xdr:pic>
      <xdr:nvPicPr>
        <xdr:cNvPr id="11" name="Picture 10">
          <a:extLst>
            <a:ext uri="{FF2B5EF4-FFF2-40B4-BE49-F238E27FC236}">
              <a16:creationId xmlns:a16="http://schemas.microsoft.com/office/drawing/2014/main" id="{CD4B7BF1-6046-1ADE-A6B8-1BC009090CEC}"/>
            </a:ext>
          </a:extLst>
        </xdr:cNvPr>
        <xdr:cNvPicPr>
          <a:picLocks noChangeAspect="1"/>
        </xdr:cNvPicPr>
      </xdr:nvPicPr>
      <xdr:blipFill>
        <a:blip xmlns:r="http://schemas.openxmlformats.org/officeDocument/2006/relationships" r:embed="rId9"/>
        <a:stretch>
          <a:fillRect/>
        </a:stretch>
      </xdr:blipFill>
      <xdr:spPr>
        <a:xfrm>
          <a:off x="27033681" y="0"/>
          <a:ext cx="7809524" cy="5980952"/>
        </a:xfrm>
        <a:prstGeom prst="rect">
          <a:avLst/>
        </a:prstGeom>
      </xdr:spPr>
    </xdr:pic>
    <xdr:clientData/>
  </xdr:twoCellAnchor>
  <xdr:twoCellAnchor editAs="oneCell">
    <xdr:from>
      <xdr:col>44</xdr:col>
      <xdr:colOff>519545</xdr:colOff>
      <xdr:row>32</xdr:row>
      <xdr:rowOff>0</xdr:rowOff>
    </xdr:from>
    <xdr:to>
      <xdr:col>55</xdr:col>
      <xdr:colOff>528235</xdr:colOff>
      <xdr:row>66</xdr:row>
      <xdr:rowOff>37286</xdr:rowOff>
    </xdr:to>
    <xdr:pic>
      <xdr:nvPicPr>
        <xdr:cNvPr id="12" name="Picture 11">
          <a:extLst>
            <a:ext uri="{FF2B5EF4-FFF2-40B4-BE49-F238E27FC236}">
              <a16:creationId xmlns:a16="http://schemas.microsoft.com/office/drawing/2014/main" id="{C2FD9C48-D5DA-A8AE-A0E5-C2459C355207}"/>
            </a:ext>
          </a:extLst>
        </xdr:cNvPr>
        <xdr:cNvPicPr>
          <a:picLocks noChangeAspect="1"/>
        </xdr:cNvPicPr>
      </xdr:nvPicPr>
      <xdr:blipFill>
        <a:blip xmlns:r="http://schemas.openxmlformats.org/officeDocument/2006/relationships" r:embed="rId10"/>
        <a:stretch>
          <a:fillRect/>
        </a:stretch>
      </xdr:blipFill>
      <xdr:spPr>
        <a:xfrm>
          <a:off x="27189545" y="6096000"/>
          <a:ext cx="6676190" cy="6514286"/>
        </a:xfrm>
        <a:prstGeom prst="rect">
          <a:avLst/>
        </a:prstGeom>
      </xdr:spPr>
    </xdr:pic>
    <xdr:clientData/>
  </xdr:twoCellAnchor>
  <xdr:twoCellAnchor>
    <xdr:from>
      <xdr:col>0</xdr:col>
      <xdr:colOff>225137</xdr:colOff>
      <xdr:row>29</xdr:row>
      <xdr:rowOff>173181</xdr:rowOff>
    </xdr:from>
    <xdr:to>
      <xdr:col>16</xdr:col>
      <xdr:colOff>190500</xdr:colOff>
      <xdr:row>35</xdr:row>
      <xdr:rowOff>34636</xdr:rowOff>
    </xdr:to>
    <xdr:sp macro="" textlink="">
      <xdr:nvSpPr>
        <xdr:cNvPr id="13" name="Rectangle 12">
          <a:extLst>
            <a:ext uri="{FF2B5EF4-FFF2-40B4-BE49-F238E27FC236}">
              <a16:creationId xmlns:a16="http://schemas.microsoft.com/office/drawing/2014/main" id="{41712FD2-B0AE-F645-9321-C1C3D5FCBCD9}"/>
            </a:ext>
          </a:extLst>
        </xdr:cNvPr>
        <xdr:cNvSpPr/>
      </xdr:nvSpPr>
      <xdr:spPr>
        <a:xfrm>
          <a:off x="225137" y="5697681"/>
          <a:ext cx="9663545" cy="1004455"/>
        </a:xfrm>
        <a:prstGeom prst="rect">
          <a:avLst/>
        </a:prstGeom>
        <a:solidFill>
          <a:srgbClr val="FFFF00">
            <a:alpha val="16078"/>
          </a:srgbClr>
        </a:solidFill>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44</xdr:col>
      <xdr:colOff>595313</xdr:colOff>
      <xdr:row>67</xdr:row>
      <xdr:rowOff>0</xdr:rowOff>
    </xdr:from>
    <xdr:to>
      <xdr:col>57</xdr:col>
      <xdr:colOff>584783</xdr:colOff>
      <xdr:row>106</xdr:row>
      <xdr:rowOff>141928</xdr:rowOff>
    </xdr:to>
    <xdr:pic>
      <xdr:nvPicPr>
        <xdr:cNvPr id="15" name="Picture 14">
          <a:extLst>
            <a:ext uri="{FF2B5EF4-FFF2-40B4-BE49-F238E27FC236}">
              <a16:creationId xmlns:a16="http://schemas.microsoft.com/office/drawing/2014/main" id="{C73C969A-D294-948B-20C2-87A397942E0C}"/>
            </a:ext>
          </a:extLst>
        </xdr:cNvPr>
        <xdr:cNvPicPr>
          <a:picLocks noChangeAspect="1"/>
        </xdr:cNvPicPr>
      </xdr:nvPicPr>
      <xdr:blipFill>
        <a:blip xmlns:r="http://schemas.openxmlformats.org/officeDocument/2006/relationships" r:embed="rId11"/>
        <a:stretch>
          <a:fillRect/>
        </a:stretch>
      </xdr:blipFill>
      <xdr:spPr>
        <a:xfrm>
          <a:off x="27836813" y="12763500"/>
          <a:ext cx="8038095" cy="7571428"/>
        </a:xfrm>
        <a:prstGeom prst="rect">
          <a:avLst/>
        </a:prstGeom>
      </xdr:spPr>
    </xdr:pic>
    <xdr:clientData/>
  </xdr:twoCellAnchor>
  <xdr:twoCellAnchor editAs="oneCell">
    <xdr:from>
      <xdr:col>58</xdr:col>
      <xdr:colOff>47625</xdr:colOff>
      <xdr:row>0</xdr:row>
      <xdr:rowOff>71438</xdr:rowOff>
    </xdr:from>
    <xdr:to>
      <xdr:col>76</xdr:col>
      <xdr:colOff>217661</xdr:colOff>
      <xdr:row>26</xdr:row>
      <xdr:rowOff>175581</xdr:rowOff>
    </xdr:to>
    <xdr:pic>
      <xdr:nvPicPr>
        <xdr:cNvPr id="16" name="Picture 15">
          <a:extLst>
            <a:ext uri="{FF2B5EF4-FFF2-40B4-BE49-F238E27FC236}">
              <a16:creationId xmlns:a16="http://schemas.microsoft.com/office/drawing/2014/main" id="{27F59705-3A28-D91A-67A0-96C1832F1BD3}"/>
            </a:ext>
          </a:extLst>
        </xdr:cNvPr>
        <xdr:cNvPicPr>
          <a:picLocks noChangeAspect="1"/>
        </xdr:cNvPicPr>
      </xdr:nvPicPr>
      <xdr:blipFill>
        <a:blip xmlns:r="http://schemas.openxmlformats.org/officeDocument/2006/relationships" r:embed="rId12"/>
        <a:stretch>
          <a:fillRect/>
        </a:stretch>
      </xdr:blipFill>
      <xdr:spPr>
        <a:xfrm>
          <a:off x="35956875" y="71438"/>
          <a:ext cx="11314286" cy="5057143"/>
        </a:xfrm>
        <a:prstGeom prst="rect">
          <a:avLst/>
        </a:prstGeom>
      </xdr:spPr>
    </xdr:pic>
    <xdr:clientData/>
  </xdr:twoCellAnchor>
  <xdr:twoCellAnchor editAs="oneCell">
    <xdr:from>
      <xdr:col>57</xdr:col>
      <xdr:colOff>606135</xdr:colOff>
      <xdr:row>27</xdr:row>
      <xdr:rowOff>58449</xdr:rowOff>
    </xdr:from>
    <xdr:to>
      <xdr:col>76</xdr:col>
      <xdr:colOff>238847</xdr:colOff>
      <xdr:row>67</xdr:row>
      <xdr:rowOff>143211</xdr:rowOff>
    </xdr:to>
    <xdr:pic>
      <xdr:nvPicPr>
        <xdr:cNvPr id="17" name="Picture 16">
          <a:extLst>
            <a:ext uri="{FF2B5EF4-FFF2-40B4-BE49-F238E27FC236}">
              <a16:creationId xmlns:a16="http://schemas.microsoft.com/office/drawing/2014/main" id="{20372F5B-98A6-7005-F6BF-98A894469413}"/>
            </a:ext>
          </a:extLst>
        </xdr:cNvPr>
        <xdr:cNvPicPr>
          <a:picLocks noChangeAspect="1"/>
        </xdr:cNvPicPr>
      </xdr:nvPicPr>
      <xdr:blipFill rotWithShape="1">
        <a:blip xmlns:r="http://schemas.openxmlformats.org/officeDocument/2006/relationships" r:embed="rId13"/>
        <a:srcRect l="1246"/>
        <a:stretch>
          <a:fillRect/>
        </a:stretch>
      </xdr:blipFill>
      <xdr:spPr>
        <a:xfrm>
          <a:off x="35155908" y="5201949"/>
          <a:ext cx="11149303" cy="7704762"/>
        </a:xfrm>
        <a:prstGeom prst="rect">
          <a:avLst/>
        </a:prstGeom>
      </xdr:spPr>
    </xdr:pic>
    <xdr:clientData/>
  </xdr:twoCellAnchor>
  <xdr:twoCellAnchor editAs="oneCell">
    <xdr:from>
      <xdr:col>57</xdr:col>
      <xdr:colOff>554182</xdr:colOff>
      <xdr:row>67</xdr:row>
      <xdr:rowOff>86591</xdr:rowOff>
    </xdr:from>
    <xdr:to>
      <xdr:col>76</xdr:col>
      <xdr:colOff>266162</xdr:colOff>
      <xdr:row>99</xdr:row>
      <xdr:rowOff>152496</xdr:rowOff>
    </xdr:to>
    <xdr:pic>
      <xdr:nvPicPr>
        <xdr:cNvPr id="18" name="Picture 17">
          <a:extLst>
            <a:ext uri="{FF2B5EF4-FFF2-40B4-BE49-F238E27FC236}">
              <a16:creationId xmlns:a16="http://schemas.microsoft.com/office/drawing/2014/main" id="{B6EFF68A-345C-01E5-8C26-D7DBC1D6E1F8}"/>
            </a:ext>
          </a:extLst>
        </xdr:cNvPr>
        <xdr:cNvPicPr>
          <a:picLocks noChangeAspect="1"/>
        </xdr:cNvPicPr>
      </xdr:nvPicPr>
      <xdr:blipFill>
        <a:blip xmlns:r="http://schemas.openxmlformats.org/officeDocument/2006/relationships" r:embed="rId14"/>
        <a:stretch>
          <a:fillRect/>
        </a:stretch>
      </xdr:blipFill>
      <xdr:spPr>
        <a:xfrm>
          <a:off x="35103955" y="12850091"/>
          <a:ext cx="11228571" cy="6161905"/>
        </a:xfrm>
        <a:prstGeom prst="rect">
          <a:avLst/>
        </a:prstGeom>
      </xdr:spPr>
    </xdr:pic>
    <xdr:clientData/>
  </xdr:twoCellAnchor>
  <xdr:twoCellAnchor editAs="oneCell">
    <xdr:from>
      <xdr:col>58</xdr:col>
      <xdr:colOff>34637</xdr:colOff>
      <xdr:row>99</xdr:row>
      <xdr:rowOff>155864</xdr:rowOff>
    </xdr:from>
    <xdr:to>
      <xdr:col>76</xdr:col>
      <xdr:colOff>190849</xdr:colOff>
      <xdr:row>136</xdr:row>
      <xdr:rowOff>164507</xdr:rowOff>
    </xdr:to>
    <xdr:pic>
      <xdr:nvPicPr>
        <xdr:cNvPr id="19" name="Picture 18">
          <a:extLst>
            <a:ext uri="{FF2B5EF4-FFF2-40B4-BE49-F238E27FC236}">
              <a16:creationId xmlns:a16="http://schemas.microsoft.com/office/drawing/2014/main" id="{A11BFAF1-5033-D28D-D0FE-CD3BE608FD65}"/>
            </a:ext>
          </a:extLst>
        </xdr:cNvPr>
        <xdr:cNvPicPr>
          <a:picLocks noChangeAspect="1"/>
        </xdr:cNvPicPr>
      </xdr:nvPicPr>
      <xdr:blipFill>
        <a:blip xmlns:r="http://schemas.openxmlformats.org/officeDocument/2006/relationships" r:embed="rId15"/>
        <a:stretch>
          <a:fillRect/>
        </a:stretch>
      </xdr:blipFill>
      <xdr:spPr>
        <a:xfrm>
          <a:off x="35131461" y="19015364"/>
          <a:ext cx="11048329" cy="7057143"/>
        </a:xfrm>
        <a:prstGeom prst="rect">
          <a:avLst/>
        </a:prstGeom>
      </xdr:spPr>
    </xdr:pic>
    <xdr:clientData/>
  </xdr:twoCellAnchor>
  <xdr:twoCellAnchor editAs="oneCell">
    <xdr:from>
      <xdr:col>17</xdr:col>
      <xdr:colOff>122465</xdr:colOff>
      <xdr:row>169</xdr:row>
      <xdr:rowOff>122465</xdr:rowOff>
    </xdr:from>
    <xdr:to>
      <xdr:col>27</xdr:col>
      <xdr:colOff>484964</xdr:colOff>
      <xdr:row>211</xdr:row>
      <xdr:rowOff>35751</xdr:rowOff>
    </xdr:to>
    <xdr:pic>
      <xdr:nvPicPr>
        <xdr:cNvPr id="22" name="Picture 21">
          <a:extLst>
            <a:ext uri="{FF2B5EF4-FFF2-40B4-BE49-F238E27FC236}">
              <a16:creationId xmlns:a16="http://schemas.microsoft.com/office/drawing/2014/main" id="{F1A6B4AD-EEBB-09C3-3D95-FAABDBA6CB65}"/>
            </a:ext>
          </a:extLst>
        </xdr:cNvPr>
        <xdr:cNvPicPr>
          <a:picLocks noChangeAspect="1"/>
        </xdr:cNvPicPr>
      </xdr:nvPicPr>
      <xdr:blipFill>
        <a:blip xmlns:r="http://schemas.openxmlformats.org/officeDocument/2006/relationships" r:embed="rId16"/>
        <a:stretch>
          <a:fillRect/>
        </a:stretch>
      </xdr:blipFill>
      <xdr:spPr>
        <a:xfrm>
          <a:off x="10531929" y="32316965"/>
          <a:ext cx="6485714" cy="7914286"/>
        </a:xfrm>
        <a:prstGeom prst="rect">
          <a:avLst/>
        </a:prstGeom>
      </xdr:spPr>
    </xdr:pic>
    <xdr:clientData/>
  </xdr:twoCellAnchor>
  <xdr:twoCellAnchor editAs="oneCell">
    <xdr:from>
      <xdr:col>17</xdr:col>
      <xdr:colOff>136071</xdr:colOff>
      <xdr:row>126</xdr:row>
      <xdr:rowOff>108857</xdr:rowOff>
    </xdr:from>
    <xdr:to>
      <xdr:col>27</xdr:col>
      <xdr:colOff>479523</xdr:colOff>
      <xdr:row>168</xdr:row>
      <xdr:rowOff>3095</xdr:rowOff>
    </xdr:to>
    <xdr:pic>
      <xdr:nvPicPr>
        <xdr:cNvPr id="23" name="Picture 22">
          <a:extLst>
            <a:ext uri="{FF2B5EF4-FFF2-40B4-BE49-F238E27FC236}">
              <a16:creationId xmlns:a16="http://schemas.microsoft.com/office/drawing/2014/main" id="{D528E047-7D86-797C-F6DF-0E44C1F83836}"/>
            </a:ext>
          </a:extLst>
        </xdr:cNvPr>
        <xdr:cNvPicPr>
          <a:picLocks noChangeAspect="1"/>
        </xdr:cNvPicPr>
      </xdr:nvPicPr>
      <xdr:blipFill>
        <a:blip xmlns:r="http://schemas.openxmlformats.org/officeDocument/2006/relationships" r:embed="rId17"/>
        <a:stretch>
          <a:fillRect/>
        </a:stretch>
      </xdr:blipFill>
      <xdr:spPr>
        <a:xfrm>
          <a:off x="10545535" y="24111857"/>
          <a:ext cx="6466667" cy="7895238"/>
        </a:xfrm>
        <a:prstGeom prst="rect">
          <a:avLst/>
        </a:prstGeom>
      </xdr:spPr>
    </xdr:pic>
    <xdr:clientData/>
  </xdr:twoCellAnchor>
  <xdr:twoCellAnchor editAs="oneCell">
    <xdr:from>
      <xdr:col>34</xdr:col>
      <xdr:colOff>155864</xdr:colOff>
      <xdr:row>127</xdr:row>
      <xdr:rowOff>86591</xdr:rowOff>
    </xdr:from>
    <xdr:to>
      <xdr:col>45</xdr:col>
      <xdr:colOff>78840</xdr:colOff>
      <xdr:row>151</xdr:row>
      <xdr:rowOff>105067</xdr:rowOff>
    </xdr:to>
    <xdr:pic>
      <xdr:nvPicPr>
        <xdr:cNvPr id="2" name="Picture 1">
          <a:extLst>
            <a:ext uri="{FF2B5EF4-FFF2-40B4-BE49-F238E27FC236}">
              <a16:creationId xmlns:a16="http://schemas.microsoft.com/office/drawing/2014/main" id="{5CAF9F85-3481-6D96-A213-1EEC8555F664}"/>
            </a:ext>
          </a:extLst>
        </xdr:cNvPr>
        <xdr:cNvPicPr>
          <a:picLocks noChangeAspect="1"/>
        </xdr:cNvPicPr>
      </xdr:nvPicPr>
      <xdr:blipFill>
        <a:blip xmlns:r="http://schemas.openxmlformats.org/officeDocument/2006/relationships" r:embed="rId18"/>
        <a:stretch>
          <a:fillRect/>
        </a:stretch>
      </xdr:blipFill>
      <xdr:spPr>
        <a:xfrm>
          <a:off x="20764500" y="24280091"/>
          <a:ext cx="6590476" cy="4590476"/>
        </a:xfrm>
        <a:prstGeom prst="rect">
          <a:avLst/>
        </a:prstGeom>
      </xdr:spPr>
    </xdr:pic>
    <xdr:clientData/>
  </xdr:twoCellAnchor>
  <xdr:twoCellAnchor editAs="oneCell">
    <xdr:from>
      <xdr:col>34</xdr:col>
      <xdr:colOff>155863</xdr:colOff>
      <xdr:row>151</xdr:row>
      <xdr:rowOff>173183</xdr:rowOff>
    </xdr:from>
    <xdr:to>
      <xdr:col>44</xdr:col>
      <xdr:colOff>589737</xdr:colOff>
      <xdr:row>167</xdr:row>
      <xdr:rowOff>96612</xdr:rowOff>
    </xdr:to>
    <xdr:pic>
      <xdr:nvPicPr>
        <xdr:cNvPr id="14" name="Picture 13">
          <a:extLst>
            <a:ext uri="{FF2B5EF4-FFF2-40B4-BE49-F238E27FC236}">
              <a16:creationId xmlns:a16="http://schemas.microsoft.com/office/drawing/2014/main" id="{46926664-973A-9795-25A7-EE2A9B4686E0}"/>
            </a:ext>
          </a:extLst>
        </xdr:cNvPr>
        <xdr:cNvPicPr>
          <a:picLocks noChangeAspect="1"/>
        </xdr:cNvPicPr>
      </xdr:nvPicPr>
      <xdr:blipFill>
        <a:blip xmlns:r="http://schemas.openxmlformats.org/officeDocument/2006/relationships" r:embed="rId19"/>
        <a:stretch>
          <a:fillRect/>
        </a:stretch>
      </xdr:blipFill>
      <xdr:spPr>
        <a:xfrm>
          <a:off x="20764499" y="28938683"/>
          <a:ext cx="6495238" cy="2971429"/>
        </a:xfrm>
        <a:prstGeom prst="rect">
          <a:avLst/>
        </a:prstGeom>
      </xdr:spPr>
    </xdr:pic>
    <xdr:clientData/>
  </xdr:twoCellAnchor>
  <xdr:twoCellAnchor editAs="oneCell">
    <xdr:from>
      <xdr:col>34</xdr:col>
      <xdr:colOff>138545</xdr:colOff>
      <xdr:row>168</xdr:row>
      <xdr:rowOff>2</xdr:rowOff>
    </xdr:from>
    <xdr:to>
      <xdr:col>45</xdr:col>
      <xdr:colOff>121228</xdr:colOff>
      <xdr:row>190</xdr:row>
      <xdr:rowOff>4332</xdr:rowOff>
    </xdr:to>
    <xdr:pic>
      <xdr:nvPicPr>
        <xdr:cNvPr id="20" name="Picture 19">
          <a:extLst>
            <a:ext uri="{FF2B5EF4-FFF2-40B4-BE49-F238E27FC236}">
              <a16:creationId xmlns:a16="http://schemas.microsoft.com/office/drawing/2014/main" id="{1D37CA62-7219-BC09-1E9D-F70A8E5500F8}"/>
            </a:ext>
          </a:extLst>
        </xdr:cNvPr>
        <xdr:cNvPicPr>
          <a:picLocks noChangeAspect="1"/>
        </xdr:cNvPicPr>
      </xdr:nvPicPr>
      <xdr:blipFill>
        <a:blip xmlns:r="http://schemas.openxmlformats.org/officeDocument/2006/relationships" r:embed="rId20"/>
        <a:stretch>
          <a:fillRect/>
        </a:stretch>
      </xdr:blipFill>
      <xdr:spPr>
        <a:xfrm>
          <a:off x="20747181" y="32004002"/>
          <a:ext cx="6650183" cy="4195330"/>
        </a:xfrm>
        <a:prstGeom prst="rect">
          <a:avLst/>
        </a:prstGeom>
      </xdr:spPr>
    </xdr:pic>
    <xdr:clientData/>
  </xdr:twoCellAnchor>
  <xdr:twoCellAnchor editAs="oneCell">
    <xdr:from>
      <xdr:col>34</xdr:col>
      <xdr:colOff>138546</xdr:colOff>
      <xdr:row>189</xdr:row>
      <xdr:rowOff>138545</xdr:rowOff>
    </xdr:from>
    <xdr:to>
      <xdr:col>45</xdr:col>
      <xdr:colOff>173182</xdr:colOff>
      <xdr:row>211</xdr:row>
      <xdr:rowOff>20882</xdr:rowOff>
    </xdr:to>
    <xdr:pic>
      <xdr:nvPicPr>
        <xdr:cNvPr id="21" name="Picture 20">
          <a:extLst>
            <a:ext uri="{FF2B5EF4-FFF2-40B4-BE49-F238E27FC236}">
              <a16:creationId xmlns:a16="http://schemas.microsoft.com/office/drawing/2014/main" id="{78F2D0E3-A514-659E-68AC-2B89C8E8ED72}"/>
            </a:ext>
          </a:extLst>
        </xdr:cNvPr>
        <xdr:cNvPicPr>
          <a:picLocks noChangeAspect="1"/>
        </xdr:cNvPicPr>
      </xdr:nvPicPr>
      <xdr:blipFill>
        <a:blip xmlns:r="http://schemas.openxmlformats.org/officeDocument/2006/relationships" r:embed="rId21"/>
        <a:stretch>
          <a:fillRect/>
        </a:stretch>
      </xdr:blipFill>
      <xdr:spPr>
        <a:xfrm>
          <a:off x="20747182" y="36143045"/>
          <a:ext cx="6702136" cy="4073337"/>
        </a:xfrm>
        <a:prstGeom prst="rect">
          <a:avLst/>
        </a:prstGeom>
      </xdr:spPr>
    </xdr:pic>
    <xdr:clientData/>
  </xdr:twoCellAnchor>
  <xdr:twoCellAnchor editAs="oneCell">
    <xdr:from>
      <xdr:col>34</xdr:col>
      <xdr:colOff>103910</xdr:colOff>
      <xdr:row>211</xdr:row>
      <xdr:rowOff>51954</xdr:rowOff>
    </xdr:from>
    <xdr:to>
      <xdr:col>45</xdr:col>
      <xdr:colOff>190500</xdr:colOff>
      <xdr:row>237</xdr:row>
      <xdr:rowOff>21995</xdr:rowOff>
    </xdr:to>
    <xdr:pic>
      <xdr:nvPicPr>
        <xdr:cNvPr id="24" name="Picture 23">
          <a:extLst>
            <a:ext uri="{FF2B5EF4-FFF2-40B4-BE49-F238E27FC236}">
              <a16:creationId xmlns:a16="http://schemas.microsoft.com/office/drawing/2014/main" id="{42E1D17D-6D14-5FC5-C0B6-A8C6A4FFA88E}"/>
            </a:ext>
          </a:extLst>
        </xdr:cNvPr>
        <xdr:cNvPicPr>
          <a:picLocks noChangeAspect="1"/>
        </xdr:cNvPicPr>
      </xdr:nvPicPr>
      <xdr:blipFill>
        <a:blip xmlns:r="http://schemas.openxmlformats.org/officeDocument/2006/relationships" r:embed="rId22"/>
        <a:stretch>
          <a:fillRect/>
        </a:stretch>
      </xdr:blipFill>
      <xdr:spPr>
        <a:xfrm>
          <a:off x="20712546" y="40247454"/>
          <a:ext cx="6754090" cy="4923041"/>
        </a:xfrm>
        <a:prstGeom prst="rect">
          <a:avLst/>
        </a:prstGeom>
      </xdr:spPr>
    </xdr:pic>
    <xdr:clientData/>
  </xdr:twoCellAnchor>
  <xdr:twoCellAnchor editAs="oneCell">
    <xdr:from>
      <xdr:col>34</xdr:col>
      <xdr:colOff>155865</xdr:colOff>
      <xdr:row>237</xdr:row>
      <xdr:rowOff>51956</xdr:rowOff>
    </xdr:from>
    <xdr:to>
      <xdr:col>45</xdr:col>
      <xdr:colOff>197827</xdr:colOff>
      <xdr:row>255</xdr:row>
      <xdr:rowOff>889</xdr:rowOff>
    </xdr:to>
    <xdr:pic>
      <xdr:nvPicPr>
        <xdr:cNvPr id="25" name="Picture 24">
          <a:extLst>
            <a:ext uri="{FF2B5EF4-FFF2-40B4-BE49-F238E27FC236}">
              <a16:creationId xmlns:a16="http://schemas.microsoft.com/office/drawing/2014/main" id="{6F14C8DF-63AD-941B-52C8-BF7436CF3878}"/>
            </a:ext>
          </a:extLst>
        </xdr:cNvPr>
        <xdr:cNvPicPr>
          <a:picLocks noChangeAspect="1"/>
        </xdr:cNvPicPr>
      </xdr:nvPicPr>
      <xdr:blipFill>
        <a:blip xmlns:r="http://schemas.openxmlformats.org/officeDocument/2006/relationships" r:embed="rId23"/>
        <a:stretch>
          <a:fillRect/>
        </a:stretch>
      </xdr:blipFill>
      <xdr:spPr>
        <a:xfrm>
          <a:off x="20832442" y="45200456"/>
          <a:ext cx="6731443" cy="3377933"/>
        </a:xfrm>
        <a:prstGeom prst="rect">
          <a:avLst/>
        </a:prstGeom>
      </xdr:spPr>
    </xdr:pic>
    <xdr:clientData/>
  </xdr:twoCellAnchor>
  <xdr:twoCellAnchor editAs="oneCell">
    <xdr:from>
      <xdr:col>34</xdr:col>
      <xdr:colOff>115957</xdr:colOff>
      <xdr:row>254</xdr:row>
      <xdr:rowOff>0</xdr:rowOff>
    </xdr:from>
    <xdr:to>
      <xdr:col>49</xdr:col>
      <xdr:colOff>550832</xdr:colOff>
      <xdr:row>287</xdr:row>
      <xdr:rowOff>65881</xdr:rowOff>
    </xdr:to>
    <xdr:pic>
      <xdr:nvPicPr>
        <xdr:cNvPr id="26" name="Picture 25">
          <a:extLst>
            <a:ext uri="{FF2B5EF4-FFF2-40B4-BE49-F238E27FC236}">
              <a16:creationId xmlns:a16="http://schemas.microsoft.com/office/drawing/2014/main" id="{D27DB7DC-3D79-5956-825E-D599F812924E}"/>
            </a:ext>
          </a:extLst>
        </xdr:cNvPr>
        <xdr:cNvPicPr>
          <a:picLocks noChangeAspect="1"/>
        </xdr:cNvPicPr>
      </xdr:nvPicPr>
      <xdr:blipFill>
        <a:blip xmlns:r="http://schemas.openxmlformats.org/officeDocument/2006/relationships" r:embed="rId24"/>
        <a:stretch>
          <a:fillRect/>
        </a:stretch>
      </xdr:blipFill>
      <xdr:spPr>
        <a:xfrm>
          <a:off x="20955000" y="48387000"/>
          <a:ext cx="9628571" cy="6352381"/>
        </a:xfrm>
        <a:prstGeom prst="rect">
          <a:avLst/>
        </a:prstGeom>
      </xdr:spPr>
    </xdr:pic>
    <xdr:clientData/>
  </xdr:twoCellAnchor>
  <xdr:twoCellAnchor editAs="oneCell">
    <xdr:from>
      <xdr:col>34</xdr:col>
      <xdr:colOff>91109</xdr:colOff>
      <xdr:row>287</xdr:row>
      <xdr:rowOff>24848</xdr:rowOff>
    </xdr:from>
    <xdr:to>
      <xdr:col>49</xdr:col>
      <xdr:colOff>468841</xdr:colOff>
      <xdr:row>318</xdr:row>
      <xdr:rowOff>119348</xdr:rowOff>
    </xdr:to>
    <xdr:pic>
      <xdr:nvPicPr>
        <xdr:cNvPr id="27" name="Picture 26">
          <a:extLst>
            <a:ext uri="{FF2B5EF4-FFF2-40B4-BE49-F238E27FC236}">
              <a16:creationId xmlns:a16="http://schemas.microsoft.com/office/drawing/2014/main" id="{068B6001-1859-623C-2597-6FB5F1240707}"/>
            </a:ext>
          </a:extLst>
        </xdr:cNvPr>
        <xdr:cNvPicPr>
          <a:picLocks noChangeAspect="1"/>
        </xdr:cNvPicPr>
      </xdr:nvPicPr>
      <xdr:blipFill>
        <a:blip xmlns:r="http://schemas.openxmlformats.org/officeDocument/2006/relationships" r:embed="rId25"/>
        <a:stretch>
          <a:fillRect/>
        </a:stretch>
      </xdr:blipFill>
      <xdr:spPr>
        <a:xfrm>
          <a:off x="20930152" y="54698348"/>
          <a:ext cx="9571428" cy="6000000"/>
        </a:xfrm>
        <a:prstGeom prst="rect">
          <a:avLst/>
        </a:prstGeom>
      </xdr:spPr>
    </xdr:pic>
    <xdr:clientData/>
  </xdr:twoCellAnchor>
  <xdr:twoCellAnchor>
    <xdr:from>
      <xdr:col>18</xdr:col>
      <xdr:colOff>68034</xdr:colOff>
      <xdr:row>271</xdr:row>
      <xdr:rowOff>176893</xdr:rowOff>
    </xdr:from>
    <xdr:to>
      <xdr:col>27</xdr:col>
      <xdr:colOff>598714</xdr:colOff>
      <xdr:row>295</xdr:row>
      <xdr:rowOff>1</xdr:rowOff>
    </xdr:to>
    <xdr:sp macro="" textlink="">
      <xdr:nvSpPr>
        <xdr:cNvPr id="1025" name="Text Box 1">
          <a:extLst>
            <a:ext uri="{FF2B5EF4-FFF2-40B4-BE49-F238E27FC236}">
              <a16:creationId xmlns:a16="http://schemas.microsoft.com/office/drawing/2014/main" id="{C11D8A9B-D67D-2793-27A5-B0ED6CF345A8}"/>
            </a:ext>
          </a:extLst>
        </xdr:cNvPr>
        <xdr:cNvSpPr txBox="1">
          <a:spLocks noChangeArrowheads="1"/>
        </xdr:cNvSpPr>
      </xdr:nvSpPr>
      <xdr:spPr bwMode="auto">
        <a:xfrm>
          <a:off x="11089820" y="51802393"/>
          <a:ext cx="6041573" cy="4395108"/>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GB" sz="1100" b="0" i="0" u="none" strike="noStrike" baseline="0">
              <a:solidFill>
                <a:srgbClr val="000000"/>
              </a:solidFill>
              <a:latin typeface="Calibri"/>
              <a:cs typeface="Calibri"/>
            </a:rPr>
            <a:t>The length-to-diameter ratio of a concentric reducer generally falls between \(1.0\) to \(4.5\) times the diameter difference, depending on piping standards. The overall dimensions are primarily defined by the larger diameter, smaller diameter, and the end-to-end length.</a:t>
          </a:r>
          <a:endParaRPr lang="vi-VN" sz="1100" b="0" i="0" u="none" strike="noStrike" baseline="0">
            <a:solidFill>
              <a:srgbClr val="000000"/>
            </a:solidFill>
            <a:latin typeface="Calibri"/>
            <a:cs typeface="Calibri"/>
          </a:endParaRPr>
        </a:p>
        <a:p>
          <a:pPr algn="l" rtl="0">
            <a:defRPr sz="1000"/>
          </a:pP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Dimension Guidelines</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Standard Pipe Fittings (ASME B16.9): The end-to-end length is standardized for butt-weld fittings. It is typically equal to the outside diameter of the larger pipe, or slightly larger depending on the size.</a:t>
          </a:r>
          <a:endParaRPr lang="vi-VN" sz="1100" b="0" i="0" u="none" strike="noStrike" baseline="0">
            <a:solidFill>
              <a:srgbClr val="000000"/>
            </a:solidFill>
            <a:latin typeface="Calibri"/>
            <a:cs typeface="Calibri"/>
          </a:endParaRPr>
        </a:p>
        <a:p>
          <a:pPr algn="l" rtl="0">
            <a:defRPr sz="1000"/>
          </a:pP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Length vs. Diameter Formula: The recommended minimum length is often calculated using the following ratio/formula:</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\(L = 4.5 \times (D - d)\)</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Where:</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\(L\) is the end-to-end reducer length</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\(D\) is the outside diameter of the large end</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\(d\) is the outside diameter of the small end</a:t>
          </a:r>
          <a:endParaRPr lang="vi-VN" sz="1100" b="0" i="0" u="none" strike="noStrike" baseline="0">
            <a:solidFill>
              <a:srgbClr val="000000"/>
            </a:solidFill>
            <a:latin typeface="Calibri"/>
            <a:cs typeface="Calibri"/>
          </a:endParaRPr>
        </a:p>
        <a:p>
          <a:pPr algn="l" rtl="0">
            <a:defRPr sz="1000"/>
          </a:pP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Geometric Cone Angle</a:t>
          </a:r>
          <a:endParaRPr lang="vi-VN" sz="1100" b="0" i="0" u="none" strike="noStrike" baseline="0">
            <a:solidFill>
              <a:srgbClr val="000000"/>
            </a:solidFill>
            <a:latin typeface="Calibri"/>
            <a:cs typeface="Calibri"/>
          </a:endParaRPr>
        </a:p>
        <a:p>
          <a:pPr algn="l" rtl="0">
            <a:defRPr sz="1000"/>
          </a:pPr>
          <a:r>
            <a:rPr lang="en-GB" sz="1100" b="0" i="0" u="none" strike="noStrike" baseline="0">
              <a:solidFill>
                <a:srgbClr val="000000"/>
              </a:solidFill>
              <a:latin typeface="Calibri"/>
              <a:cs typeface="Calibri"/>
            </a:rPr>
            <a:t>Because ASME B16.9 and MSS SP-75 standards only dictate the end-to-end dimensions, manufacturers control the flow by adjusting the reducer's included cone angle (\(\theta \)).For a smooth, steady flow and to prevent pressure drops or cavitation (especially near pump inlets), the total cone angle usually ranges between \(15^{\circ }\) and \(30^{\circ }\).</a:t>
          </a:r>
        </a:p>
      </xdr:txBody>
    </xdr:sp>
    <xdr:clientData/>
  </xdr:twoCellAnchor>
  <xdr:twoCellAnchor editAs="oneCell">
    <xdr:from>
      <xdr:col>58</xdr:col>
      <xdr:colOff>190500</xdr:colOff>
      <xdr:row>144</xdr:row>
      <xdr:rowOff>95250</xdr:rowOff>
    </xdr:from>
    <xdr:to>
      <xdr:col>73</xdr:col>
      <xdr:colOff>541809</xdr:colOff>
      <xdr:row>185</xdr:row>
      <xdr:rowOff>18083</xdr:rowOff>
    </xdr:to>
    <xdr:pic>
      <xdr:nvPicPr>
        <xdr:cNvPr id="29" name="Picture 28">
          <a:extLst>
            <a:ext uri="{FF2B5EF4-FFF2-40B4-BE49-F238E27FC236}">
              <a16:creationId xmlns:a16="http://schemas.microsoft.com/office/drawing/2014/main" id="{77A9F189-36EA-465F-C512-A1066A54432D}"/>
            </a:ext>
          </a:extLst>
        </xdr:cNvPr>
        <xdr:cNvPicPr>
          <a:picLocks noChangeAspect="1"/>
        </xdr:cNvPicPr>
      </xdr:nvPicPr>
      <xdr:blipFill>
        <a:blip xmlns:r="http://schemas.openxmlformats.org/officeDocument/2006/relationships" r:embed="rId26"/>
        <a:stretch>
          <a:fillRect/>
        </a:stretch>
      </xdr:blipFill>
      <xdr:spPr>
        <a:xfrm>
          <a:off x="33337500" y="27527250"/>
          <a:ext cx="8923809" cy="7733333"/>
        </a:xfrm>
        <a:prstGeom prst="rect">
          <a:avLst/>
        </a:prstGeom>
      </xdr:spPr>
    </xdr:pic>
    <xdr:clientData/>
  </xdr:twoCellAnchor>
  <xdr:twoCellAnchor editAs="oneCell">
    <xdr:from>
      <xdr:col>59</xdr:col>
      <xdr:colOff>38100</xdr:colOff>
      <xdr:row>184</xdr:row>
      <xdr:rowOff>152400</xdr:rowOff>
    </xdr:from>
    <xdr:to>
      <xdr:col>73</xdr:col>
      <xdr:colOff>408462</xdr:colOff>
      <xdr:row>202</xdr:row>
      <xdr:rowOff>190067</xdr:rowOff>
    </xdr:to>
    <xdr:pic>
      <xdr:nvPicPr>
        <xdr:cNvPr id="30" name="Picture 29">
          <a:extLst>
            <a:ext uri="{FF2B5EF4-FFF2-40B4-BE49-F238E27FC236}">
              <a16:creationId xmlns:a16="http://schemas.microsoft.com/office/drawing/2014/main" id="{4C0E22A4-48A1-E634-2866-13DBA56DDB38}"/>
            </a:ext>
          </a:extLst>
        </xdr:cNvPr>
        <xdr:cNvPicPr>
          <a:picLocks noChangeAspect="1"/>
        </xdr:cNvPicPr>
      </xdr:nvPicPr>
      <xdr:blipFill>
        <a:blip xmlns:r="http://schemas.openxmlformats.org/officeDocument/2006/relationships" r:embed="rId27"/>
        <a:stretch>
          <a:fillRect/>
        </a:stretch>
      </xdr:blipFill>
      <xdr:spPr>
        <a:xfrm>
          <a:off x="36004500" y="35204400"/>
          <a:ext cx="8904762" cy="3466667"/>
        </a:xfrm>
        <a:prstGeom prst="rect">
          <a:avLst/>
        </a:prstGeom>
      </xdr:spPr>
    </xdr:pic>
    <xdr:clientData/>
  </xdr:twoCellAnchor>
  <xdr:twoCellAnchor editAs="oneCell">
    <xdr:from>
      <xdr:col>76</xdr:col>
      <xdr:colOff>277090</xdr:colOff>
      <xdr:row>0</xdr:row>
      <xdr:rowOff>69272</xdr:rowOff>
    </xdr:from>
    <xdr:to>
      <xdr:col>92</xdr:col>
      <xdr:colOff>277091</xdr:colOff>
      <xdr:row>48</xdr:row>
      <xdr:rowOff>165993</xdr:rowOff>
    </xdr:to>
    <xdr:pic>
      <xdr:nvPicPr>
        <xdr:cNvPr id="28" name="Picture 27">
          <a:extLst>
            <a:ext uri="{FF2B5EF4-FFF2-40B4-BE49-F238E27FC236}">
              <a16:creationId xmlns:a16="http://schemas.microsoft.com/office/drawing/2014/main" id="{78CCB539-46B5-90F8-EC8B-696E9BD941C1}"/>
            </a:ext>
          </a:extLst>
        </xdr:cNvPr>
        <xdr:cNvPicPr>
          <a:picLocks noChangeAspect="1"/>
        </xdr:cNvPicPr>
      </xdr:nvPicPr>
      <xdr:blipFill>
        <a:blip xmlns:r="http://schemas.openxmlformats.org/officeDocument/2006/relationships" r:embed="rId28"/>
        <a:stretch>
          <a:fillRect/>
        </a:stretch>
      </xdr:blipFill>
      <xdr:spPr>
        <a:xfrm>
          <a:off x="46343454" y="69272"/>
          <a:ext cx="9698182" cy="9240721"/>
        </a:xfrm>
        <a:prstGeom prst="rect">
          <a:avLst/>
        </a:prstGeom>
      </xdr:spPr>
    </xdr:pic>
    <xdr:clientData/>
  </xdr:twoCellAnchor>
  <xdr:twoCellAnchor editAs="oneCell">
    <xdr:from>
      <xdr:col>76</xdr:col>
      <xdr:colOff>294408</xdr:colOff>
      <xdr:row>49</xdr:row>
      <xdr:rowOff>1</xdr:rowOff>
    </xdr:from>
    <xdr:to>
      <xdr:col>92</xdr:col>
      <xdr:colOff>277091</xdr:colOff>
      <xdr:row>64</xdr:row>
      <xdr:rowOff>124757</xdr:rowOff>
    </xdr:to>
    <xdr:pic>
      <xdr:nvPicPr>
        <xdr:cNvPr id="31" name="Picture 30">
          <a:extLst>
            <a:ext uri="{FF2B5EF4-FFF2-40B4-BE49-F238E27FC236}">
              <a16:creationId xmlns:a16="http://schemas.microsoft.com/office/drawing/2014/main" id="{F7A21D55-8579-BD8E-13E2-5A76EAB9707F}"/>
            </a:ext>
          </a:extLst>
        </xdr:cNvPr>
        <xdr:cNvPicPr>
          <a:picLocks noChangeAspect="1"/>
        </xdr:cNvPicPr>
      </xdr:nvPicPr>
      <xdr:blipFill>
        <a:blip xmlns:r="http://schemas.openxmlformats.org/officeDocument/2006/relationships" r:embed="rId29"/>
        <a:stretch>
          <a:fillRect/>
        </a:stretch>
      </xdr:blipFill>
      <xdr:spPr>
        <a:xfrm>
          <a:off x="46360772" y="9334501"/>
          <a:ext cx="9680864" cy="2982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57882</xdr:colOff>
      <xdr:row>13</xdr:row>
      <xdr:rowOff>190179</xdr:rowOff>
    </xdr:from>
    <xdr:to>
      <xdr:col>12</xdr:col>
      <xdr:colOff>774671</xdr:colOff>
      <xdr:row>34</xdr:row>
      <xdr:rowOff>165593</xdr:rowOff>
    </xdr:to>
    <xdr:grpSp>
      <xdr:nvGrpSpPr>
        <xdr:cNvPr id="9" name="Group 8">
          <a:extLst>
            <a:ext uri="{FF2B5EF4-FFF2-40B4-BE49-F238E27FC236}">
              <a16:creationId xmlns:a16="http://schemas.microsoft.com/office/drawing/2014/main" id="{CF5DE59C-F950-77E2-7320-FDCCC9DE5F92}"/>
            </a:ext>
          </a:extLst>
        </xdr:cNvPr>
        <xdr:cNvGrpSpPr/>
      </xdr:nvGrpSpPr>
      <xdr:grpSpPr>
        <a:xfrm>
          <a:off x="1173668" y="3047679"/>
          <a:ext cx="7193789" cy="3975914"/>
          <a:chOff x="13430610" y="1332379"/>
          <a:chExt cx="6857143" cy="3975914"/>
        </a:xfrm>
      </xdr:grpSpPr>
      <xdr:pic>
        <xdr:nvPicPr>
          <xdr:cNvPr id="6" name="Picture 5">
            <a:extLst>
              <a:ext uri="{FF2B5EF4-FFF2-40B4-BE49-F238E27FC236}">
                <a16:creationId xmlns:a16="http://schemas.microsoft.com/office/drawing/2014/main" id="{411F0073-A752-BEF2-4EB4-9C0BDF26C5ED}"/>
              </a:ext>
            </a:extLst>
          </xdr:cNvPr>
          <xdr:cNvPicPr>
            <a:picLocks noChangeAspect="1"/>
          </xdr:cNvPicPr>
        </xdr:nvPicPr>
        <xdr:blipFill>
          <a:blip xmlns:r="http://schemas.openxmlformats.org/officeDocument/2006/relationships" r:embed="rId1"/>
          <a:stretch>
            <a:fillRect/>
          </a:stretch>
        </xdr:blipFill>
        <xdr:spPr>
          <a:xfrm>
            <a:off x="13430610" y="1365436"/>
            <a:ext cx="6857143" cy="3942857"/>
          </a:xfrm>
          <a:prstGeom prst="rect">
            <a:avLst/>
          </a:prstGeom>
        </xdr:spPr>
      </xdr:pic>
      <xdr:sp macro="" textlink="">
        <xdr:nvSpPr>
          <xdr:cNvPr id="8" name="TextBox 7">
            <a:extLst>
              <a:ext uri="{FF2B5EF4-FFF2-40B4-BE49-F238E27FC236}">
                <a16:creationId xmlns:a16="http://schemas.microsoft.com/office/drawing/2014/main" id="{E8DFD8A4-473D-6EAC-041E-46EBCBE19648}"/>
              </a:ext>
            </a:extLst>
          </xdr:cNvPr>
          <xdr:cNvSpPr txBox="1"/>
        </xdr:nvSpPr>
        <xdr:spPr>
          <a:xfrm>
            <a:off x="14769353" y="3361765"/>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10</a:t>
            </a:r>
            <a:endParaRPr lang="en-GB" sz="1100">
              <a:solidFill>
                <a:srgbClr val="FF0000"/>
              </a:solidFill>
            </a:endParaRPr>
          </a:p>
        </xdr:txBody>
      </xdr:sp>
      <xdr:sp macro="" textlink="">
        <xdr:nvSpPr>
          <xdr:cNvPr id="10" name="TextBox 9">
            <a:extLst>
              <a:ext uri="{FF2B5EF4-FFF2-40B4-BE49-F238E27FC236}">
                <a16:creationId xmlns:a16="http://schemas.microsoft.com/office/drawing/2014/main" id="{15FE1CA4-69C4-5CB4-6324-D54954946361}"/>
              </a:ext>
            </a:extLst>
          </xdr:cNvPr>
          <xdr:cNvSpPr txBox="1"/>
        </xdr:nvSpPr>
        <xdr:spPr>
          <a:xfrm>
            <a:off x="17044147" y="3686735"/>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20</a:t>
            </a:r>
            <a:endParaRPr lang="en-GB" sz="1100">
              <a:solidFill>
                <a:srgbClr val="FF0000"/>
              </a:solidFill>
            </a:endParaRPr>
          </a:p>
        </xdr:txBody>
      </xdr:sp>
      <xdr:sp macro="" textlink="">
        <xdr:nvSpPr>
          <xdr:cNvPr id="11" name="TextBox 10">
            <a:extLst>
              <a:ext uri="{FF2B5EF4-FFF2-40B4-BE49-F238E27FC236}">
                <a16:creationId xmlns:a16="http://schemas.microsoft.com/office/drawing/2014/main" id="{F21AE485-2AE3-AA4D-AE65-F12EC3905F5F}"/>
              </a:ext>
            </a:extLst>
          </xdr:cNvPr>
          <xdr:cNvSpPr txBox="1"/>
        </xdr:nvSpPr>
        <xdr:spPr>
          <a:xfrm>
            <a:off x="16376317" y="1884269"/>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30</a:t>
            </a:r>
            <a:endParaRPr lang="en-GB" sz="1100">
              <a:solidFill>
                <a:srgbClr val="FF0000"/>
              </a:solidFill>
            </a:endParaRPr>
          </a:p>
        </xdr:txBody>
      </xdr:sp>
      <xdr:sp macro="" textlink="">
        <xdr:nvSpPr>
          <xdr:cNvPr id="12" name="TextBox 11">
            <a:extLst>
              <a:ext uri="{FF2B5EF4-FFF2-40B4-BE49-F238E27FC236}">
                <a16:creationId xmlns:a16="http://schemas.microsoft.com/office/drawing/2014/main" id="{65985DB3-6188-F773-F6A1-718DDBB05913}"/>
              </a:ext>
            </a:extLst>
          </xdr:cNvPr>
          <xdr:cNvSpPr txBox="1"/>
        </xdr:nvSpPr>
        <xdr:spPr>
          <a:xfrm>
            <a:off x="18893117" y="2151528"/>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33</a:t>
            </a:r>
            <a:endParaRPr lang="en-GB" sz="1100">
              <a:solidFill>
                <a:srgbClr val="FF0000"/>
              </a:solidFill>
            </a:endParaRPr>
          </a:p>
        </xdr:txBody>
      </xdr:sp>
      <xdr:sp macro="" textlink="">
        <xdr:nvSpPr>
          <xdr:cNvPr id="13" name="TextBox 12">
            <a:extLst>
              <a:ext uri="{FF2B5EF4-FFF2-40B4-BE49-F238E27FC236}">
                <a16:creationId xmlns:a16="http://schemas.microsoft.com/office/drawing/2014/main" id="{993DC0E8-BABE-A988-1B3B-4035C9950E26}"/>
              </a:ext>
            </a:extLst>
          </xdr:cNvPr>
          <xdr:cNvSpPr txBox="1"/>
        </xdr:nvSpPr>
        <xdr:spPr>
          <a:xfrm>
            <a:off x="15956457" y="2420470"/>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40</a:t>
            </a:r>
            <a:endParaRPr lang="en-GB" sz="1100">
              <a:solidFill>
                <a:srgbClr val="FF0000"/>
              </a:solidFill>
            </a:endParaRPr>
          </a:p>
        </xdr:txBody>
      </xdr:sp>
      <xdr:sp macro="" textlink="">
        <xdr:nvSpPr>
          <xdr:cNvPr id="14" name="TextBox 13">
            <a:extLst>
              <a:ext uri="{FF2B5EF4-FFF2-40B4-BE49-F238E27FC236}">
                <a16:creationId xmlns:a16="http://schemas.microsoft.com/office/drawing/2014/main" id="{0D337B34-29DD-9CCE-1476-A25AE3030775}"/>
              </a:ext>
            </a:extLst>
          </xdr:cNvPr>
          <xdr:cNvSpPr txBox="1"/>
        </xdr:nvSpPr>
        <xdr:spPr>
          <a:xfrm>
            <a:off x="16990585" y="1332379"/>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50</a:t>
            </a:r>
            <a:endParaRPr lang="en-GB" sz="1100">
              <a:solidFill>
                <a:srgbClr val="FF0000"/>
              </a:solidFill>
            </a:endParaRPr>
          </a:p>
        </xdr:txBody>
      </xdr:sp>
      <xdr:sp macro="" textlink="">
        <xdr:nvSpPr>
          <xdr:cNvPr id="15" name="TextBox 14">
            <a:extLst>
              <a:ext uri="{FF2B5EF4-FFF2-40B4-BE49-F238E27FC236}">
                <a16:creationId xmlns:a16="http://schemas.microsoft.com/office/drawing/2014/main" id="{8485F4C6-AD32-6FA4-4015-C6E328BBD68E}"/>
              </a:ext>
            </a:extLst>
          </xdr:cNvPr>
          <xdr:cNvSpPr txBox="1"/>
        </xdr:nvSpPr>
        <xdr:spPr>
          <a:xfrm>
            <a:off x="17145001" y="2633382"/>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FF0000"/>
                </a:solidFill>
              </a:rPr>
              <a:t>41</a:t>
            </a:r>
          </a:p>
        </xdr:txBody>
      </xdr:sp>
      <xdr:sp macro="" textlink="">
        <xdr:nvSpPr>
          <xdr:cNvPr id="16" name="TextBox 15">
            <a:extLst>
              <a:ext uri="{FF2B5EF4-FFF2-40B4-BE49-F238E27FC236}">
                <a16:creationId xmlns:a16="http://schemas.microsoft.com/office/drawing/2014/main" id="{3E92791B-3E82-A6BE-E3F6-B1C05EB142D5}"/>
              </a:ext>
            </a:extLst>
          </xdr:cNvPr>
          <xdr:cNvSpPr txBox="1"/>
        </xdr:nvSpPr>
        <xdr:spPr>
          <a:xfrm>
            <a:off x="18287999" y="2633382"/>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43</a:t>
            </a:r>
            <a:endParaRPr lang="en-GB" sz="1100">
              <a:solidFill>
                <a:srgbClr val="FF0000"/>
              </a:solidFill>
            </a:endParaRPr>
          </a:p>
        </xdr:txBody>
      </xdr:sp>
      <xdr:sp macro="" textlink="">
        <xdr:nvSpPr>
          <xdr:cNvPr id="17" name="TextBox 16">
            <a:extLst>
              <a:ext uri="{FF2B5EF4-FFF2-40B4-BE49-F238E27FC236}">
                <a16:creationId xmlns:a16="http://schemas.microsoft.com/office/drawing/2014/main" id="{F496742A-D1E7-58C8-0BFC-FED8417464B0}"/>
              </a:ext>
            </a:extLst>
          </xdr:cNvPr>
          <xdr:cNvSpPr txBox="1"/>
        </xdr:nvSpPr>
        <xdr:spPr>
          <a:xfrm>
            <a:off x="17391531" y="2151529"/>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31</a:t>
            </a:r>
            <a:endParaRPr lang="en-GB" sz="1100">
              <a:solidFill>
                <a:srgbClr val="FF0000"/>
              </a:solidFill>
            </a:endParaRPr>
          </a:p>
        </xdr:txBody>
      </xdr:sp>
      <xdr:sp macro="" textlink="">
        <xdr:nvSpPr>
          <xdr:cNvPr id="18" name="TextBox 17">
            <a:extLst>
              <a:ext uri="{FF2B5EF4-FFF2-40B4-BE49-F238E27FC236}">
                <a16:creationId xmlns:a16="http://schemas.microsoft.com/office/drawing/2014/main" id="{63D0E0C9-96A4-3949-07B4-38834BB6D100}"/>
              </a:ext>
            </a:extLst>
          </xdr:cNvPr>
          <xdr:cNvSpPr txBox="1"/>
        </xdr:nvSpPr>
        <xdr:spPr>
          <a:xfrm>
            <a:off x="17772531" y="1703293"/>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51</a:t>
            </a:r>
            <a:endParaRPr lang="en-GB" sz="1100">
              <a:solidFill>
                <a:srgbClr val="FF0000"/>
              </a:solidFill>
            </a:endParaRPr>
          </a:p>
        </xdr:txBody>
      </xdr:sp>
      <xdr:sp macro="" textlink="">
        <xdr:nvSpPr>
          <xdr:cNvPr id="19" name="TextBox 18">
            <a:extLst>
              <a:ext uri="{FF2B5EF4-FFF2-40B4-BE49-F238E27FC236}">
                <a16:creationId xmlns:a16="http://schemas.microsoft.com/office/drawing/2014/main" id="{870FC478-45E7-9549-B52D-7A83E847EC24}"/>
              </a:ext>
            </a:extLst>
          </xdr:cNvPr>
          <xdr:cNvSpPr txBox="1"/>
        </xdr:nvSpPr>
        <xdr:spPr>
          <a:xfrm>
            <a:off x="19431002" y="1725704"/>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53</a:t>
            </a:r>
            <a:endParaRPr lang="en-GB" sz="1100">
              <a:solidFill>
                <a:srgbClr val="FF0000"/>
              </a:solidFill>
            </a:endParaRPr>
          </a:p>
        </xdr:txBody>
      </xdr:sp>
      <xdr:sp macro="" textlink="">
        <xdr:nvSpPr>
          <xdr:cNvPr id="20" name="TextBox 19">
            <a:extLst>
              <a:ext uri="{FF2B5EF4-FFF2-40B4-BE49-F238E27FC236}">
                <a16:creationId xmlns:a16="http://schemas.microsoft.com/office/drawing/2014/main" id="{0B636D92-68E2-5810-86AF-70D12D85D3E7}"/>
              </a:ext>
            </a:extLst>
          </xdr:cNvPr>
          <xdr:cNvSpPr txBox="1"/>
        </xdr:nvSpPr>
        <xdr:spPr>
          <a:xfrm>
            <a:off x="17604442" y="2633382"/>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FF0000"/>
                </a:solidFill>
              </a:rPr>
              <a:t>42</a:t>
            </a:r>
          </a:p>
        </xdr:txBody>
      </xdr:sp>
      <xdr:sp macro="" textlink="">
        <xdr:nvSpPr>
          <xdr:cNvPr id="21" name="TextBox 20">
            <a:extLst>
              <a:ext uri="{FF2B5EF4-FFF2-40B4-BE49-F238E27FC236}">
                <a16:creationId xmlns:a16="http://schemas.microsoft.com/office/drawing/2014/main" id="{1D25A3C2-19B0-3822-D419-39E05E1619D4}"/>
              </a:ext>
            </a:extLst>
          </xdr:cNvPr>
          <xdr:cNvSpPr txBox="1"/>
        </xdr:nvSpPr>
        <xdr:spPr>
          <a:xfrm>
            <a:off x="17850972" y="2151529"/>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32</a:t>
            </a:r>
            <a:endParaRPr lang="en-GB" sz="1100">
              <a:solidFill>
                <a:srgbClr val="FF0000"/>
              </a:solidFill>
            </a:endParaRPr>
          </a:p>
        </xdr:txBody>
      </xdr:sp>
      <xdr:sp macro="" textlink="">
        <xdr:nvSpPr>
          <xdr:cNvPr id="22" name="TextBox 21">
            <a:extLst>
              <a:ext uri="{FF2B5EF4-FFF2-40B4-BE49-F238E27FC236}">
                <a16:creationId xmlns:a16="http://schemas.microsoft.com/office/drawing/2014/main" id="{B45223AF-8FA6-1AA3-DE82-754DC8272943}"/>
              </a:ext>
            </a:extLst>
          </xdr:cNvPr>
          <xdr:cNvSpPr txBox="1"/>
        </xdr:nvSpPr>
        <xdr:spPr>
          <a:xfrm>
            <a:off x="18209560" y="1703293"/>
            <a:ext cx="347382" cy="280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vi-VN" sz="1100">
                <a:solidFill>
                  <a:srgbClr val="FF0000"/>
                </a:solidFill>
              </a:rPr>
              <a:t>52</a:t>
            </a:r>
            <a:endParaRPr lang="en-GB" sz="1100">
              <a:solidFill>
                <a:srgbClr val="FF0000"/>
              </a:solidFill>
            </a:endParaRPr>
          </a:p>
        </xdr:txBody>
      </xdr:sp>
    </xdr:grpSp>
    <xdr:clientData/>
  </xdr:twoCellAnchor>
  <xdr:twoCellAnchor>
    <xdr:from>
      <xdr:col>2</xdr:col>
      <xdr:colOff>95250</xdr:colOff>
      <xdr:row>36</xdr:row>
      <xdr:rowOff>27214</xdr:rowOff>
    </xdr:from>
    <xdr:to>
      <xdr:col>13</xdr:col>
      <xdr:colOff>166648</xdr:colOff>
      <xdr:row>51</xdr:row>
      <xdr:rowOff>1737</xdr:rowOff>
    </xdr:to>
    <xdr:pic>
      <xdr:nvPicPr>
        <xdr:cNvPr id="2" name="Picture 1">
          <a:extLst>
            <a:ext uri="{FF2B5EF4-FFF2-40B4-BE49-F238E27FC236}">
              <a16:creationId xmlns:a16="http://schemas.microsoft.com/office/drawing/2014/main" id="{97FEF752-6512-4DFB-B425-10AD5DFF2E7B}"/>
            </a:ext>
          </a:extLst>
        </xdr:cNvPr>
        <xdr:cNvPicPr>
          <a:picLocks noChangeAspect="1"/>
        </xdr:cNvPicPr>
      </xdr:nvPicPr>
      <xdr:blipFill>
        <a:blip xmlns:r="http://schemas.openxmlformats.org/officeDocument/2006/relationships" r:embed="rId2"/>
        <a:stretch>
          <a:fillRect/>
        </a:stretch>
      </xdr:blipFill>
      <xdr:spPr>
        <a:xfrm>
          <a:off x="1211036" y="7266214"/>
          <a:ext cx="7324005" cy="283202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38100</xdr:colOff>
      <xdr:row>23</xdr:row>
      <xdr:rowOff>109537</xdr:rowOff>
    </xdr:from>
    <xdr:to>
      <xdr:col>7</xdr:col>
      <xdr:colOff>1857375</xdr:colOff>
      <xdr:row>37</xdr:row>
      <xdr:rowOff>185737</xdr:rowOff>
    </xdr:to>
    <xdr:graphicFrame macro="">
      <xdr:nvGraphicFramePr>
        <xdr:cNvPr id="2" name="Chart 1">
          <a:extLst>
            <a:ext uri="{FF2B5EF4-FFF2-40B4-BE49-F238E27FC236}">
              <a16:creationId xmlns:a16="http://schemas.microsoft.com/office/drawing/2014/main" id="{C30B58B0-F993-7578-9CF4-65129D716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F4B91-2861-4D4A-9E0A-FAA6481A3452}" name="PipeData" displayName="PipeData" ref="A1:I10" totalsRowShown="0" headerRowDxfId="11" dataDxfId="9" headerRowBorderDxfId="10">
  <autoFilter ref="A1:I10" xr:uid="{4A8F4B91-2861-4D4A-9E0A-FAA6481A3452}"/>
  <tableColumns count="9">
    <tableColumn id="1" xr3:uid="{99C9A113-0F01-416F-9329-7FF61DA83C05}" name="Type" dataDxfId="8"/>
    <tableColumn id="2" xr3:uid="{EF100683-DF32-4A0A-A101-59EE3A3B45CD}" name="Size" dataDxfId="7"/>
    <tableColumn id="3" xr3:uid="{3DEF34A9-B24B-4569-A316-6E4122C22327}" name="Sch" dataDxfId="6"/>
    <tableColumn id="4" xr3:uid="{41938D90-C384-4143-B0BD-C52962544FDF}" name="Do" dataDxfId="5"/>
    <tableColumn id="5" xr3:uid="{DE71CE23-420E-484E-9636-E15B526C470F}" name="Thk" dataDxfId="4"/>
    <tableColumn id="6" xr3:uid="{4DBFE3CC-6B92-4998-B8B0-A8EEB9B1BA5E}" name="D0" dataDxfId="3">
      <calculatedColumnFormula>D2-2*E2</calculatedColumnFormula>
    </tableColumn>
    <tableColumn id="9" xr3:uid="{B1369FED-4ABF-43B5-B764-2848DBACE5B2}" name="D1" dataDxfId="2"/>
    <tableColumn id="7" xr3:uid="{20C463B9-2444-4F44-B230-ECA67B2DE723}" name="Type2" dataDxfId="1"/>
    <tableColumn id="8" xr3:uid="{82DD411A-BE9E-43FD-8316-542D20E7C5EA}" name="Roughnes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29924-E239-4162-B878-3885A9E7B271}">
  <sheetPr codeName="Sheet7">
    <tabColor rgb="FF0070C0"/>
  </sheetPr>
  <dimension ref="A1:I52"/>
  <sheetViews>
    <sheetView showOutlineSymbols="0" workbookViewId="0">
      <selection sqref="A1:F1"/>
    </sheetView>
  </sheetViews>
  <sheetFormatPr defaultRowHeight="15"/>
  <cols>
    <col min="1" max="1" width="27.7109375" customWidth="1"/>
    <col min="2" max="2" width="11.85546875" customWidth="1"/>
    <col min="3" max="3" width="14" customWidth="1"/>
    <col min="4" max="4" width="13.5703125" customWidth="1"/>
    <col min="5" max="5" width="21.7109375" customWidth="1"/>
    <col min="6" max="6" width="37.5703125" customWidth="1"/>
    <col min="7" max="7" width="29.5703125" customWidth="1"/>
    <col min="8" max="8" width="28.5703125" customWidth="1"/>
    <col min="9" max="9" width="10.5703125" bestFit="1" customWidth="1"/>
  </cols>
  <sheetData>
    <row r="1" spans="1:9" ht="63.75" customHeight="1" thickBot="1">
      <c r="A1" s="64" t="s">
        <v>34</v>
      </c>
      <c r="B1" s="64"/>
      <c r="C1" s="64"/>
      <c r="D1" s="64"/>
      <c r="E1" s="64"/>
      <c r="F1" s="64"/>
      <c r="H1" t="s">
        <v>35</v>
      </c>
      <c r="I1" t="s">
        <v>36</v>
      </c>
    </row>
    <row r="2" spans="1:9" ht="24.75" customHeight="1" thickTop="1" thickBot="1">
      <c r="A2" s="3" t="s">
        <v>37</v>
      </c>
      <c r="B2" s="4" t="s">
        <v>38</v>
      </c>
      <c r="C2" s="63" t="s">
        <v>31</v>
      </c>
      <c r="D2" s="63"/>
      <c r="E2" s="4" t="s">
        <v>32</v>
      </c>
      <c r="F2" s="4" t="s">
        <v>33</v>
      </c>
      <c r="G2" s="12" t="s">
        <v>39</v>
      </c>
    </row>
    <row r="3" spans="1:9" ht="42.75" customHeight="1" thickBot="1">
      <c r="A3" s="11"/>
      <c r="B3" s="12"/>
      <c r="C3" s="13" t="s">
        <v>40</v>
      </c>
      <c r="D3" s="13" t="s">
        <v>41</v>
      </c>
      <c r="E3" s="14" t="s">
        <v>42</v>
      </c>
      <c r="F3" s="15" t="s">
        <v>43</v>
      </c>
      <c r="G3" s="15" t="s">
        <v>44</v>
      </c>
    </row>
    <row r="4" spans="1:9" ht="40.5" customHeight="1" thickBot="1">
      <c r="A4" s="5" t="s">
        <v>45</v>
      </c>
      <c r="B4" s="1" t="s">
        <v>46</v>
      </c>
      <c r="C4" s="1">
        <v>1.47</v>
      </c>
      <c r="D4" s="1">
        <v>1.32</v>
      </c>
      <c r="E4" s="1">
        <v>1.1100000000000001</v>
      </c>
      <c r="F4" s="1">
        <v>0.15</v>
      </c>
      <c r="G4" t="s">
        <v>47</v>
      </c>
    </row>
    <row r="5" spans="1:9" ht="40.5" customHeight="1" thickBot="1">
      <c r="A5" s="5" t="s">
        <v>48</v>
      </c>
      <c r="B5" s="1" t="s">
        <v>49</v>
      </c>
      <c r="C5" s="1">
        <v>1.69</v>
      </c>
      <c r="D5" s="1">
        <v>1.37</v>
      </c>
      <c r="E5" s="1">
        <v>1.232</v>
      </c>
      <c r="F5" s="1">
        <v>0.31900000000000001</v>
      </c>
    </row>
    <row r="6" spans="1:9" ht="40.5" customHeight="1" thickBot="1">
      <c r="A6" s="5" t="s">
        <v>50</v>
      </c>
      <c r="B6" s="2"/>
      <c r="C6" s="1">
        <v>1.01</v>
      </c>
      <c r="D6" s="1">
        <v>0.71799999999999997</v>
      </c>
      <c r="E6" s="1">
        <v>1.4</v>
      </c>
      <c r="F6" s="1">
        <v>0.28699999999999998</v>
      </c>
    </row>
    <row r="7" spans="1:9" ht="40.5" customHeight="1" thickBot="1">
      <c r="A7" s="5" t="s">
        <v>51</v>
      </c>
      <c r="B7" s="1" t="s">
        <v>52</v>
      </c>
      <c r="C7" s="1">
        <v>1.88</v>
      </c>
      <c r="D7" s="1">
        <v>1.67</v>
      </c>
      <c r="E7" s="1">
        <v>1.1299999999999999</v>
      </c>
      <c r="F7" s="1">
        <v>0.22</v>
      </c>
    </row>
    <row r="8" spans="1:9" ht="40.5" customHeight="1" thickBot="1">
      <c r="A8" s="5" t="s">
        <v>53</v>
      </c>
      <c r="B8" s="1" t="s">
        <v>54</v>
      </c>
      <c r="C8" s="1">
        <v>1.93</v>
      </c>
      <c r="D8" s="1">
        <v>1.53</v>
      </c>
      <c r="E8" s="1">
        <v>1.26</v>
      </c>
      <c r="F8" s="1">
        <v>0.39</v>
      </c>
    </row>
    <row r="9" spans="1:9" ht="40.5" customHeight="1" thickBot="1">
      <c r="A9" s="5" t="s">
        <v>55</v>
      </c>
      <c r="B9" s="1" t="s">
        <v>56</v>
      </c>
      <c r="C9" s="1">
        <v>2.19</v>
      </c>
      <c r="D9" s="1">
        <v>1.66</v>
      </c>
      <c r="E9" s="1">
        <v>1.31</v>
      </c>
      <c r="F9" s="1">
        <v>0.53</v>
      </c>
    </row>
    <row r="10" spans="1:9" ht="40.5" customHeight="1" thickBot="1">
      <c r="A10" s="5" t="s">
        <v>57</v>
      </c>
      <c r="B10" s="1" t="s">
        <v>58</v>
      </c>
      <c r="C10" s="1">
        <v>0.52</v>
      </c>
      <c r="D10" s="1">
        <v>0.312</v>
      </c>
      <c r="E10" s="1">
        <v>1.667</v>
      </c>
      <c r="F10" s="1">
        <v>0.20799999999999999</v>
      </c>
    </row>
    <row r="11" spans="1:9" ht="40.5" customHeight="1" thickBot="1">
      <c r="A11" s="5" t="s">
        <v>59</v>
      </c>
      <c r="B11" s="1" t="s">
        <v>60</v>
      </c>
      <c r="C11" s="1">
        <v>1.0900000000000001</v>
      </c>
      <c r="D11" s="1">
        <v>0.99</v>
      </c>
      <c r="E11" s="1">
        <v>1.1200000000000001</v>
      </c>
      <c r="F11" s="1">
        <v>0.1</v>
      </c>
    </row>
    <row r="12" spans="1:9" ht="40.5" customHeight="1" thickBot="1">
      <c r="A12" s="5" t="s">
        <v>61</v>
      </c>
      <c r="B12" s="2"/>
      <c r="C12" s="1">
        <v>1.03</v>
      </c>
      <c r="D12" s="1">
        <v>0.73</v>
      </c>
      <c r="E12" s="1">
        <v>1.41</v>
      </c>
      <c r="F12" s="1">
        <v>0.3</v>
      </c>
    </row>
    <row r="13" spans="1:9" ht="40.5" customHeight="1" thickBot="1">
      <c r="A13" s="5" t="s">
        <v>62</v>
      </c>
      <c r="B13" s="1" t="s">
        <v>63</v>
      </c>
      <c r="C13" s="1">
        <v>0.25</v>
      </c>
      <c r="D13" s="1">
        <v>0.2</v>
      </c>
      <c r="E13" s="1">
        <v>1.28</v>
      </c>
      <c r="F13" s="1">
        <v>0.05</v>
      </c>
    </row>
    <row r="14" spans="1:9" ht="40.5" customHeight="1" thickBot="1">
      <c r="A14" s="5" t="s">
        <v>64</v>
      </c>
      <c r="B14" s="1" t="s">
        <v>65</v>
      </c>
      <c r="C14" s="1">
        <v>1.67</v>
      </c>
      <c r="D14" s="1">
        <v>1.53</v>
      </c>
      <c r="E14" s="1">
        <v>1.0940000000000001</v>
      </c>
      <c r="F14" s="1">
        <v>0.14299999999999999</v>
      </c>
    </row>
    <row r="15" spans="1:9" ht="40.5" customHeight="1" thickBot="1">
      <c r="A15" s="5" t="s">
        <v>66</v>
      </c>
      <c r="B15" s="1" t="s">
        <v>67</v>
      </c>
      <c r="C15" s="1">
        <v>0.84399999999999997</v>
      </c>
      <c r="D15" s="1">
        <v>0.65500000000000003</v>
      </c>
      <c r="E15" s="1">
        <v>1.2889999999999999</v>
      </c>
      <c r="F15" s="1">
        <v>0.189</v>
      </c>
    </row>
    <row r="16" spans="1:9" ht="40.5" customHeight="1" thickBot="1">
      <c r="A16" s="5" t="s">
        <v>68</v>
      </c>
      <c r="B16" s="1" t="s">
        <v>69</v>
      </c>
      <c r="C16" s="1">
        <v>1.02</v>
      </c>
      <c r="D16" s="1">
        <v>0.72</v>
      </c>
      <c r="E16" s="1">
        <v>1.4</v>
      </c>
      <c r="F16" s="1">
        <v>0.29699999999999999</v>
      </c>
    </row>
    <row r="17" spans="1:6" ht="40.5" customHeight="1" thickBot="1">
      <c r="A17" s="5" t="s">
        <v>70</v>
      </c>
      <c r="B17" s="1" t="s">
        <v>71</v>
      </c>
      <c r="C17" s="1">
        <v>0.67</v>
      </c>
      <c r="D17" s="1">
        <v>0.55000000000000004</v>
      </c>
      <c r="E17" s="1">
        <v>1.21</v>
      </c>
      <c r="F17" s="1">
        <v>0.12</v>
      </c>
    </row>
    <row r="18" spans="1:6" ht="40.5" customHeight="1" thickBot="1">
      <c r="A18" s="5" t="s">
        <v>72</v>
      </c>
      <c r="B18" s="1" t="s">
        <v>73</v>
      </c>
      <c r="C18" s="1">
        <v>0.48</v>
      </c>
      <c r="D18" s="1">
        <v>0.36</v>
      </c>
      <c r="E18" s="1">
        <v>1.34</v>
      </c>
      <c r="F18" s="1">
        <v>0.12</v>
      </c>
    </row>
    <row r="19" spans="1:6" ht="40.5" customHeight="1" thickBot="1">
      <c r="A19" s="5" t="s">
        <v>74</v>
      </c>
      <c r="B19" s="1" t="s">
        <v>75</v>
      </c>
      <c r="C19" s="1">
        <v>0.63</v>
      </c>
      <c r="D19" s="1">
        <v>0.55000000000000004</v>
      </c>
      <c r="E19" s="1">
        <v>1.1499999999999999</v>
      </c>
      <c r="F19" s="1">
        <v>0.08</v>
      </c>
    </row>
    <row r="20" spans="1:6" ht="40.5" customHeight="1" thickBot="1">
      <c r="A20" s="5" t="s">
        <v>76</v>
      </c>
      <c r="B20" s="2"/>
      <c r="C20" s="1">
        <v>2.14</v>
      </c>
      <c r="D20" s="1">
        <v>1.59</v>
      </c>
      <c r="E20" s="2"/>
      <c r="F20" s="2"/>
    </row>
    <row r="21" spans="1:6" ht="40.5" customHeight="1" thickBot="1">
      <c r="A21" s="5" t="s">
        <v>77</v>
      </c>
      <c r="B21" s="2"/>
      <c r="C21" s="1">
        <v>1</v>
      </c>
      <c r="D21" s="2"/>
      <c r="E21" s="2"/>
      <c r="F21" s="2"/>
    </row>
    <row r="22" spans="1:6" ht="40.5" customHeight="1" thickBot="1">
      <c r="A22" s="5" t="s">
        <v>78</v>
      </c>
      <c r="B22" s="1" t="s">
        <v>79</v>
      </c>
      <c r="C22" s="1">
        <v>1.75</v>
      </c>
      <c r="D22" s="1">
        <v>1.48</v>
      </c>
      <c r="E22" s="1">
        <v>1.1870000000000001</v>
      </c>
      <c r="F22" s="1">
        <v>0.27600000000000002</v>
      </c>
    </row>
    <row r="23" spans="1:6" ht="40.5" customHeight="1" thickBot="1">
      <c r="A23" s="5" t="s">
        <v>80</v>
      </c>
      <c r="B23" s="1" t="s">
        <v>81</v>
      </c>
      <c r="C23" s="1">
        <v>2.0099999999999998</v>
      </c>
      <c r="D23" s="1">
        <v>1.95</v>
      </c>
      <c r="E23" s="1">
        <v>1.03</v>
      </c>
      <c r="F23" s="1">
        <v>0.06</v>
      </c>
    </row>
    <row r="24" spans="1:6" ht="40.5" customHeight="1" thickBot="1">
      <c r="A24" s="5" t="s">
        <v>82</v>
      </c>
      <c r="B24" s="1" t="s">
        <v>83</v>
      </c>
      <c r="C24" s="1">
        <v>1.53</v>
      </c>
      <c r="D24" s="1">
        <v>1.23</v>
      </c>
      <c r="E24" s="1">
        <v>1.24</v>
      </c>
      <c r="F24" s="1">
        <v>0.29599999999999999</v>
      </c>
    </row>
    <row r="25" spans="1:6" ht="40.5" customHeight="1" thickBot="1">
      <c r="A25" s="5" t="s">
        <v>84</v>
      </c>
      <c r="B25" s="1" t="s">
        <v>85</v>
      </c>
      <c r="C25" s="1"/>
      <c r="D25" s="1"/>
      <c r="E25" s="1">
        <v>1.18</v>
      </c>
      <c r="F25" s="1"/>
    </row>
    <row r="26" spans="1:6" ht="40.5" customHeight="1" thickBot="1">
      <c r="A26" s="5" t="s">
        <v>86</v>
      </c>
      <c r="B26" s="1" t="s">
        <v>87</v>
      </c>
      <c r="C26" s="1">
        <v>5.19</v>
      </c>
      <c r="D26" s="1">
        <v>3.12</v>
      </c>
      <c r="E26" s="1">
        <v>1.667</v>
      </c>
      <c r="F26" s="1">
        <v>2.08</v>
      </c>
    </row>
    <row r="27" spans="1:6" ht="40.5" customHeight="1" thickBot="1">
      <c r="A27" s="5" t="s">
        <v>88</v>
      </c>
      <c r="B27" s="1" t="s">
        <v>89</v>
      </c>
      <c r="C27" s="1"/>
      <c r="D27" s="1"/>
      <c r="E27" s="1">
        <v>1.06</v>
      </c>
      <c r="F27" s="1"/>
    </row>
    <row r="28" spans="1:6" ht="40.5" customHeight="1" thickBot="1">
      <c r="A28" s="5" t="s">
        <v>90</v>
      </c>
      <c r="B28" s="2"/>
      <c r="C28" s="1">
        <v>0.79500000000000004</v>
      </c>
      <c r="D28" s="1">
        <v>0.56699999999999995</v>
      </c>
      <c r="E28" s="2"/>
      <c r="F28" s="2"/>
    </row>
    <row r="29" spans="1:6" ht="40.5" customHeight="1" thickBot="1">
      <c r="A29" s="5" t="s">
        <v>91</v>
      </c>
      <c r="B29" s="1" t="s">
        <v>92</v>
      </c>
      <c r="C29" s="1">
        <v>14.32</v>
      </c>
      <c r="D29" s="1">
        <v>10.16</v>
      </c>
      <c r="E29" s="1">
        <v>1.405</v>
      </c>
      <c r="F29" s="1">
        <v>4.12</v>
      </c>
    </row>
    <row r="30" spans="1:6" ht="40.5" customHeight="1" thickBot="1">
      <c r="A30" s="5" t="s">
        <v>93</v>
      </c>
      <c r="B30" s="1" t="s">
        <v>94</v>
      </c>
      <c r="C30" s="1">
        <v>0.8</v>
      </c>
      <c r="D30" s="1">
        <v>0.56999999999999995</v>
      </c>
      <c r="E30" s="1">
        <v>1.41</v>
      </c>
      <c r="F30" s="1">
        <v>0.23</v>
      </c>
    </row>
    <row r="31" spans="1:6" ht="40.5" customHeight="1" thickBot="1">
      <c r="A31" s="5" t="s">
        <v>95</v>
      </c>
      <c r="B31" s="1" t="s">
        <v>96</v>
      </c>
      <c r="C31" s="2"/>
      <c r="D31" s="2"/>
      <c r="E31" s="1">
        <v>1.32</v>
      </c>
      <c r="F31" s="2"/>
    </row>
    <row r="32" spans="1:6" ht="40.5" customHeight="1" thickBot="1">
      <c r="A32" s="5" t="s">
        <v>97</v>
      </c>
      <c r="B32" s="1" t="s">
        <v>98</v>
      </c>
      <c r="C32" s="1">
        <v>1.76</v>
      </c>
      <c r="D32" s="1">
        <v>1.27</v>
      </c>
      <c r="E32" s="1">
        <v>1.3839999999999999</v>
      </c>
      <c r="F32" s="1">
        <v>0.48899999999999999</v>
      </c>
    </row>
    <row r="33" spans="1:6" ht="40.5" customHeight="1" thickBot="1">
      <c r="A33" s="5" t="s">
        <v>99</v>
      </c>
      <c r="B33" s="1" t="s">
        <v>100</v>
      </c>
      <c r="C33" s="1">
        <v>0.25</v>
      </c>
      <c r="D33" s="1">
        <v>0.151</v>
      </c>
      <c r="E33" s="2"/>
      <c r="F33" s="2"/>
    </row>
    <row r="34" spans="1:6" ht="40.5" customHeight="1" thickBot="1">
      <c r="A34" s="5" t="s">
        <v>101</v>
      </c>
      <c r="B34" s="1" t="s">
        <v>102</v>
      </c>
      <c r="C34" s="1">
        <v>2.2200000000000002</v>
      </c>
      <c r="D34" s="1">
        <v>1.7</v>
      </c>
      <c r="E34" s="1">
        <v>1.304</v>
      </c>
      <c r="F34" s="1">
        <v>0.51800000000000002</v>
      </c>
    </row>
    <row r="35" spans="1:6" ht="40.5" customHeight="1" thickBot="1">
      <c r="A35" s="5" t="s">
        <v>103</v>
      </c>
      <c r="B35" s="1" t="s">
        <v>104</v>
      </c>
      <c r="C35" s="2"/>
      <c r="D35" s="2"/>
      <c r="E35" s="1">
        <v>1.2</v>
      </c>
      <c r="F35" s="2"/>
    </row>
    <row r="36" spans="1:6" ht="40.5" customHeight="1" thickBot="1">
      <c r="A36" s="5" t="s">
        <v>105</v>
      </c>
      <c r="B36" s="2"/>
      <c r="C36" s="1">
        <v>2.34</v>
      </c>
      <c r="D36" s="1">
        <v>1.85</v>
      </c>
      <c r="E36" s="1">
        <v>1.27</v>
      </c>
      <c r="F36" s="1">
        <v>0.5</v>
      </c>
    </row>
    <row r="37" spans="1:6" ht="40.5" customHeight="1" thickBot="1">
      <c r="A37" s="5" t="s">
        <v>106</v>
      </c>
      <c r="B37" s="1" t="s">
        <v>107</v>
      </c>
      <c r="C37" s="1">
        <v>1.03</v>
      </c>
      <c r="D37" s="1">
        <v>0.61799999999999999</v>
      </c>
      <c r="E37" s="1">
        <v>1.667</v>
      </c>
      <c r="F37" s="1">
        <v>0.41199999999999998</v>
      </c>
    </row>
    <row r="38" spans="1:6" ht="40.5" customHeight="1" thickBot="1">
      <c r="A38" s="5" t="s">
        <v>108</v>
      </c>
      <c r="B38" s="1" t="s">
        <v>109</v>
      </c>
      <c r="C38" s="1">
        <v>0.995</v>
      </c>
      <c r="D38" s="1">
        <v>0.71799999999999997</v>
      </c>
      <c r="E38" s="1">
        <v>1.3859999999999999</v>
      </c>
      <c r="F38" s="1">
        <v>0.27700000000000002</v>
      </c>
    </row>
    <row r="39" spans="1:6" ht="40.5" customHeight="1" thickBot="1">
      <c r="A39" s="5" t="s">
        <v>110</v>
      </c>
      <c r="B39" s="1" t="s">
        <v>111</v>
      </c>
      <c r="C39" s="1">
        <v>1.04</v>
      </c>
      <c r="D39" s="1">
        <v>0.74299999999999999</v>
      </c>
      <c r="E39" s="1">
        <v>1.4</v>
      </c>
      <c r="F39" s="1">
        <v>0.29699999999999999</v>
      </c>
    </row>
    <row r="40" spans="1:6" ht="40.5" customHeight="1" thickBot="1">
      <c r="A40" s="5" t="s">
        <v>112</v>
      </c>
      <c r="B40" s="1" t="s">
        <v>113</v>
      </c>
      <c r="C40" s="1">
        <v>4.6900000000000004</v>
      </c>
      <c r="D40" s="1">
        <v>4.5999999999999996</v>
      </c>
      <c r="E40" s="1">
        <v>1.02</v>
      </c>
      <c r="F40" s="1">
        <v>0.09</v>
      </c>
    </row>
    <row r="41" spans="1:6" ht="40.5" customHeight="1" thickBot="1">
      <c r="A41" s="5" t="s">
        <v>114</v>
      </c>
      <c r="B41" s="1" t="s">
        <v>115</v>
      </c>
      <c r="C41" s="1">
        <v>0.88</v>
      </c>
      <c r="D41" s="1">
        <v>0.69</v>
      </c>
      <c r="E41" s="1">
        <v>1.27</v>
      </c>
      <c r="F41" s="1">
        <v>0.18</v>
      </c>
    </row>
    <row r="42" spans="1:6" ht="40.5" customHeight="1" thickBot="1">
      <c r="A42" s="5" t="s">
        <v>116</v>
      </c>
      <c r="B42" s="1" t="s">
        <v>117</v>
      </c>
      <c r="C42" s="1">
        <v>0.91900000000000004</v>
      </c>
      <c r="D42" s="1">
        <v>0.65900000000000003</v>
      </c>
      <c r="E42" s="1">
        <v>1.395</v>
      </c>
      <c r="F42" s="1">
        <v>0.26</v>
      </c>
    </row>
    <row r="43" spans="1:6" ht="40.5" customHeight="1" thickBot="1">
      <c r="A43" s="5" t="s">
        <v>118</v>
      </c>
      <c r="B43" s="1" t="s">
        <v>119</v>
      </c>
      <c r="C43" s="1"/>
      <c r="D43" s="1"/>
      <c r="E43" s="1">
        <v>1.07</v>
      </c>
      <c r="F43" s="1"/>
    </row>
    <row r="44" spans="1:6" ht="40.5" customHeight="1" thickBot="1">
      <c r="A44" s="5" t="s">
        <v>120</v>
      </c>
      <c r="B44" s="1" t="s">
        <v>121</v>
      </c>
      <c r="C44" s="1">
        <v>1.67</v>
      </c>
      <c r="D44" s="1">
        <v>1.48</v>
      </c>
      <c r="E44" s="1">
        <v>1.1299999999999999</v>
      </c>
      <c r="F44" s="1">
        <v>0.189</v>
      </c>
    </row>
    <row r="45" spans="1:6" ht="40.5" customHeight="1" thickBot="1">
      <c r="A45" s="5" t="s">
        <v>122</v>
      </c>
      <c r="B45" s="1" t="s">
        <v>123</v>
      </c>
      <c r="C45" s="1">
        <v>1.5</v>
      </c>
      <c r="D45" s="1">
        <v>1.31</v>
      </c>
      <c r="E45" s="1">
        <v>1.1499999999999999</v>
      </c>
      <c r="F45" s="1">
        <v>0.18</v>
      </c>
    </row>
    <row r="46" spans="1:6" ht="40.5" customHeight="1">
      <c r="A46" s="6" t="s">
        <v>124</v>
      </c>
      <c r="B46" s="61" t="s">
        <v>125</v>
      </c>
      <c r="C46" s="61">
        <v>1.93</v>
      </c>
      <c r="D46" s="61">
        <v>1.46</v>
      </c>
      <c r="E46" s="61">
        <v>1.32</v>
      </c>
      <c r="F46" s="61">
        <v>0.46200000000000002</v>
      </c>
    </row>
    <row r="47" spans="1:6" ht="40.5" customHeight="1" thickBot="1">
      <c r="A47" s="7" t="s">
        <v>126</v>
      </c>
      <c r="B47" s="62"/>
      <c r="C47" s="62"/>
      <c r="D47" s="62"/>
      <c r="E47" s="62"/>
      <c r="F47" s="62"/>
    </row>
    <row r="48" spans="1:6" ht="40.5" customHeight="1" thickBot="1">
      <c r="A48" s="5" t="s">
        <v>127</v>
      </c>
      <c r="B48" s="1" t="s">
        <v>125</v>
      </c>
      <c r="C48" s="1">
        <v>1.97</v>
      </c>
      <c r="D48" s="1">
        <v>1.5</v>
      </c>
      <c r="E48" s="1">
        <v>1.31</v>
      </c>
      <c r="F48" s="1">
        <v>0.46</v>
      </c>
    </row>
    <row r="49" spans="1:6" ht="40.5" customHeight="1" thickBot="1">
      <c r="A49" s="5" t="s">
        <v>128</v>
      </c>
      <c r="B49" s="1" t="s">
        <v>125</v>
      </c>
      <c r="C49" s="1">
        <v>2.2599999999999998</v>
      </c>
      <c r="D49" s="1">
        <v>1.76</v>
      </c>
      <c r="E49" s="1">
        <v>1.28</v>
      </c>
      <c r="F49" s="1">
        <v>0.5</v>
      </c>
    </row>
    <row r="50" spans="1:6" ht="40.5" customHeight="1" thickBot="1">
      <c r="A50" s="5" t="s">
        <v>129</v>
      </c>
      <c r="B50" s="1" t="s">
        <v>130</v>
      </c>
      <c r="C50" s="1">
        <v>0.64</v>
      </c>
      <c r="D50" s="1">
        <v>0.51</v>
      </c>
      <c r="E50" s="1">
        <v>1.29</v>
      </c>
      <c r="F50" s="1">
        <v>0.13</v>
      </c>
    </row>
    <row r="51" spans="1:6" ht="15.75" thickBot="1">
      <c r="A51" s="8" t="s">
        <v>131</v>
      </c>
      <c r="B51" s="9" t="s">
        <v>132</v>
      </c>
      <c r="C51" s="9">
        <v>0.16</v>
      </c>
      <c r="D51" s="9">
        <v>9.7000000000000003E-2</v>
      </c>
      <c r="E51" s="10"/>
      <c r="F51" s="10"/>
    </row>
    <row r="52" spans="1:6" ht="15.75" thickTop="1"/>
  </sheetData>
  <mergeCells count="7">
    <mergeCell ref="F46:F47"/>
    <mergeCell ref="C2:D2"/>
    <mergeCell ref="A1:F1"/>
    <mergeCell ref="B46:B47"/>
    <mergeCell ref="C46:C47"/>
    <mergeCell ref="D46:D47"/>
    <mergeCell ref="E46:E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4D96-C1DA-4596-93CF-CF5A18F97790}">
  <sheetPr codeName="Sheet9">
    <tabColor rgb="FF0070C0"/>
  </sheetPr>
  <dimension ref="A1:P86"/>
  <sheetViews>
    <sheetView showOutlineSymbols="0" workbookViewId="0"/>
  </sheetViews>
  <sheetFormatPr defaultRowHeight="15"/>
  <cols>
    <col min="1" max="3" width="8.85546875" style="18"/>
    <col min="6" max="6" width="8.85546875" style="18"/>
    <col min="8" max="8" width="13" customWidth="1"/>
    <col min="11" max="11" width="6.42578125" bestFit="1" customWidth="1"/>
    <col min="12" max="12" width="53.85546875" style="21" customWidth="1"/>
    <col min="13" max="13" width="51.85546875" style="21" customWidth="1"/>
    <col min="14" max="14" width="14.7109375" style="18" customWidth="1"/>
    <col min="15" max="15" width="20.85546875" bestFit="1" customWidth="1"/>
  </cols>
  <sheetData>
    <row r="1" spans="1:16">
      <c r="A1" s="43" t="s">
        <v>0</v>
      </c>
      <c r="B1" s="19" t="s">
        <v>1</v>
      </c>
      <c r="C1" s="19" t="s">
        <v>2</v>
      </c>
      <c r="D1" s="19" t="s">
        <v>3</v>
      </c>
      <c r="E1" s="19" t="s">
        <v>4</v>
      </c>
      <c r="F1" s="19" t="s">
        <v>341</v>
      </c>
      <c r="G1" s="19" t="s">
        <v>342</v>
      </c>
      <c r="H1" s="19" t="s">
        <v>343</v>
      </c>
      <c r="I1" s="19" t="s">
        <v>5</v>
      </c>
      <c r="L1" s="22" t="s">
        <v>317</v>
      </c>
      <c r="M1" s="23"/>
      <c r="N1" s="23"/>
      <c r="O1" s="24"/>
      <c r="P1" s="22"/>
    </row>
    <row r="2" spans="1:16">
      <c r="A2" s="44">
        <v>801</v>
      </c>
      <c r="B2" s="44" t="s">
        <v>6</v>
      </c>
      <c r="C2" s="18">
        <v>80</v>
      </c>
      <c r="D2" s="18">
        <v>60.3</v>
      </c>
      <c r="E2" s="18">
        <v>5.54</v>
      </c>
      <c r="F2" s="18">
        <f t="shared" ref="F2:F9" si="0">D2-2*E2</f>
        <v>49.22</v>
      </c>
      <c r="G2" s="18">
        <v>49.22</v>
      </c>
      <c r="H2" s="18" t="s">
        <v>7</v>
      </c>
      <c r="I2" s="18">
        <v>0.15</v>
      </c>
      <c r="L2" s="39" t="s">
        <v>318</v>
      </c>
      <c r="M2" s="25"/>
      <c r="N2" s="25"/>
      <c r="O2" s="26"/>
      <c r="P2" s="27"/>
    </row>
    <row r="3" spans="1:16" ht="60">
      <c r="A3" s="44">
        <v>801</v>
      </c>
      <c r="B3" s="44" t="s">
        <v>8</v>
      </c>
      <c r="C3" s="18">
        <v>80</v>
      </c>
      <c r="D3" s="18">
        <v>48.3</v>
      </c>
      <c r="E3" s="18">
        <v>5.08</v>
      </c>
      <c r="F3" s="18">
        <f t="shared" si="0"/>
        <v>38.14</v>
      </c>
      <c r="G3" s="18">
        <v>38.14</v>
      </c>
      <c r="H3" s="18" t="s">
        <v>7</v>
      </c>
      <c r="I3" s="18">
        <v>0.15</v>
      </c>
      <c r="L3" s="36" t="s">
        <v>134</v>
      </c>
      <c r="M3" s="37" t="s">
        <v>135</v>
      </c>
      <c r="N3" s="37" t="s">
        <v>136</v>
      </c>
      <c r="O3" s="38" t="s">
        <v>137</v>
      </c>
      <c r="P3" s="36" t="s">
        <v>138</v>
      </c>
    </row>
    <row r="4" spans="1:16">
      <c r="A4" s="44">
        <v>801</v>
      </c>
      <c r="B4" s="44" t="s">
        <v>9</v>
      </c>
      <c r="C4" s="18">
        <v>80</v>
      </c>
      <c r="D4" s="18">
        <v>42.2</v>
      </c>
      <c r="E4" s="18">
        <v>4.8499999999999996</v>
      </c>
      <c r="F4" s="18">
        <f t="shared" si="0"/>
        <v>32.5</v>
      </c>
      <c r="G4" s="18">
        <v>32.5</v>
      </c>
      <c r="H4" s="18" t="s">
        <v>7</v>
      </c>
      <c r="I4" s="18">
        <v>0.15</v>
      </c>
      <c r="L4" s="33" t="s">
        <v>139</v>
      </c>
      <c r="M4" s="34" t="s">
        <v>140</v>
      </c>
      <c r="N4" s="34"/>
      <c r="O4" s="35"/>
      <c r="P4" s="33"/>
    </row>
    <row r="5" spans="1:16" ht="15" customHeight="1">
      <c r="A5" s="44">
        <v>801</v>
      </c>
      <c r="B5" s="44" t="s">
        <v>10</v>
      </c>
      <c r="C5" s="18">
        <v>80</v>
      </c>
      <c r="D5" s="18">
        <v>33.4</v>
      </c>
      <c r="E5" s="18">
        <v>4.55</v>
      </c>
      <c r="F5" s="18">
        <f t="shared" si="0"/>
        <v>24.299999999999997</v>
      </c>
      <c r="G5" s="18">
        <v>24.299999999999997</v>
      </c>
      <c r="H5" s="18" t="s">
        <v>7</v>
      </c>
      <c r="I5" s="18">
        <v>0.15</v>
      </c>
      <c r="L5" t="s">
        <v>141</v>
      </c>
      <c r="M5" s="40" t="s">
        <v>142</v>
      </c>
      <c r="N5" s="21" t="s">
        <v>143</v>
      </c>
      <c r="O5" s="18" t="s">
        <v>144</v>
      </c>
      <c r="P5" t="s">
        <v>145</v>
      </c>
    </row>
    <row r="6" spans="1:16">
      <c r="A6" s="44">
        <v>801</v>
      </c>
      <c r="B6" s="44" t="s">
        <v>11</v>
      </c>
      <c r="C6" s="18">
        <v>80</v>
      </c>
      <c r="D6" s="18">
        <v>26.7</v>
      </c>
      <c r="E6" s="18">
        <v>3.91</v>
      </c>
      <c r="F6" s="18">
        <f t="shared" si="0"/>
        <v>18.88</v>
      </c>
      <c r="G6" s="18">
        <v>18.88</v>
      </c>
      <c r="H6" s="18" t="s">
        <v>7</v>
      </c>
      <c r="I6" s="18">
        <v>0.15</v>
      </c>
      <c r="L6"/>
      <c r="M6" s="40"/>
      <c r="N6" s="29" t="s">
        <v>146</v>
      </c>
      <c r="O6" s="19" t="s">
        <v>147</v>
      </c>
      <c r="P6" s="28" t="s">
        <v>145</v>
      </c>
    </row>
    <row r="7" spans="1:16" ht="30">
      <c r="A7" s="44">
        <v>801</v>
      </c>
      <c r="B7" s="44" t="s">
        <v>12</v>
      </c>
      <c r="C7" s="18">
        <v>80</v>
      </c>
      <c r="D7" s="18">
        <v>21.3</v>
      </c>
      <c r="E7" s="18">
        <v>3.73</v>
      </c>
      <c r="F7" s="18">
        <f t="shared" si="0"/>
        <v>13.84</v>
      </c>
      <c r="G7" s="18">
        <v>13.84</v>
      </c>
      <c r="H7" s="18" t="s">
        <v>7</v>
      </c>
      <c r="I7" s="18">
        <v>0.15</v>
      </c>
      <c r="L7" t="s">
        <v>148</v>
      </c>
      <c r="M7" s="21" t="s">
        <v>149</v>
      </c>
      <c r="N7" s="21" t="s">
        <v>150</v>
      </c>
      <c r="O7" s="18" t="s">
        <v>151</v>
      </c>
      <c r="P7" t="s">
        <v>152</v>
      </c>
    </row>
    <row r="8" spans="1:16" ht="45">
      <c r="A8" s="44">
        <v>801</v>
      </c>
      <c r="B8" s="44" t="s">
        <v>13</v>
      </c>
      <c r="C8" s="18">
        <v>80</v>
      </c>
      <c r="D8" s="18">
        <v>17.100000000000001</v>
      </c>
      <c r="E8" s="18">
        <v>3.2</v>
      </c>
      <c r="F8" s="18">
        <f t="shared" si="0"/>
        <v>10.700000000000001</v>
      </c>
      <c r="G8" s="18">
        <v>10.700000000000001</v>
      </c>
      <c r="H8" s="18" t="s">
        <v>7</v>
      </c>
      <c r="I8" s="18">
        <v>0.15</v>
      </c>
      <c r="L8"/>
      <c r="N8" s="21" t="s">
        <v>153</v>
      </c>
      <c r="O8" s="18" t="s">
        <v>154</v>
      </c>
      <c r="P8" t="s">
        <v>155</v>
      </c>
    </row>
    <row r="9" spans="1:16">
      <c r="A9" s="44">
        <v>801</v>
      </c>
      <c r="B9" s="44" t="s">
        <v>14</v>
      </c>
      <c r="C9" s="18">
        <v>80</v>
      </c>
      <c r="D9" s="18">
        <v>13.7</v>
      </c>
      <c r="E9" s="18">
        <v>3.02</v>
      </c>
      <c r="F9" s="18">
        <f t="shared" si="0"/>
        <v>7.6599999999999993</v>
      </c>
      <c r="G9" s="18">
        <v>7.6599999999999993</v>
      </c>
      <c r="H9" s="18" t="s">
        <v>7</v>
      </c>
      <c r="I9" s="18">
        <v>0.15</v>
      </c>
      <c r="L9"/>
      <c r="N9" s="21" t="s">
        <v>156</v>
      </c>
      <c r="O9" s="18" t="s">
        <v>154</v>
      </c>
      <c r="P9" t="s">
        <v>155</v>
      </c>
    </row>
    <row r="10" spans="1:16" ht="20.25" customHeight="1">
      <c r="A10" s="44" t="s">
        <v>133</v>
      </c>
      <c r="B10" s="44" t="s">
        <v>331</v>
      </c>
      <c r="D10" s="18">
        <v>250</v>
      </c>
      <c r="E10" s="18">
        <v>0</v>
      </c>
      <c r="F10" s="18">
        <f>D10-2*E10</f>
        <v>250</v>
      </c>
      <c r="G10" s="18">
        <v>250</v>
      </c>
      <c r="H10" s="18" t="s">
        <v>7</v>
      </c>
      <c r="I10" s="18">
        <v>0</v>
      </c>
      <c r="L10"/>
      <c r="N10" s="21" t="s">
        <v>157</v>
      </c>
      <c r="O10" s="18">
        <v>0.1</v>
      </c>
      <c r="P10" t="s">
        <v>158</v>
      </c>
    </row>
    <row r="11" spans="1:16">
      <c r="M11" s="21" t="s">
        <v>159</v>
      </c>
      <c r="N11" s="18">
        <v>0.12</v>
      </c>
      <c r="O11" t="s">
        <v>160</v>
      </c>
    </row>
    <row r="12" spans="1:16" ht="30">
      <c r="M12" s="21" t="s">
        <v>161</v>
      </c>
      <c r="N12" s="18" t="s">
        <v>162</v>
      </c>
      <c r="O12" t="s">
        <v>163</v>
      </c>
    </row>
    <row r="13" spans="1:16" ht="30">
      <c r="M13" s="21" t="s">
        <v>164</v>
      </c>
      <c r="N13" s="18" t="s">
        <v>165</v>
      </c>
      <c r="O13" t="s">
        <v>163</v>
      </c>
    </row>
    <row r="14" spans="1:16" ht="60">
      <c r="M14" s="21" t="s">
        <v>166</v>
      </c>
      <c r="N14" s="18">
        <v>0.2</v>
      </c>
      <c r="O14" t="s">
        <v>158</v>
      </c>
    </row>
    <row r="15" spans="1:16" ht="30">
      <c r="M15" s="21" t="s">
        <v>167</v>
      </c>
      <c r="N15" s="18">
        <v>0.2</v>
      </c>
      <c r="O15" t="s">
        <v>168</v>
      </c>
    </row>
    <row r="16" spans="1:16">
      <c r="M16" s="21" t="s">
        <v>169</v>
      </c>
      <c r="N16" s="18">
        <v>0.2</v>
      </c>
      <c r="O16" t="s">
        <v>158</v>
      </c>
    </row>
    <row r="17" spans="11:15">
      <c r="M17" s="21" t="s">
        <v>170</v>
      </c>
      <c r="N17" s="18" t="s">
        <v>171</v>
      </c>
      <c r="O17" t="s">
        <v>172</v>
      </c>
    </row>
    <row r="18" spans="11:15">
      <c r="M18" s="21" t="s">
        <v>173</v>
      </c>
      <c r="N18" s="18" t="s">
        <v>171</v>
      </c>
      <c r="O18" t="s">
        <v>172</v>
      </c>
    </row>
    <row r="19" spans="11:15" ht="30">
      <c r="M19" s="21" t="s">
        <v>174</v>
      </c>
      <c r="N19" s="18">
        <v>0.5</v>
      </c>
      <c r="O19" t="s">
        <v>158</v>
      </c>
    </row>
    <row r="20" spans="11:15" ht="30">
      <c r="M20" s="21" t="s">
        <v>175</v>
      </c>
      <c r="N20" s="18">
        <v>0.8</v>
      </c>
      <c r="O20" t="s">
        <v>176</v>
      </c>
    </row>
    <row r="21" spans="11:15" ht="30">
      <c r="M21" s="21" t="s">
        <v>177</v>
      </c>
      <c r="N21" s="18" t="s">
        <v>178</v>
      </c>
      <c r="O21" t="s">
        <v>158</v>
      </c>
    </row>
    <row r="22" spans="11:15" ht="60">
      <c r="M22" s="21" t="s">
        <v>179</v>
      </c>
      <c r="N22" s="18">
        <v>1</v>
      </c>
      <c r="O22" t="s">
        <v>180</v>
      </c>
    </row>
    <row r="23" spans="11:15">
      <c r="M23" s="21" t="s">
        <v>181</v>
      </c>
      <c r="N23" s="18" t="s">
        <v>182</v>
      </c>
      <c r="O23" t="s">
        <v>155</v>
      </c>
    </row>
    <row r="24" spans="11:15">
      <c r="M24" s="21" t="s">
        <v>183</v>
      </c>
      <c r="N24" s="18" t="s">
        <v>184</v>
      </c>
      <c r="O24" t="s">
        <v>155</v>
      </c>
    </row>
    <row r="25" spans="11:15" ht="30">
      <c r="M25" s="29" t="s">
        <v>185</v>
      </c>
      <c r="N25" s="19" t="s">
        <v>186</v>
      </c>
      <c r="O25" s="28" t="s">
        <v>187</v>
      </c>
    </row>
    <row r="26" spans="11:15" ht="30">
      <c r="K26" t="s">
        <v>188</v>
      </c>
      <c r="L26" s="21" t="s">
        <v>189</v>
      </c>
      <c r="M26" s="21" t="s">
        <v>191</v>
      </c>
      <c r="N26" s="18" t="s">
        <v>192</v>
      </c>
      <c r="O26" t="s">
        <v>193</v>
      </c>
    </row>
    <row r="27" spans="11:15">
      <c r="M27" s="21" t="s">
        <v>194</v>
      </c>
      <c r="N27" s="18" t="s">
        <v>195</v>
      </c>
      <c r="O27" t="s">
        <v>196</v>
      </c>
    </row>
    <row r="28" spans="11:15">
      <c r="M28" s="21" t="s">
        <v>197</v>
      </c>
      <c r="N28" s="18" t="s">
        <v>198</v>
      </c>
      <c r="O28" t="s">
        <v>172</v>
      </c>
    </row>
    <row r="29" spans="11:15">
      <c r="M29" s="21" t="s">
        <v>199</v>
      </c>
      <c r="N29" s="18" t="s">
        <v>195</v>
      </c>
      <c r="O29" t="s">
        <v>172</v>
      </c>
    </row>
    <row r="30" spans="11:15" ht="45">
      <c r="M30" s="21" t="s">
        <v>200</v>
      </c>
      <c r="N30" s="18" t="s">
        <v>201</v>
      </c>
      <c r="O30" t="s">
        <v>202</v>
      </c>
    </row>
    <row r="31" spans="11:15">
      <c r="M31" s="21" t="s">
        <v>203</v>
      </c>
      <c r="N31" s="18" t="s">
        <v>204</v>
      </c>
      <c r="O31" t="s">
        <v>172</v>
      </c>
    </row>
    <row r="32" spans="11:15" ht="45">
      <c r="M32" s="21" t="s">
        <v>205</v>
      </c>
      <c r="N32" s="18" t="s">
        <v>206</v>
      </c>
      <c r="O32" t="s">
        <v>207</v>
      </c>
    </row>
    <row r="33" spans="11:15" ht="30">
      <c r="M33" s="21" t="s">
        <v>208</v>
      </c>
      <c r="N33" s="18" t="s">
        <v>209</v>
      </c>
      <c r="O33" t="s">
        <v>207</v>
      </c>
    </row>
    <row r="34" spans="11:15">
      <c r="M34" s="21" t="s">
        <v>210</v>
      </c>
      <c r="N34" s="18">
        <v>1.1000000000000001</v>
      </c>
      <c r="O34" t="s">
        <v>172</v>
      </c>
    </row>
    <row r="35" spans="11:15" ht="30">
      <c r="M35" s="21" t="s">
        <v>211</v>
      </c>
      <c r="N35" s="18" t="s">
        <v>182</v>
      </c>
      <c r="O35" t="s">
        <v>212</v>
      </c>
    </row>
    <row r="36" spans="11:15">
      <c r="M36" s="21" t="s">
        <v>213</v>
      </c>
      <c r="N36" s="18">
        <v>1.5</v>
      </c>
      <c r="O36" t="s">
        <v>172</v>
      </c>
    </row>
    <row r="37" spans="11:15" ht="30">
      <c r="M37" s="21" t="s">
        <v>214</v>
      </c>
      <c r="N37" s="18">
        <v>2</v>
      </c>
      <c r="O37" t="s">
        <v>207</v>
      </c>
    </row>
    <row r="38" spans="11:15">
      <c r="M38" s="21" t="s">
        <v>215</v>
      </c>
      <c r="N38" s="18" t="s">
        <v>216</v>
      </c>
      <c r="O38" t="s">
        <v>207</v>
      </c>
    </row>
    <row r="39" spans="11:15" ht="30">
      <c r="M39" s="21" t="s">
        <v>217</v>
      </c>
      <c r="N39" s="18">
        <v>2.4</v>
      </c>
      <c r="O39" t="s">
        <v>172</v>
      </c>
    </row>
    <row r="40" spans="11:15">
      <c r="M40" s="29" t="s">
        <v>218</v>
      </c>
      <c r="N40" s="19" t="s">
        <v>190</v>
      </c>
      <c r="O40" s="28" t="s">
        <v>207</v>
      </c>
    </row>
    <row r="41" spans="11:15" ht="45">
      <c r="K41" t="s">
        <v>219</v>
      </c>
      <c r="L41" s="21" t="s">
        <v>220</v>
      </c>
      <c r="M41" s="21" t="s">
        <v>221</v>
      </c>
      <c r="N41" s="18" t="s">
        <v>201</v>
      </c>
      <c r="O41" t="s">
        <v>207</v>
      </c>
    </row>
    <row r="42" spans="11:15" ht="45">
      <c r="M42" s="21" t="s">
        <v>222</v>
      </c>
      <c r="N42" s="18" t="s">
        <v>206</v>
      </c>
      <c r="O42" t="s">
        <v>207</v>
      </c>
    </row>
    <row r="43" spans="11:15" ht="45">
      <c r="M43" s="21" t="s">
        <v>223</v>
      </c>
      <c r="N43" s="18" t="s">
        <v>224</v>
      </c>
      <c r="O43" t="s">
        <v>207</v>
      </c>
    </row>
    <row r="44" spans="11:15" ht="30">
      <c r="M44" s="21" t="s">
        <v>225</v>
      </c>
      <c r="N44" s="18">
        <v>2</v>
      </c>
      <c r="O44" t="s">
        <v>207</v>
      </c>
    </row>
    <row r="45" spans="11:15" ht="30">
      <c r="M45" s="21" t="s">
        <v>226</v>
      </c>
      <c r="N45" s="18">
        <v>4</v>
      </c>
      <c r="O45" t="s">
        <v>207</v>
      </c>
    </row>
    <row r="46" spans="11:15" ht="30">
      <c r="M46" s="29" t="s">
        <v>227</v>
      </c>
      <c r="N46" s="19" t="s">
        <v>190</v>
      </c>
      <c r="O46" s="28" t="s">
        <v>207</v>
      </c>
    </row>
    <row r="47" spans="11:15">
      <c r="K47" t="s">
        <v>228</v>
      </c>
      <c r="L47" s="21" t="s">
        <v>229</v>
      </c>
      <c r="M47" s="21" t="s">
        <v>230</v>
      </c>
      <c r="N47" s="18" t="s">
        <v>231</v>
      </c>
      <c r="O47" t="s">
        <v>232</v>
      </c>
    </row>
    <row r="48" spans="11:15">
      <c r="M48" s="29" t="s">
        <v>233</v>
      </c>
      <c r="N48" s="19" t="s">
        <v>234</v>
      </c>
      <c r="O48" s="28" t="s">
        <v>232</v>
      </c>
    </row>
    <row r="49" spans="11:15">
      <c r="K49" t="s">
        <v>235</v>
      </c>
      <c r="L49" s="21" t="s">
        <v>236</v>
      </c>
      <c r="M49" s="21" t="s">
        <v>237</v>
      </c>
      <c r="N49" s="18" t="s">
        <v>238</v>
      </c>
      <c r="O49" t="s">
        <v>172</v>
      </c>
    </row>
    <row r="50" spans="11:15">
      <c r="M50" s="29" t="s">
        <v>239</v>
      </c>
      <c r="N50" s="19" t="s">
        <v>240</v>
      </c>
      <c r="O50" s="28" t="s">
        <v>172</v>
      </c>
    </row>
    <row r="51" spans="11:15">
      <c r="K51" t="s">
        <v>241</v>
      </c>
      <c r="L51" s="21" t="s">
        <v>242</v>
      </c>
      <c r="M51" s="21" t="s">
        <v>243</v>
      </c>
      <c r="N51" s="18">
        <v>0.15</v>
      </c>
      <c r="O51" t="s">
        <v>244</v>
      </c>
    </row>
    <row r="52" spans="11:15">
      <c r="M52" s="29" t="s">
        <v>245</v>
      </c>
      <c r="N52" s="19">
        <v>0.18</v>
      </c>
      <c r="O52" s="28" t="s">
        <v>246</v>
      </c>
    </row>
    <row r="53" spans="11:15">
      <c r="K53" t="s">
        <v>247</v>
      </c>
      <c r="L53" s="21" t="s">
        <v>248</v>
      </c>
      <c r="M53" s="21" t="s">
        <v>249</v>
      </c>
      <c r="N53" s="18" t="s">
        <v>250</v>
      </c>
      <c r="O53" t="s">
        <v>246</v>
      </c>
    </row>
    <row r="54" spans="11:15">
      <c r="M54" s="21" t="s">
        <v>251</v>
      </c>
      <c r="N54" s="18" t="s">
        <v>234</v>
      </c>
      <c r="O54" t="s">
        <v>172</v>
      </c>
    </row>
    <row r="55" spans="11:15">
      <c r="M55" s="21" t="s">
        <v>252</v>
      </c>
      <c r="N55" s="18" t="s">
        <v>253</v>
      </c>
      <c r="O55" t="s">
        <v>244</v>
      </c>
    </row>
    <row r="56" spans="11:15">
      <c r="M56" s="21" t="s">
        <v>254</v>
      </c>
      <c r="N56" s="18">
        <v>1.4</v>
      </c>
      <c r="O56" t="s">
        <v>180</v>
      </c>
    </row>
    <row r="57" spans="11:15">
      <c r="M57" s="21" t="s">
        <v>255</v>
      </c>
      <c r="N57" s="18" t="s">
        <v>256</v>
      </c>
      <c r="O57" t="s">
        <v>172</v>
      </c>
    </row>
    <row r="58" spans="11:15">
      <c r="M58" s="21" t="s">
        <v>257</v>
      </c>
      <c r="N58" s="18" t="s">
        <v>256</v>
      </c>
      <c r="O58" t="s">
        <v>258</v>
      </c>
    </row>
    <row r="59" spans="11:15">
      <c r="M59" s="21" t="s">
        <v>259</v>
      </c>
      <c r="N59" s="18" t="s">
        <v>216</v>
      </c>
      <c r="O59" t="s">
        <v>260</v>
      </c>
    </row>
    <row r="60" spans="11:15">
      <c r="M60" s="21" t="s">
        <v>261</v>
      </c>
      <c r="N60" s="18" t="s">
        <v>262</v>
      </c>
      <c r="O60" t="s">
        <v>172</v>
      </c>
    </row>
    <row r="61" spans="11:15">
      <c r="M61" s="21" t="s">
        <v>263</v>
      </c>
      <c r="N61" s="18" t="s">
        <v>264</v>
      </c>
    </row>
    <row r="62" spans="11:15">
      <c r="K62" s="30" t="s">
        <v>265</v>
      </c>
      <c r="L62" s="31" t="s">
        <v>266</v>
      </c>
      <c r="M62" s="31"/>
      <c r="N62" s="32"/>
      <c r="O62" s="30"/>
    </row>
    <row r="63" spans="11:15">
      <c r="K63" t="s">
        <v>141</v>
      </c>
      <c r="L63" s="21" t="s">
        <v>267</v>
      </c>
      <c r="M63" s="21" t="s">
        <v>268</v>
      </c>
      <c r="N63" s="18" t="s">
        <v>269</v>
      </c>
      <c r="O63" t="s">
        <v>172</v>
      </c>
    </row>
    <row r="64" spans="11:15">
      <c r="M64" s="21" t="s">
        <v>270</v>
      </c>
      <c r="N64" s="18">
        <v>2.5</v>
      </c>
      <c r="O64" t="s">
        <v>172</v>
      </c>
    </row>
    <row r="65" spans="11:15">
      <c r="M65" s="21" t="s">
        <v>271</v>
      </c>
      <c r="N65" s="18" t="s">
        <v>272</v>
      </c>
      <c r="O65" t="s">
        <v>172</v>
      </c>
    </row>
    <row r="66" spans="11:15">
      <c r="K66" t="s">
        <v>148</v>
      </c>
      <c r="L66" s="21" t="s">
        <v>273</v>
      </c>
      <c r="M66" s="21" t="s">
        <v>274</v>
      </c>
      <c r="N66" s="18">
        <v>2.5</v>
      </c>
      <c r="O66" t="s">
        <v>275</v>
      </c>
    </row>
    <row r="67" spans="11:15">
      <c r="K67" t="s">
        <v>188</v>
      </c>
      <c r="L67" s="21" t="s">
        <v>276</v>
      </c>
      <c r="M67" s="21" t="s">
        <v>277</v>
      </c>
      <c r="N67" s="18" t="s">
        <v>278</v>
      </c>
      <c r="O67" t="s">
        <v>275</v>
      </c>
    </row>
    <row r="68" spans="11:15">
      <c r="M68" s="21" t="s">
        <v>279</v>
      </c>
      <c r="N68" s="18" t="s">
        <v>280</v>
      </c>
      <c r="O68" t="s">
        <v>275</v>
      </c>
    </row>
    <row r="69" spans="11:15">
      <c r="K69" t="s">
        <v>219</v>
      </c>
      <c r="L69" s="21" t="s">
        <v>281</v>
      </c>
      <c r="M69" s="21" t="s">
        <v>282</v>
      </c>
      <c r="N69" s="18" t="s">
        <v>269</v>
      </c>
      <c r="O69" t="s">
        <v>155</v>
      </c>
    </row>
    <row r="70" spans="11:15">
      <c r="M70" s="21" t="s">
        <v>283</v>
      </c>
      <c r="N70" s="18" t="s">
        <v>284</v>
      </c>
      <c r="O70" t="s">
        <v>285</v>
      </c>
    </row>
    <row r="71" spans="11:15">
      <c r="M71" s="21" t="s">
        <v>286</v>
      </c>
      <c r="N71" s="18" t="s">
        <v>287</v>
      </c>
      <c r="O71" t="s">
        <v>207</v>
      </c>
    </row>
    <row r="72" spans="11:15" ht="30">
      <c r="K72" t="s">
        <v>228</v>
      </c>
      <c r="L72" s="21" t="s">
        <v>288</v>
      </c>
      <c r="M72" s="21" t="s">
        <v>289</v>
      </c>
      <c r="N72" s="18" t="s">
        <v>290</v>
      </c>
      <c r="O72" t="s">
        <v>207</v>
      </c>
    </row>
    <row r="73" spans="11:15">
      <c r="M73" s="21" t="s">
        <v>291</v>
      </c>
      <c r="N73" s="18">
        <v>0.5</v>
      </c>
      <c r="O73" t="s">
        <v>275</v>
      </c>
    </row>
    <row r="74" spans="11:15">
      <c r="K74" t="s">
        <v>235</v>
      </c>
      <c r="L74" s="21" t="s">
        <v>292</v>
      </c>
      <c r="M74" s="21" t="s">
        <v>274</v>
      </c>
      <c r="N74" s="18" t="s">
        <v>293</v>
      </c>
      <c r="O74" t="s">
        <v>168</v>
      </c>
    </row>
    <row r="75" spans="11:15">
      <c r="K75" t="s">
        <v>241</v>
      </c>
      <c r="L75" s="21" t="s">
        <v>294</v>
      </c>
      <c r="M75" s="21" t="s">
        <v>274</v>
      </c>
      <c r="N75" s="18">
        <v>1.4</v>
      </c>
      <c r="O75" t="s">
        <v>275</v>
      </c>
    </row>
    <row r="76" spans="11:15">
      <c r="K76" t="s">
        <v>247</v>
      </c>
      <c r="L76" s="21" t="s">
        <v>295</v>
      </c>
      <c r="M76" s="21" t="s">
        <v>274</v>
      </c>
      <c r="N76" s="18">
        <v>1.5</v>
      </c>
      <c r="O76" t="s">
        <v>168</v>
      </c>
    </row>
    <row r="77" spans="11:15">
      <c r="K77" t="s">
        <v>296</v>
      </c>
      <c r="L77" s="21" t="s">
        <v>297</v>
      </c>
      <c r="M77" s="21" t="s">
        <v>298</v>
      </c>
      <c r="N77" s="18" t="s">
        <v>256</v>
      </c>
      <c r="O77" t="s">
        <v>299</v>
      </c>
    </row>
    <row r="78" spans="11:15">
      <c r="K78" t="s">
        <v>300</v>
      </c>
      <c r="L78" s="21" t="s">
        <v>301</v>
      </c>
    </row>
    <row r="79" spans="11:15">
      <c r="K79" t="s">
        <v>141</v>
      </c>
      <c r="L79" s="21" t="s">
        <v>302</v>
      </c>
      <c r="M79" s="21" t="s">
        <v>303</v>
      </c>
      <c r="N79" s="18">
        <v>0.15</v>
      </c>
      <c r="O79" t="s">
        <v>304</v>
      </c>
    </row>
    <row r="80" spans="11:15">
      <c r="M80" s="21" t="s">
        <v>305</v>
      </c>
      <c r="N80" s="18">
        <v>0.3</v>
      </c>
      <c r="O80" t="s">
        <v>172</v>
      </c>
    </row>
    <row r="81" spans="11:15">
      <c r="M81" s="21" t="s">
        <v>306</v>
      </c>
      <c r="N81" s="18">
        <v>0.7</v>
      </c>
      <c r="O81" t="s">
        <v>275</v>
      </c>
    </row>
    <row r="82" spans="11:15">
      <c r="M82" s="21" t="s">
        <v>307</v>
      </c>
      <c r="N82" s="18">
        <v>1</v>
      </c>
    </row>
    <row r="83" spans="11:15">
      <c r="M83" s="21" t="s">
        <v>308</v>
      </c>
      <c r="N83" s="18">
        <v>0.6</v>
      </c>
      <c r="O83" t="s">
        <v>275</v>
      </c>
    </row>
    <row r="84" spans="11:15">
      <c r="K84" t="s">
        <v>148</v>
      </c>
      <c r="L84" s="21" t="s">
        <v>309</v>
      </c>
      <c r="M84" s="21" t="s">
        <v>310</v>
      </c>
      <c r="N84" s="18">
        <v>0.12</v>
      </c>
      <c r="O84" t="s">
        <v>311</v>
      </c>
    </row>
    <row r="85" spans="11:15" ht="30">
      <c r="M85" s="21" t="s">
        <v>312</v>
      </c>
      <c r="N85" s="18" t="s">
        <v>313</v>
      </c>
      <c r="O85" t="s">
        <v>311</v>
      </c>
    </row>
    <row r="86" spans="11:15">
      <c r="K86" t="s">
        <v>188</v>
      </c>
      <c r="L86" s="21" t="s">
        <v>314</v>
      </c>
      <c r="M86" s="21" t="s">
        <v>315</v>
      </c>
      <c r="N86" s="18" t="s">
        <v>316</v>
      </c>
      <c r="O86" t="s">
        <v>244</v>
      </c>
    </row>
  </sheetData>
  <phoneticPr fontId="8" type="noConversion"/>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D9237-1D89-47A1-823D-981C9B5A0959}">
  <sheetPr codeName="Sheet13">
    <tabColor rgb="FFFFFF00"/>
  </sheetPr>
  <dimension ref="A1"/>
  <sheetViews>
    <sheetView showOutlineSymbols="0" topLeftCell="AO150" zoomScale="70" zoomScaleNormal="70" workbookViewId="0">
      <selection activeCell="BW195" sqref="BW195"/>
    </sheetView>
  </sheetViews>
  <sheetFormatPr defaultRowHeight="1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C9D94-DD34-4F9E-BB31-4A4A68C1A657}">
  <sheetPr codeName="Sheet12"/>
  <dimension ref="A1:AW172"/>
  <sheetViews>
    <sheetView showOutlineSymbols="0" zoomScale="70" zoomScaleNormal="70" workbookViewId="0">
      <selection activeCell="AE31" sqref="AE31:AJ31"/>
    </sheetView>
  </sheetViews>
  <sheetFormatPr defaultRowHeight="15"/>
  <cols>
    <col min="1" max="1" width="8.42578125" customWidth="1"/>
    <col min="2" max="2" width="8.28515625" customWidth="1"/>
    <col min="3" max="3" width="8.42578125" customWidth="1"/>
    <col min="4" max="4" width="9.85546875" customWidth="1"/>
    <col min="5" max="6" width="8.42578125" customWidth="1"/>
    <col min="7" max="7" width="10.85546875" bestFit="1" customWidth="1"/>
    <col min="8" max="8" width="8" customWidth="1"/>
    <col min="9" max="9" width="7.28515625" customWidth="1"/>
    <col min="10" max="10" width="14.28515625" customWidth="1"/>
    <col min="11" max="11" width="11.5703125" bestFit="1" customWidth="1"/>
    <col min="12" max="12" width="10.28515625" customWidth="1"/>
    <col min="13" max="13" width="11.5703125" customWidth="1"/>
    <col min="14" max="14" width="12" customWidth="1"/>
    <col min="15" max="15" width="16.85546875" customWidth="1"/>
    <col min="16" max="16" width="17.5703125" style="18" customWidth="1"/>
    <col min="17" max="17" width="13" style="18" hidden="1" customWidth="1"/>
    <col min="18" max="18" width="12.5703125" style="18" hidden="1" customWidth="1"/>
    <col min="19" max="19" width="11.42578125" style="18" hidden="1" customWidth="1"/>
    <col min="20" max="21" width="12.85546875" style="18" hidden="1" customWidth="1"/>
    <col min="22" max="22" width="12.5703125" style="18" hidden="1" customWidth="1"/>
    <col min="23" max="25" width="8" style="18" bestFit="1" customWidth="1"/>
    <col min="26" max="26" width="9.42578125" style="18" customWidth="1"/>
    <col min="27" max="28" width="9.140625" style="18"/>
    <col min="29" max="30" width="12.7109375" style="18" customWidth="1"/>
    <col min="31" max="31" width="15.140625" style="18" bestFit="1" customWidth="1"/>
    <col min="32" max="32" width="10.5703125" style="18" customWidth="1"/>
    <col min="33" max="33" width="10.28515625" bestFit="1" customWidth="1"/>
    <col min="35" max="35" width="9.85546875" customWidth="1"/>
    <col min="36" max="37" width="17" bestFit="1" customWidth="1"/>
    <col min="41" max="41" width="12.28515625" customWidth="1"/>
  </cols>
  <sheetData>
    <row r="1" spans="1:49" ht="45">
      <c r="A1" s="16" t="s">
        <v>15</v>
      </c>
      <c r="B1" s="16" t="s">
        <v>320</v>
      </c>
      <c r="C1" s="16" t="s">
        <v>16</v>
      </c>
      <c r="D1" s="16" t="s">
        <v>17</v>
      </c>
      <c r="E1" s="16" t="s">
        <v>18</v>
      </c>
      <c r="F1" s="16" t="s">
        <v>19</v>
      </c>
      <c r="G1" s="16" t="s">
        <v>20</v>
      </c>
      <c r="H1" s="16" t="s">
        <v>21</v>
      </c>
      <c r="I1" s="16" t="s">
        <v>1</v>
      </c>
      <c r="J1" s="16" t="s">
        <v>22</v>
      </c>
      <c r="K1" s="16" t="s">
        <v>23</v>
      </c>
      <c r="L1" s="16" t="s">
        <v>394</v>
      </c>
      <c r="M1" s="16" t="s">
        <v>392</v>
      </c>
      <c r="N1" s="47" t="s">
        <v>344</v>
      </c>
      <c r="O1" s="47" t="s">
        <v>334</v>
      </c>
      <c r="P1" s="47" t="s">
        <v>24</v>
      </c>
      <c r="Q1" s="46" t="s">
        <v>345</v>
      </c>
      <c r="R1" s="46" t="s">
        <v>346</v>
      </c>
      <c r="S1" s="46" t="s">
        <v>25</v>
      </c>
      <c r="T1" s="45" t="s">
        <v>347</v>
      </c>
      <c r="U1" s="45" t="s">
        <v>348</v>
      </c>
      <c r="V1" s="45" t="s">
        <v>26</v>
      </c>
      <c r="W1" s="20" t="s">
        <v>27</v>
      </c>
      <c r="X1" s="20" t="s">
        <v>339</v>
      </c>
      <c r="Y1" s="20" t="s">
        <v>340</v>
      </c>
      <c r="Z1" s="17" t="s">
        <v>28</v>
      </c>
      <c r="AA1" s="17" t="s">
        <v>29</v>
      </c>
      <c r="AB1" s="17" t="s">
        <v>30</v>
      </c>
      <c r="AC1" s="17" t="s">
        <v>349</v>
      </c>
      <c r="AD1" s="17" t="s">
        <v>353</v>
      </c>
      <c r="AE1" s="17" t="s">
        <v>354</v>
      </c>
      <c r="AF1" s="17" t="s">
        <v>350</v>
      </c>
      <c r="AG1" s="17" t="s">
        <v>352</v>
      </c>
      <c r="AH1" s="17" t="s">
        <v>351</v>
      </c>
      <c r="AI1" s="17" t="s">
        <v>389</v>
      </c>
      <c r="AJ1" s="17" t="s">
        <v>390</v>
      </c>
      <c r="AK1" s="17" t="s">
        <v>388</v>
      </c>
      <c r="AL1" s="17" t="s">
        <v>420</v>
      </c>
      <c r="AM1" s="17" t="s">
        <v>395</v>
      </c>
    </row>
    <row r="2" spans="1:49">
      <c r="A2" s="18">
        <v>100</v>
      </c>
      <c r="B2" s="18" t="s">
        <v>321</v>
      </c>
      <c r="C2" s="18" t="s">
        <v>322</v>
      </c>
      <c r="D2" s="18">
        <v>2</v>
      </c>
      <c r="E2" s="18">
        <v>0</v>
      </c>
      <c r="F2" s="18">
        <v>0</v>
      </c>
      <c r="G2" s="18"/>
      <c r="H2" s="18"/>
      <c r="I2" s="18">
        <v>250</v>
      </c>
      <c r="J2" s="18"/>
      <c r="K2" s="18"/>
      <c r="L2" s="18" t="s">
        <v>133</v>
      </c>
      <c r="M2" s="18" t="s">
        <v>391</v>
      </c>
      <c r="N2" s="18"/>
      <c r="O2" s="18"/>
      <c r="W2" s="18">
        <v>0</v>
      </c>
      <c r="X2" s="18">
        <v>250</v>
      </c>
      <c r="Y2" s="18">
        <v>250</v>
      </c>
      <c r="Z2" s="18">
        <f t="shared" ref="Z2:Z33" si="0">SQRT(D2^2 + E2^2 + F2^2)</f>
        <v>2</v>
      </c>
      <c r="AC2" s="18">
        <v>998.2</v>
      </c>
      <c r="AD2" s="18">
        <v>1.0003E-3</v>
      </c>
      <c r="AE2" s="18">
        <v>20</v>
      </c>
      <c r="AF2" s="48">
        <v>2.33333333333333E-2</v>
      </c>
      <c r="AG2" s="50">
        <v>0</v>
      </c>
      <c r="AH2" s="50">
        <v>1.6016172289775232E-3</v>
      </c>
      <c r="AI2" s="48"/>
      <c r="AJ2" s="48"/>
      <c r="AK2" s="48"/>
      <c r="AL2">
        <f>PI()*(Y2/1000)^2/4</f>
        <v>4.9087385212340517E-2</v>
      </c>
      <c r="AM2">
        <f>AF2/AL2</f>
        <v>0.47534276336779341</v>
      </c>
      <c r="AN2">
        <f>AF2*AC2</f>
        <v>23.291333333333302</v>
      </c>
      <c r="AP2" s="60">
        <f>AM2^2/(2*9.81)</f>
        <v>1.1516347741392968E-2</v>
      </c>
      <c r="AQ2" s="60">
        <f t="shared" ref="AQ2:AQ5" si="1">AG2/AP2</f>
        <v>0</v>
      </c>
    </row>
    <row r="3" spans="1:49">
      <c r="A3" s="18">
        <v>110</v>
      </c>
      <c r="B3" s="18" t="s">
        <v>322</v>
      </c>
      <c r="C3" s="18" t="s">
        <v>323</v>
      </c>
      <c r="D3" s="18">
        <v>0</v>
      </c>
      <c r="E3" s="18">
        <v>0</v>
      </c>
      <c r="F3" s="18">
        <v>2</v>
      </c>
      <c r="G3" s="18" t="s">
        <v>336</v>
      </c>
      <c r="H3" s="18"/>
      <c r="I3" s="18">
        <v>250</v>
      </c>
      <c r="J3" s="18" t="s">
        <v>332</v>
      </c>
      <c r="K3" s="18"/>
      <c r="L3" s="18" t="s">
        <v>133</v>
      </c>
      <c r="M3" s="18"/>
      <c r="N3" s="18"/>
      <c r="O3" s="18" t="s">
        <v>335</v>
      </c>
      <c r="P3" s="18" t="s">
        <v>324</v>
      </c>
      <c r="W3" s="18">
        <v>0</v>
      </c>
      <c r="X3" s="18">
        <v>250</v>
      </c>
      <c r="Y3" s="18">
        <v>250</v>
      </c>
      <c r="Z3" s="18">
        <f t="shared" si="0"/>
        <v>2</v>
      </c>
      <c r="AC3" s="18">
        <v>998.2</v>
      </c>
      <c r="AD3" s="18">
        <v>1.0003E-3</v>
      </c>
      <c r="AE3" s="18">
        <v>20</v>
      </c>
      <c r="AF3" s="18">
        <v>2.33333333333333E-2</v>
      </c>
      <c r="AG3" s="50">
        <v>1.5011559281763821E-2</v>
      </c>
      <c r="AH3" s="50">
        <v>1.6613176510741345E-2</v>
      </c>
      <c r="AI3" s="48"/>
      <c r="AJ3" s="48"/>
      <c r="AK3" s="48"/>
      <c r="AL3">
        <f t="shared" ref="AL3:AL14" si="2">PI()*(Y3/1000)^2/4</f>
        <v>4.9087385212340517E-2</v>
      </c>
      <c r="AM3">
        <f t="shared" ref="AM3:AM14" si="3">AF3/AL3</f>
        <v>0.47534276336779341</v>
      </c>
      <c r="AP3" s="60">
        <f t="shared" ref="AP3:AP14" si="4">AM3^2/(2*9.81)</f>
        <v>1.1516347741392968E-2</v>
      </c>
      <c r="AQ3" s="60">
        <f>AG3/AP3</f>
        <v>1.3035000000745105</v>
      </c>
    </row>
    <row r="4" spans="1:49">
      <c r="A4" s="18">
        <v>120</v>
      </c>
      <c r="B4" s="18" t="s">
        <v>323</v>
      </c>
      <c r="C4" s="18" t="s">
        <v>325</v>
      </c>
      <c r="D4" s="18">
        <v>0</v>
      </c>
      <c r="E4" s="18">
        <v>-1</v>
      </c>
      <c r="F4" s="18">
        <v>0</v>
      </c>
      <c r="G4" s="18" t="s">
        <v>330</v>
      </c>
      <c r="H4" s="18"/>
      <c r="I4" s="18">
        <v>250</v>
      </c>
      <c r="J4" s="18" t="s">
        <v>333</v>
      </c>
      <c r="K4" s="18"/>
      <c r="L4" s="18" t="s">
        <v>133</v>
      </c>
      <c r="M4" s="18"/>
      <c r="N4" s="18"/>
      <c r="O4" s="18"/>
      <c r="P4" s="18" t="s">
        <v>319</v>
      </c>
      <c r="W4" s="18">
        <v>0</v>
      </c>
      <c r="X4" s="18">
        <v>250</v>
      </c>
      <c r="Y4" s="18">
        <v>250</v>
      </c>
      <c r="Z4" s="18">
        <f t="shared" si="0"/>
        <v>1</v>
      </c>
      <c r="AC4" s="18">
        <v>998.2</v>
      </c>
      <c r="AD4" s="18">
        <v>1.0003E-3</v>
      </c>
      <c r="AE4" s="18">
        <v>20</v>
      </c>
      <c r="AF4" s="18">
        <v>7.4997766266171719E-3</v>
      </c>
      <c r="AG4" s="50">
        <v>1.1873274503445292E-2</v>
      </c>
      <c r="AH4" s="50">
        <v>1.1979098468542724E-2</v>
      </c>
      <c r="AI4" s="48"/>
      <c r="AJ4" s="48"/>
      <c r="AK4" s="48"/>
      <c r="AL4">
        <f t="shared" si="2"/>
        <v>4.9087385212340517E-2</v>
      </c>
      <c r="AM4">
        <f>AF4/AL4</f>
        <v>0.15278419484303141</v>
      </c>
      <c r="AP4" s="60">
        <f>AM3^2/(2*9.81)</f>
        <v>1.1516347741392968E-2</v>
      </c>
      <c r="AQ4" s="60">
        <f>AG4/AP4</f>
        <v>1.0309930517962245</v>
      </c>
    </row>
    <row r="5" spans="1:49">
      <c r="A5" s="18">
        <v>130</v>
      </c>
      <c r="B5" s="18" t="s">
        <v>323</v>
      </c>
      <c r="C5" s="18" t="s">
        <v>326</v>
      </c>
      <c r="D5" s="18">
        <v>0</v>
      </c>
      <c r="E5" s="18">
        <v>1</v>
      </c>
      <c r="F5" s="18">
        <v>0</v>
      </c>
      <c r="G5" s="18" t="s">
        <v>330</v>
      </c>
      <c r="H5" s="18"/>
      <c r="I5" s="18">
        <v>250</v>
      </c>
      <c r="J5" s="18" t="s">
        <v>333</v>
      </c>
      <c r="K5" s="18"/>
      <c r="L5" s="18" t="s">
        <v>133</v>
      </c>
      <c r="M5" s="18"/>
      <c r="N5" s="18"/>
      <c r="O5" s="18"/>
      <c r="P5" s="18" t="s">
        <v>319</v>
      </c>
      <c r="W5" s="18">
        <v>0</v>
      </c>
      <c r="X5" s="18">
        <v>250</v>
      </c>
      <c r="Y5" s="18">
        <v>250</v>
      </c>
      <c r="Z5" s="18">
        <f t="shared" si="0"/>
        <v>1</v>
      </c>
      <c r="AC5" s="18">
        <v>998.2</v>
      </c>
      <c r="AD5" s="18">
        <v>1.0003E-3</v>
      </c>
      <c r="AE5" s="18">
        <v>20</v>
      </c>
      <c r="AF5" s="18">
        <v>7.5004624079805255E-3</v>
      </c>
      <c r="AG5" s="50">
        <v>1.187333978136604E-2</v>
      </c>
      <c r="AH5" s="50">
        <v>1.1979180884439432E-2</v>
      </c>
      <c r="AI5" s="48"/>
      <c r="AJ5" s="48"/>
      <c r="AK5" s="48"/>
      <c r="AL5">
        <f t="shared" si="2"/>
        <v>4.9087385212340517E-2</v>
      </c>
      <c r="AM5">
        <f>AF5/AL5</f>
        <v>0.15279816546624522</v>
      </c>
      <c r="AP5" s="60">
        <f>AM3^2/(2*9.81)</f>
        <v>1.1516347741392968E-2</v>
      </c>
      <c r="AQ5" s="60">
        <f t="shared" si="1"/>
        <v>1.0309987200794521</v>
      </c>
      <c r="AR5">
        <f>AM5/AM3</f>
        <v>0.32144838891345157</v>
      </c>
    </row>
    <row r="6" spans="1:49">
      <c r="A6" s="49">
        <v>140</v>
      </c>
      <c r="B6" s="49" t="s">
        <v>323</v>
      </c>
      <c r="C6" s="49">
        <v>31</v>
      </c>
      <c r="D6" s="49">
        <v>0.01</v>
      </c>
      <c r="E6" s="49">
        <v>0</v>
      </c>
      <c r="F6" s="49">
        <v>0</v>
      </c>
      <c r="G6" s="49" t="s">
        <v>407</v>
      </c>
      <c r="H6" s="49"/>
      <c r="I6" s="49">
        <v>250</v>
      </c>
      <c r="J6" s="49" t="s">
        <v>333</v>
      </c>
      <c r="K6" s="49"/>
      <c r="L6" s="49" t="s">
        <v>133</v>
      </c>
      <c r="M6" s="49"/>
      <c r="N6" s="18"/>
      <c r="O6" s="18"/>
      <c r="P6" s="18" t="s">
        <v>319</v>
      </c>
      <c r="W6" s="18">
        <v>0</v>
      </c>
      <c r="X6" s="18">
        <v>250</v>
      </c>
      <c r="Y6" s="18">
        <v>250</v>
      </c>
      <c r="Z6" s="18">
        <f t="shared" si="0"/>
        <v>0.01</v>
      </c>
      <c r="AC6" s="18">
        <v>998.2</v>
      </c>
      <c r="AD6" s="18">
        <v>1.0003E-3</v>
      </c>
      <c r="AE6" s="18">
        <v>20</v>
      </c>
      <c r="AF6" s="18">
        <v>8.3330942987356015E-3</v>
      </c>
      <c r="AG6" s="50">
        <v>1.2985185379576132E-2</v>
      </c>
      <c r="AH6" s="50">
        <v>1.2986460868209954E-2</v>
      </c>
      <c r="AI6" s="48"/>
      <c r="AJ6" s="48"/>
      <c r="AK6" s="48"/>
      <c r="AL6">
        <f t="shared" si="2"/>
        <v>4.9087385212340517E-2</v>
      </c>
      <c r="AM6">
        <f t="shared" si="3"/>
        <v>0.16976040305851675</v>
      </c>
      <c r="AP6" s="60">
        <f>AM3^2/(2*9.81)</f>
        <v>1.1516347741392968E-2</v>
      </c>
      <c r="AQ6" s="60">
        <f>AG6/AP6</f>
        <v>1.1275437031919202</v>
      </c>
      <c r="AR6">
        <f>0.6*(1+(AF6/AF3*AL3/AL6)^2-2*(1-AF6/AF3))</f>
        <v>-9.4914642759975007E-2</v>
      </c>
      <c r="AS6">
        <f>1+(1-AF6/AF3)*(AM6/AM3)^2</f>
        <v>1.0819936871829892</v>
      </c>
      <c r="AT6">
        <f>1+(AM6/AM3)^2</f>
        <v>1.1275437031274653</v>
      </c>
      <c r="AU6">
        <f>1+0.15/(1+(AM6/AM3)^2)</f>
        <v>1.1330325375273218</v>
      </c>
      <c r="AV6">
        <f>AQ6/AU6</f>
        <v>0.99515562514437561</v>
      </c>
      <c r="AW6">
        <f>AM5/AM6</f>
        <v>0.90008130702644118</v>
      </c>
    </row>
    <row r="7" spans="1:49">
      <c r="A7" s="49">
        <v>141</v>
      </c>
      <c r="B7" s="49">
        <v>31</v>
      </c>
      <c r="C7" s="49">
        <v>32</v>
      </c>
      <c r="D7" s="49">
        <v>0.91242880249012726</v>
      </c>
      <c r="E7" s="49">
        <v>0</v>
      </c>
      <c r="F7" s="49">
        <v>0</v>
      </c>
      <c r="G7" s="49"/>
      <c r="H7" s="49"/>
      <c r="I7" s="49">
        <v>250</v>
      </c>
      <c r="J7" s="49"/>
      <c r="K7" s="49"/>
      <c r="L7" s="49" t="s">
        <v>133</v>
      </c>
      <c r="M7" s="49"/>
      <c r="N7" s="18"/>
      <c r="O7" s="18"/>
      <c r="W7" s="18">
        <v>0</v>
      </c>
      <c r="X7" s="18">
        <v>250</v>
      </c>
      <c r="Y7" s="18">
        <v>250</v>
      </c>
      <c r="Z7" s="18">
        <v>0.91242880249012726</v>
      </c>
      <c r="AC7" s="18">
        <v>998.2</v>
      </c>
      <c r="AD7" s="18">
        <v>1.0003E-3</v>
      </c>
      <c r="AE7" s="18">
        <v>20</v>
      </c>
      <c r="AF7" s="18">
        <v>8.3330942987356015E-3</v>
      </c>
      <c r="AG7" s="50">
        <v>0</v>
      </c>
      <c r="AH7" s="50">
        <v>1.1637925667479396E-4</v>
      </c>
      <c r="AI7" s="48"/>
      <c r="AJ7" s="48"/>
      <c r="AK7" s="48"/>
      <c r="AL7">
        <f t="shared" si="2"/>
        <v>4.9087385212340517E-2</v>
      </c>
      <c r="AM7">
        <f t="shared" si="3"/>
        <v>0.16976040305851675</v>
      </c>
      <c r="AO7" s="60"/>
      <c r="AP7" s="60">
        <f t="shared" si="4"/>
        <v>1.4688376374408798E-3</v>
      </c>
      <c r="AQ7" s="60">
        <f>AG7/AP7</f>
        <v>0</v>
      </c>
    </row>
    <row r="8" spans="1:49">
      <c r="A8" s="49">
        <v>142</v>
      </c>
      <c r="B8" s="49">
        <v>32</v>
      </c>
      <c r="C8" s="49" t="s">
        <v>327</v>
      </c>
      <c r="D8" s="49">
        <v>1.0775711975097657</v>
      </c>
      <c r="E8" s="49">
        <v>0</v>
      </c>
      <c r="F8" s="49">
        <v>0</v>
      </c>
      <c r="G8" s="49" t="s">
        <v>337</v>
      </c>
      <c r="H8" s="49"/>
      <c r="I8" s="49"/>
      <c r="J8" s="49"/>
      <c r="K8" s="55"/>
      <c r="L8" s="49"/>
      <c r="M8" s="55" t="s">
        <v>393</v>
      </c>
      <c r="N8" s="18"/>
      <c r="O8" s="18" t="s">
        <v>338</v>
      </c>
      <c r="W8" s="18">
        <v>0</v>
      </c>
      <c r="X8" s="18">
        <v>250</v>
      </c>
      <c r="Y8" s="49">
        <v>10.53973388671875</v>
      </c>
      <c r="Z8" s="18">
        <v>1.0775711975097657</v>
      </c>
      <c r="AC8" s="18">
        <v>998.2</v>
      </c>
      <c r="AD8" s="18">
        <v>1.0003E-3</v>
      </c>
      <c r="AE8" s="18">
        <v>20</v>
      </c>
      <c r="AF8" s="48">
        <v>8.3330942987356015E-3</v>
      </c>
      <c r="AG8" s="50">
        <v>120.24632285170499</v>
      </c>
      <c r="AH8" s="50">
        <v>120.24632285170499</v>
      </c>
      <c r="AI8" s="48" t="s">
        <v>342</v>
      </c>
      <c r="AJ8" s="48" t="s">
        <v>387</v>
      </c>
      <c r="AK8" s="48">
        <f>0.5/60</f>
        <v>8.3333333333333332E-3</v>
      </c>
      <c r="AL8">
        <f t="shared" si="2"/>
        <v>8.7246732841583002E-5</v>
      </c>
      <c r="AM8">
        <f t="shared" si="3"/>
        <v>95.511820641654253</v>
      </c>
      <c r="AO8" s="66">
        <v>8.3247000000000008E-3</v>
      </c>
      <c r="AP8" s="60">
        <f t="shared" si="4"/>
        <v>464.95962702770288</v>
      </c>
      <c r="AQ8" s="60">
        <f>AG8/AP8</f>
        <v>0.25861669672352122</v>
      </c>
    </row>
    <row r="9" spans="1:49">
      <c r="A9" s="56">
        <v>150</v>
      </c>
      <c r="B9" s="56" t="s">
        <v>325</v>
      </c>
      <c r="C9" s="56">
        <v>41</v>
      </c>
      <c r="D9" s="56">
        <v>0.01</v>
      </c>
      <c r="E9" s="56">
        <v>0</v>
      </c>
      <c r="F9" s="56">
        <v>0</v>
      </c>
      <c r="G9" s="56" t="s">
        <v>336</v>
      </c>
      <c r="H9" s="57"/>
      <c r="I9" s="56">
        <v>250</v>
      </c>
      <c r="J9" s="56" t="s">
        <v>332</v>
      </c>
      <c r="K9" s="57"/>
      <c r="L9" s="56"/>
      <c r="M9" s="57"/>
      <c r="N9" s="18"/>
      <c r="O9" s="18" t="s">
        <v>338</v>
      </c>
      <c r="P9" s="18" t="s">
        <v>324</v>
      </c>
      <c r="W9" s="18">
        <v>0</v>
      </c>
      <c r="X9" s="18">
        <v>250</v>
      </c>
      <c r="Y9" s="18">
        <v>250</v>
      </c>
      <c r="Z9" s="18">
        <f t="shared" si="0"/>
        <v>0.01</v>
      </c>
      <c r="AC9" s="18">
        <v>998.2</v>
      </c>
      <c r="AD9" s="18">
        <v>1.0003E-3</v>
      </c>
      <c r="AE9" s="18">
        <v>20</v>
      </c>
      <c r="AF9" s="18">
        <v>7.4997766266171719E-3</v>
      </c>
      <c r="AG9" s="50">
        <v>1.4107657347051383E-3</v>
      </c>
      <c r="AH9" s="50">
        <v>1.4118239743561127E-3</v>
      </c>
      <c r="AI9" s="48"/>
      <c r="AJ9" s="48"/>
      <c r="AK9" s="48"/>
      <c r="AL9">
        <f t="shared" si="2"/>
        <v>4.9087385212340517E-2</v>
      </c>
      <c r="AM9">
        <f t="shared" si="3"/>
        <v>0.15278419484303141</v>
      </c>
      <c r="AO9" s="66"/>
      <c r="AP9" s="60">
        <f t="shared" si="4"/>
        <v>1.1897558712453305E-3</v>
      </c>
      <c r="AQ9" s="60">
        <f t="shared" ref="AQ9:AQ14" si="5">AG9/AP9</f>
        <v>1.1857606831798817</v>
      </c>
    </row>
    <row r="10" spans="1:49">
      <c r="A10" s="56">
        <v>151</v>
      </c>
      <c r="B10" s="56">
        <v>41</v>
      </c>
      <c r="C10" s="56">
        <v>42</v>
      </c>
      <c r="D10" s="56">
        <v>0.9100020513534447</v>
      </c>
      <c r="E10" s="56">
        <v>0</v>
      </c>
      <c r="F10" s="56">
        <v>0</v>
      </c>
      <c r="G10" s="56"/>
      <c r="H10" s="57"/>
      <c r="I10" s="56">
        <v>250</v>
      </c>
      <c r="J10" s="57"/>
      <c r="K10" s="57"/>
      <c r="L10" s="56" t="s">
        <v>133</v>
      </c>
      <c r="M10" s="57"/>
      <c r="N10" s="18"/>
      <c r="O10" s="18"/>
      <c r="W10" s="18">
        <v>0</v>
      </c>
      <c r="X10" s="18">
        <v>250</v>
      </c>
      <c r="Y10" s="18">
        <v>250</v>
      </c>
      <c r="Z10" s="18">
        <v>0.9100020513534447</v>
      </c>
      <c r="AC10" s="18">
        <v>998.2</v>
      </c>
      <c r="AD10" s="18">
        <v>1.0003E-3</v>
      </c>
      <c r="AE10" s="18">
        <v>20</v>
      </c>
      <c r="AF10" s="18">
        <v>7.4997766266171719E-3</v>
      </c>
      <c r="AG10" s="50">
        <v>0</v>
      </c>
      <c r="AH10" s="50">
        <v>9.630002532101858E-5</v>
      </c>
      <c r="AI10" s="48"/>
      <c r="AJ10" s="48"/>
      <c r="AK10" s="48"/>
      <c r="AL10">
        <f t="shared" si="2"/>
        <v>4.9087385212340517E-2</v>
      </c>
      <c r="AM10">
        <f t="shared" si="3"/>
        <v>0.15278419484303141</v>
      </c>
      <c r="AO10" s="66"/>
      <c r="AP10" s="60">
        <f t="shared" si="4"/>
        <v>1.1897558712453305E-3</v>
      </c>
      <c r="AQ10" s="60">
        <f t="shared" si="5"/>
        <v>0</v>
      </c>
    </row>
    <row r="11" spans="1:49">
      <c r="A11" s="56">
        <v>152</v>
      </c>
      <c r="B11" s="56">
        <v>42</v>
      </c>
      <c r="C11" s="56" t="s">
        <v>328</v>
      </c>
      <c r="D11" s="56">
        <v>1.0799979486465454</v>
      </c>
      <c r="E11" s="56">
        <v>0</v>
      </c>
      <c r="F11" s="56">
        <v>0</v>
      </c>
      <c r="G11" s="56" t="s">
        <v>337</v>
      </c>
      <c r="H11" s="57"/>
      <c r="I11" s="56"/>
      <c r="J11" s="57"/>
      <c r="K11" s="57"/>
      <c r="L11" s="56"/>
      <c r="M11" s="57" t="s">
        <v>393</v>
      </c>
      <c r="N11" s="18"/>
      <c r="O11" s="18" t="s">
        <v>338</v>
      </c>
      <c r="W11" s="18">
        <v>0</v>
      </c>
      <c r="X11" s="18">
        <v>250</v>
      </c>
      <c r="Y11" s="49">
        <v>10.000455856323242</v>
      </c>
      <c r="Z11" s="18">
        <v>1.0799979486465454</v>
      </c>
      <c r="AC11" s="18">
        <v>998.2</v>
      </c>
      <c r="AD11" s="18">
        <v>1.0003E-3</v>
      </c>
      <c r="AE11" s="18">
        <v>20</v>
      </c>
      <c r="AF11" s="48">
        <v>7.4997766266171719E-3</v>
      </c>
      <c r="AG11" s="50">
        <v>120.24594076180637</v>
      </c>
      <c r="AH11" s="50">
        <v>120.24594076180637</v>
      </c>
      <c r="AI11" s="48" t="s">
        <v>342</v>
      </c>
      <c r="AJ11" s="48" t="s">
        <v>387</v>
      </c>
      <c r="AK11" s="48">
        <f>0.45/60</f>
        <v>7.5000000000000006E-3</v>
      </c>
      <c r="AL11">
        <f t="shared" si="2"/>
        <v>7.8546977077335425E-5</v>
      </c>
      <c r="AM11">
        <f t="shared" si="3"/>
        <v>95.481416416994335</v>
      </c>
      <c r="AO11" s="66">
        <v>7.5044999999999999E-3</v>
      </c>
      <c r="AP11" s="60">
        <f t="shared" si="4"/>
        <v>464.66365346562054</v>
      </c>
      <c r="AQ11" s="60">
        <f t="shared" si="5"/>
        <v>0.25878060370113087</v>
      </c>
    </row>
    <row r="12" spans="1:49">
      <c r="A12" s="49">
        <v>160</v>
      </c>
      <c r="B12" s="49" t="s">
        <v>326</v>
      </c>
      <c r="C12" s="49">
        <v>51</v>
      </c>
      <c r="D12" s="49">
        <v>0.01</v>
      </c>
      <c r="E12" s="49">
        <v>0</v>
      </c>
      <c r="F12" s="49">
        <v>0</v>
      </c>
      <c r="G12" s="49" t="s">
        <v>336</v>
      </c>
      <c r="H12" s="55"/>
      <c r="I12" s="49">
        <v>250</v>
      </c>
      <c r="J12" s="55" t="s">
        <v>332</v>
      </c>
      <c r="K12" s="55"/>
      <c r="L12" s="49"/>
      <c r="M12" s="55"/>
      <c r="N12" s="18"/>
      <c r="O12" s="18" t="s">
        <v>335</v>
      </c>
      <c r="P12" s="18" t="s">
        <v>324</v>
      </c>
      <c r="W12" s="18">
        <v>0</v>
      </c>
      <c r="X12" s="18">
        <v>250</v>
      </c>
      <c r="Y12" s="18">
        <v>250</v>
      </c>
      <c r="Z12" s="18">
        <f t="shared" si="0"/>
        <v>0.01</v>
      </c>
      <c r="AC12" s="18">
        <v>998.2</v>
      </c>
      <c r="AD12" s="18">
        <v>1.0003E-3</v>
      </c>
      <c r="AE12" s="18">
        <v>20</v>
      </c>
      <c r="AF12" s="18">
        <v>7.5004624079805255E-3</v>
      </c>
      <c r="AG12" s="50">
        <v>1.4109942053471605E-3</v>
      </c>
      <c r="AH12" s="50">
        <v>1.4120526163778945E-3</v>
      </c>
      <c r="AI12" s="48"/>
      <c r="AJ12" s="48"/>
      <c r="AK12" s="48"/>
      <c r="AL12">
        <f t="shared" si="2"/>
        <v>4.9087385212340517E-2</v>
      </c>
      <c r="AM12">
        <f t="shared" si="3"/>
        <v>0.15279816546624522</v>
      </c>
      <c r="AO12" s="66"/>
      <c r="AP12" s="60">
        <f t="shared" si="4"/>
        <v>1.1899734643144777E-3</v>
      </c>
      <c r="AQ12" s="60">
        <f t="shared" si="5"/>
        <v>1.1857358568579586</v>
      </c>
    </row>
    <row r="13" spans="1:49">
      <c r="A13" s="49">
        <v>161</v>
      </c>
      <c r="B13" s="49">
        <v>51</v>
      </c>
      <c r="C13" s="49">
        <v>52</v>
      </c>
      <c r="D13" s="49">
        <v>0.91000410270675036</v>
      </c>
      <c r="E13" s="49">
        <v>0</v>
      </c>
      <c r="F13" s="49">
        <v>0</v>
      </c>
      <c r="G13" s="49"/>
      <c r="H13" s="55"/>
      <c r="I13" s="49">
        <v>250</v>
      </c>
      <c r="J13" s="55"/>
      <c r="K13" s="55"/>
      <c r="L13" s="49" t="s">
        <v>133</v>
      </c>
      <c r="M13" s="55"/>
      <c r="N13" s="18"/>
      <c r="O13" s="18"/>
      <c r="W13" s="18">
        <v>0</v>
      </c>
      <c r="X13" s="18">
        <v>250</v>
      </c>
      <c r="Y13" s="18">
        <v>250</v>
      </c>
      <c r="Z13" s="18">
        <v>0.91000410270675036</v>
      </c>
      <c r="AC13" s="18">
        <v>998.2</v>
      </c>
      <c r="AD13" s="18">
        <v>1.0003E-3</v>
      </c>
      <c r="AE13" s="18">
        <v>20</v>
      </c>
      <c r="AF13" s="18">
        <v>7.5004624079805255E-3</v>
      </c>
      <c r="AG13" s="50">
        <v>0</v>
      </c>
      <c r="AH13" s="50">
        <v>9.6315838031795178E-5</v>
      </c>
      <c r="AI13" s="48"/>
      <c r="AJ13" s="48"/>
      <c r="AK13" s="48"/>
      <c r="AL13">
        <f t="shared" si="2"/>
        <v>4.9087385212340517E-2</v>
      </c>
      <c r="AM13">
        <f t="shared" si="3"/>
        <v>0.15279816546624522</v>
      </c>
      <c r="AO13" s="66"/>
      <c r="AP13" s="60">
        <f t="shared" si="4"/>
        <v>1.1899734643144777E-3</v>
      </c>
      <c r="AQ13" s="60">
        <f t="shared" si="5"/>
        <v>0</v>
      </c>
    </row>
    <row r="14" spans="1:49">
      <c r="A14" s="49">
        <v>162</v>
      </c>
      <c r="B14" s="49">
        <v>52</v>
      </c>
      <c r="C14" s="49" t="s">
        <v>329</v>
      </c>
      <c r="D14" s="49">
        <v>1.0799958972930908</v>
      </c>
      <c r="E14" s="49">
        <v>0</v>
      </c>
      <c r="F14" s="49">
        <v>0</v>
      </c>
      <c r="G14" s="49" t="s">
        <v>337</v>
      </c>
      <c r="H14" s="55"/>
      <c r="I14" s="49"/>
      <c r="J14" s="55"/>
      <c r="K14" s="55"/>
      <c r="L14" s="49"/>
      <c r="M14" s="55" t="s">
        <v>393</v>
      </c>
      <c r="N14" s="18"/>
      <c r="O14" s="18" t="s">
        <v>338</v>
      </c>
      <c r="W14" s="18">
        <v>0</v>
      </c>
      <c r="X14" s="18">
        <v>250</v>
      </c>
      <c r="Y14" s="49">
        <v>10.000911712646484</v>
      </c>
      <c r="Z14" s="18">
        <v>1.0799958972930908</v>
      </c>
      <c r="AC14" s="18">
        <v>998.2</v>
      </c>
      <c r="AD14" s="18">
        <v>1.0003E-3</v>
      </c>
      <c r="AE14" s="18">
        <v>20</v>
      </c>
      <c r="AF14" s="48">
        <v>7.5004624079805255E-3</v>
      </c>
      <c r="AG14" s="50">
        <v>120.24594043290068</v>
      </c>
      <c r="AH14" s="50">
        <v>120.24594043290068</v>
      </c>
      <c r="AI14" s="48" t="s">
        <v>342</v>
      </c>
      <c r="AJ14" s="48" t="s">
        <v>387</v>
      </c>
      <c r="AK14" s="48">
        <f>0.45/60</f>
        <v>7.5000000000000006E-3</v>
      </c>
      <c r="AL14">
        <f t="shared" si="2"/>
        <v>7.8554138141345362E-5</v>
      </c>
      <c r="AM14">
        <f t="shared" si="3"/>
        <v>95.481442295053469</v>
      </c>
      <c r="AO14" s="66">
        <v>7.5044999999999999E-3</v>
      </c>
      <c r="AP14" s="60">
        <f t="shared" si="4"/>
        <v>464.66390533861488</v>
      </c>
      <c r="AQ14" s="60">
        <f t="shared" si="5"/>
        <v>0.25878046272019722</v>
      </c>
    </row>
    <row r="15" spans="1:49">
      <c r="A15" s="18"/>
      <c r="B15" s="18"/>
      <c r="C15" s="18"/>
      <c r="D15" s="18"/>
      <c r="E15" s="18"/>
      <c r="F15" s="18"/>
      <c r="G15" s="18"/>
      <c r="H15" s="18"/>
      <c r="I15" s="18"/>
      <c r="J15" s="18"/>
      <c r="K15" s="18"/>
      <c r="L15" s="18"/>
      <c r="M15" s="18"/>
      <c r="N15" s="18"/>
      <c r="O15" s="18"/>
      <c r="W15" s="18" t="str" cm="1">
        <f t="array" ref="W15">_xlfn._xlws.FILTER(PipeData[Roughness], (I15 = PipeData[Size])*(L15 = PipeData[Type]), "")</f>
        <v/>
      </c>
      <c r="X15" s="18" t="str" cm="1">
        <f t="array" ref="X15">_xlfn._xlws.FILTER(PipeData[D0], (I15 = PipeData[Size])*(L15 = PipeData[Type]), "")</f>
        <v/>
      </c>
      <c r="Y15" s="18" t="str" cm="1">
        <f t="array" ref="Y15">_xlfn._xlws.FILTER(PipeData[D0], (J15 = PipeData[Size])*(O15 = PipeData[Type]), "")</f>
        <v/>
      </c>
      <c r="Z15" s="18">
        <f t="shared" si="0"/>
        <v>0</v>
      </c>
      <c r="AG15" s="18"/>
      <c r="AH15" s="18"/>
      <c r="AI15" s="18"/>
      <c r="AJ15" s="18"/>
      <c r="AK15" s="18"/>
    </row>
    <row r="16" spans="1:49">
      <c r="A16" s="18"/>
      <c r="B16" s="18"/>
      <c r="C16" s="18"/>
      <c r="D16" s="18"/>
      <c r="E16" s="18"/>
      <c r="F16" s="18"/>
      <c r="G16" s="18"/>
      <c r="H16" s="18"/>
      <c r="I16" s="18"/>
      <c r="J16" s="18"/>
      <c r="K16" s="18"/>
      <c r="L16" s="18"/>
      <c r="M16" s="18"/>
      <c r="N16" s="18"/>
      <c r="O16" s="18"/>
      <c r="W16" s="18" t="str" cm="1">
        <f t="array" ref="W16">_xlfn._xlws.FILTER(PipeData[Roughness], (I16 = PipeData[Size])*(L16 = PipeData[Type]), "")</f>
        <v/>
      </c>
      <c r="X16" s="18" t="str" cm="1">
        <f t="array" ref="X16">_xlfn._xlws.FILTER(PipeData[D0], (I16 = PipeData[Size])*(L16 = PipeData[Type]), "")</f>
        <v/>
      </c>
      <c r="Y16" s="18" t="str" cm="1">
        <f t="array" ref="Y16">_xlfn._xlws.FILTER(PipeData[D0], (J16 = PipeData[Size])*(O16 = PipeData[Type]), "")</f>
        <v/>
      </c>
      <c r="Z16" s="18">
        <f t="shared" si="0"/>
        <v>0</v>
      </c>
      <c r="AG16" s="18"/>
      <c r="AH16" s="18"/>
      <c r="AI16" s="18"/>
      <c r="AJ16" s="18"/>
      <c r="AK16" s="18"/>
    </row>
    <row r="17" spans="1:38">
      <c r="A17" s="18"/>
      <c r="B17" s="18"/>
      <c r="C17" s="18"/>
      <c r="D17" s="18"/>
      <c r="E17" s="18"/>
      <c r="F17" s="18"/>
      <c r="G17" s="18"/>
      <c r="H17" s="18"/>
      <c r="I17" s="18"/>
      <c r="J17" s="18"/>
      <c r="K17" s="18"/>
      <c r="L17" s="18"/>
      <c r="M17" s="18"/>
      <c r="N17" s="18"/>
      <c r="O17" s="18"/>
      <c r="W17" s="18" t="str" cm="1">
        <f t="array" ref="W17">_xlfn._xlws.FILTER(PipeData[Roughness], (I17 = PipeData[Size])*(L17 = PipeData[Type]), "")</f>
        <v/>
      </c>
      <c r="X17" s="18" t="str" cm="1">
        <f t="array" ref="X17">_xlfn._xlws.FILTER(PipeData[D0], (I17 = PipeData[Size])*(L17 = PipeData[Type]), "")</f>
        <v/>
      </c>
      <c r="Y17" s="18" t="str" cm="1">
        <f t="array" ref="Y17">_xlfn._xlws.FILTER(PipeData[D0], (J17 = PipeData[Size])*(O17 = PipeData[Type]), "")</f>
        <v/>
      </c>
      <c r="Z17" s="18">
        <f t="shared" si="0"/>
        <v>0</v>
      </c>
      <c r="AG17" s="18"/>
      <c r="AH17" s="18"/>
      <c r="AI17" s="18"/>
      <c r="AJ17" s="18"/>
      <c r="AK17" s="18"/>
    </row>
    <row r="18" spans="1:38">
      <c r="A18" s="18"/>
      <c r="B18" s="18"/>
      <c r="C18" s="18"/>
      <c r="D18" s="18"/>
      <c r="E18" s="18"/>
      <c r="F18" s="18"/>
      <c r="G18" s="18"/>
      <c r="H18" s="18"/>
      <c r="I18" s="18"/>
      <c r="J18" s="18"/>
      <c r="K18" s="18"/>
      <c r="L18" s="18"/>
      <c r="M18" s="18"/>
      <c r="N18" s="18"/>
      <c r="O18" s="18"/>
      <c r="W18" s="18" t="str" cm="1">
        <f t="array" ref="W18">_xlfn._xlws.FILTER(PipeData[Roughness], (I18 = PipeData[Size])*(L18 = PipeData[Type]), "")</f>
        <v/>
      </c>
      <c r="X18" s="18" t="str" cm="1">
        <f t="array" ref="X18">_xlfn._xlws.FILTER(PipeData[D0], (I18 = PipeData[Size])*(L18 = PipeData[Type]), "")</f>
        <v/>
      </c>
      <c r="Y18" s="18" t="str" cm="1">
        <f t="array" ref="Y18">_xlfn._xlws.FILTER(PipeData[D0], (J18 = PipeData[Size])*(O18 = PipeData[Type]), "")</f>
        <v/>
      </c>
      <c r="Z18" s="18">
        <f t="shared" si="0"/>
        <v>0</v>
      </c>
      <c r="AG18" s="18"/>
      <c r="AH18" s="18"/>
      <c r="AI18" s="18"/>
      <c r="AJ18" s="18"/>
      <c r="AK18" s="18"/>
    </row>
    <row r="19" spans="1:38">
      <c r="A19" s="18"/>
      <c r="B19" s="18"/>
      <c r="C19" s="18"/>
      <c r="D19" s="18"/>
      <c r="E19" s="18"/>
      <c r="F19" s="18"/>
      <c r="G19" s="18"/>
      <c r="H19" s="18"/>
      <c r="I19" s="18"/>
      <c r="J19" s="18"/>
      <c r="K19" s="18"/>
      <c r="L19" s="18"/>
      <c r="M19" s="18"/>
      <c r="N19" s="18"/>
      <c r="O19" s="18"/>
      <c r="W19" s="18" t="str" cm="1">
        <f t="array" ref="W19">_xlfn._xlws.FILTER(PipeData[Roughness], (I19 = PipeData[Size])*(L19 = PipeData[Type]), "")</f>
        <v/>
      </c>
      <c r="X19" s="18" t="str" cm="1">
        <f t="array" ref="X19">_xlfn._xlws.FILTER(PipeData[D0], (I19 = PipeData[Size])*(L19 = PipeData[Type]), "")</f>
        <v/>
      </c>
      <c r="Y19" s="18" t="str" cm="1">
        <f t="array" ref="Y19">_xlfn._xlws.FILTER(PipeData[D0], (J19 = PipeData[Size])*(O19 = PipeData[Type]), "")</f>
        <v/>
      </c>
      <c r="Z19" s="18">
        <f t="shared" si="0"/>
        <v>0</v>
      </c>
      <c r="AG19" s="18"/>
      <c r="AH19" s="18"/>
      <c r="AI19" s="18"/>
      <c r="AJ19" s="18"/>
      <c r="AK19" s="18"/>
    </row>
    <row r="20" spans="1:38">
      <c r="A20" s="18"/>
      <c r="B20" s="18"/>
      <c r="C20" s="18"/>
      <c r="D20" s="18"/>
      <c r="E20" s="18"/>
      <c r="F20" s="18"/>
      <c r="G20" s="18"/>
      <c r="H20" s="18"/>
      <c r="I20" s="18"/>
      <c r="J20" s="18"/>
      <c r="K20" s="18"/>
      <c r="L20" s="18"/>
      <c r="M20" s="18"/>
      <c r="N20" s="18"/>
      <c r="O20" s="18"/>
      <c r="W20" s="18" t="str" cm="1">
        <f t="array" ref="W20">_xlfn._xlws.FILTER(PipeData[Roughness], (I20 = PipeData[Size])*(L20 = PipeData[Type]), "")</f>
        <v/>
      </c>
      <c r="X20" s="18" t="str" cm="1">
        <f t="array" ref="X20">_xlfn._xlws.FILTER(PipeData[D0], (I20 = PipeData[Size])*(L20 = PipeData[Type]), "")</f>
        <v/>
      </c>
      <c r="Y20" s="18" t="str" cm="1">
        <f t="array" ref="Y20">_xlfn._xlws.FILTER(PipeData[D0], (J20 = PipeData[Size])*(O20 = PipeData[Type]), "")</f>
        <v/>
      </c>
      <c r="Z20" s="18">
        <f t="shared" si="0"/>
        <v>0</v>
      </c>
      <c r="AG20" s="18"/>
      <c r="AH20" s="18"/>
      <c r="AI20" s="18"/>
      <c r="AJ20" s="18"/>
      <c r="AK20" s="18"/>
    </row>
    <row r="21" spans="1:38">
      <c r="A21" s="18"/>
      <c r="B21" s="18"/>
      <c r="C21" s="18"/>
      <c r="D21" s="18"/>
      <c r="E21" s="18"/>
      <c r="F21" s="18"/>
      <c r="G21" s="18"/>
      <c r="H21" s="18"/>
      <c r="I21" s="18"/>
      <c r="J21" s="18"/>
      <c r="K21" s="18"/>
      <c r="L21" s="18"/>
      <c r="M21" s="18"/>
      <c r="N21" s="18"/>
      <c r="O21" s="18"/>
      <c r="W21" s="18" t="str" cm="1">
        <f t="array" ref="W21">_xlfn._xlws.FILTER(PipeData[Roughness], (I21 = PipeData[Size])*(L21 = PipeData[Type]), "")</f>
        <v/>
      </c>
      <c r="X21" s="18" t="str" cm="1">
        <f t="array" ref="X21">_xlfn._xlws.FILTER(PipeData[D0], (I21 = PipeData[Size])*(L21 = PipeData[Type]), "")</f>
        <v/>
      </c>
      <c r="Y21" s="18" t="str" cm="1">
        <f t="array" ref="Y21">_xlfn._xlws.FILTER(PipeData[D0], (J21 = PipeData[Size])*(O21 = PipeData[Type]), "")</f>
        <v/>
      </c>
      <c r="Z21" s="18">
        <f t="shared" si="0"/>
        <v>0</v>
      </c>
      <c r="AG21" s="18">
        <f>(0.5+0.45+0.45)/60</f>
        <v>2.3333333333333331E-2</v>
      </c>
      <c r="AH21" s="18">
        <f>0.015773308/2</f>
        <v>7.8866539999999999E-3</v>
      </c>
      <c r="AI21" s="18">
        <f>AH21*2</f>
        <v>1.5773308E-2</v>
      </c>
      <c r="AJ21" s="18"/>
      <c r="AK21" s="18"/>
    </row>
    <row r="22" spans="1:38">
      <c r="A22" s="18"/>
      <c r="B22" s="18"/>
      <c r="C22" s="18"/>
      <c r="D22" s="18"/>
      <c r="E22" s="18"/>
      <c r="F22" s="18"/>
      <c r="G22" s="18"/>
      <c r="H22" s="18"/>
      <c r="I22" s="18"/>
      <c r="J22" s="18"/>
      <c r="K22" s="18"/>
      <c r="L22" s="18"/>
      <c r="M22" s="18"/>
      <c r="N22" s="18"/>
      <c r="O22" s="18"/>
      <c r="W22" s="18" t="str" cm="1">
        <f t="array" ref="W22">_xlfn._xlws.FILTER(PipeData[Roughness], (I22 = PipeData[Size])*(L22 = PipeData[Type]), "")</f>
        <v/>
      </c>
      <c r="X22" s="18" t="str" cm="1">
        <f t="array" ref="X22">_xlfn._xlws.FILTER(PipeData[D0], (I22 = PipeData[Size])*(L22 = PipeData[Type]), "")</f>
        <v/>
      </c>
      <c r="Y22" s="18" t="str" cm="1">
        <f t="array" ref="Y22">_xlfn._xlws.FILTER(PipeData[D0], (J22 = PipeData[Size])*(O22 = PipeData[Type]), "")</f>
        <v/>
      </c>
      <c r="Z22" s="18">
        <f t="shared" si="0"/>
        <v>0</v>
      </c>
      <c r="AG22" s="18"/>
      <c r="AH22" s="18"/>
      <c r="AI22" s="18">
        <v>7.5600329000000003E-3</v>
      </c>
      <c r="AJ22" s="18"/>
      <c r="AK22" s="18"/>
    </row>
    <row r="23" spans="1:38">
      <c r="A23" s="18"/>
      <c r="B23" s="18"/>
      <c r="C23" s="18"/>
      <c r="D23" s="18"/>
      <c r="E23" s="18"/>
      <c r="F23" s="18"/>
      <c r="G23" s="18"/>
      <c r="I23" s="18"/>
      <c r="L23" s="18"/>
      <c r="N23" s="18"/>
      <c r="O23" s="18"/>
      <c r="W23" s="18" t="str" cm="1">
        <f t="array" ref="W23">_xlfn._xlws.FILTER(PipeData[Roughness], (I23 = PipeData[Size])*(L23 = PipeData[Type]), "")</f>
        <v/>
      </c>
      <c r="X23" s="18" t="str" cm="1">
        <f t="array" ref="X23">_xlfn._xlws.FILTER(PipeData[D0], (I23 = PipeData[Size])*(L23 = PipeData[Type]), "")</f>
        <v/>
      </c>
      <c r="Y23" s="18" t="str" cm="1">
        <f t="array" ref="Y23">_xlfn._xlws.FILTER(PipeData[D0], (J23 = PipeData[Size])*(O23 = PipeData[Type]), "")</f>
        <v/>
      </c>
      <c r="Z23" s="18">
        <f t="shared" si="0"/>
        <v>0</v>
      </c>
      <c r="AG23" s="18"/>
      <c r="AH23" s="18"/>
      <c r="AI23" s="18">
        <f>SUM(AI21:AI22)</f>
        <v>2.3333340899999999E-2</v>
      </c>
      <c r="AJ23" s="18"/>
      <c r="AK23" s="18"/>
    </row>
    <row r="24" spans="1:38">
      <c r="A24" s="18"/>
      <c r="B24" s="18"/>
      <c r="C24" s="18"/>
      <c r="D24" s="18"/>
      <c r="E24" s="18"/>
      <c r="F24" s="18"/>
      <c r="G24" s="18"/>
      <c r="I24" s="18"/>
      <c r="L24" s="18"/>
      <c r="N24" s="18"/>
      <c r="O24" s="18"/>
      <c r="W24" s="18" t="str" cm="1">
        <f t="array" ref="W24">_xlfn._xlws.FILTER(PipeData[Roughness], (I24 = PipeData[Size])*(L24 = PipeData[Type]), "")</f>
        <v/>
      </c>
      <c r="X24" s="18" t="str" cm="1">
        <f t="array" ref="X24">_xlfn._xlws.FILTER(PipeData[D0], (I24 = PipeData[Size])*(L24 = PipeData[Type]), "")</f>
        <v/>
      </c>
      <c r="Y24" s="18" t="str" cm="1">
        <f t="array" ref="Y24">_xlfn._xlws.FILTER(PipeData[D0], (J24 = PipeData[Size])*(O24 = PipeData[Type]), "")</f>
        <v/>
      </c>
      <c r="Z24" s="18">
        <f t="shared" si="0"/>
        <v>0</v>
      </c>
      <c r="AG24" s="18">
        <v>7.9999999999999996E-7</v>
      </c>
      <c r="AH24" s="18"/>
      <c r="AI24" s="18"/>
      <c r="AJ24" s="18"/>
      <c r="AK24" s="18"/>
    </row>
    <row r="25" spans="1:38">
      <c r="A25" s="18"/>
      <c r="B25" s="18"/>
      <c r="C25" s="18"/>
      <c r="D25" s="18"/>
      <c r="E25" s="18"/>
      <c r="F25" s="18"/>
      <c r="G25" s="18"/>
      <c r="I25" s="18"/>
      <c r="L25" s="18"/>
      <c r="N25" s="18"/>
      <c r="O25" s="18"/>
      <c r="W25" s="18" t="str" cm="1">
        <f t="array" ref="W25">_xlfn._xlws.FILTER(PipeData[Roughness], (I25 = PipeData[Size])*(L25 = PipeData[Type]), "")</f>
        <v/>
      </c>
      <c r="X25" s="18" t="str" cm="1">
        <f t="array" ref="X25">_xlfn._xlws.FILTER(PipeData[D0], (I25 = PipeData[Size])*(L25 = PipeData[Type]), "")</f>
        <v/>
      </c>
      <c r="Y25" s="18" t="str" cm="1">
        <f t="array" ref="Y25">_xlfn._xlws.FILTER(PipeData[D0], (J25 = PipeData[Size])*(O25 = PipeData[Type]), "")</f>
        <v/>
      </c>
      <c r="Z25" s="18">
        <f t="shared" si="0"/>
        <v>0</v>
      </c>
      <c r="AG25" s="18"/>
      <c r="AH25" s="18"/>
      <c r="AI25" s="18"/>
      <c r="AJ25" s="18"/>
      <c r="AK25" s="18"/>
    </row>
    <row r="26" spans="1:38">
      <c r="A26" s="18"/>
      <c r="B26" s="18"/>
      <c r="C26" s="18"/>
      <c r="D26" s="18"/>
      <c r="E26" s="18"/>
      <c r="F26" s="18"/>
      <c r="G26" s="18"/>
      <c r="H26" s="18"/>
      <c r="I26" s="18"/>
      <c r="J26" s="18"/>
      <c r="K26" s="18"/>
      <c r="L26" s="18"/>
      <c r="M26" s="18"/>
      <c r="N26" s="18"/>
      <c r="O26" s="18"/>
      <c r="W26" s="18" t="str" cm="1">
        <f t="array" ref="W26">_xlfn._xlws.FILTER(PipeData[Roughness], (I26 = PipeData[Size])*(L26 = PipeData[Type]), "")</f>
        <v/>
      </c>
      <c r="X26" s="18" t="str" cm="1">
        <f t="array" ref="X26">_xlfn._xlws.FILTER(PipeData[D0], (I26 = PipeData[Size])*(L26 = PipeData[Type]), "")</f>
        <v/>
      </c>
      <c r="Y26" s="18" t="str" cm="1">
        <f t="array" ref="Y26">_xlfn._xlws.FILTER(PipeData[D0], (J26 = PipeData[Size])*(O26 = PipeData[Type]), "")</f>
        <v/>
      </c>
      <c r="Z26" s="18">
        <f t="shared" si="0"/>
        <v>0</v>
      </c>
      <c r="AG26" s="18"/>
      <c r="AH26" s="18"/>
      <c r="AI26" s="18"/>
      <c r="AJ26" s="18"/>
      <c r="AK26" s="18"/>
    </row>
    <row r="27" spans="1:38">
      <c r="A27" s="18"/>
      <c r="B27" s="18"/>
      <c r="C27" s="18"/>
      <c r="D27" s="18"/>
      <c r="E27" s="18"/>
      <c r="F27" s="18"/>
      <c r="G27" s="18"/>
      <c r="H27" s="18"/>
      <c r="I27" s="18"/>
      <c r="J27" s="18"/>
      <c r="K27" s="18"/>
      <c r="L27" s="18"/>
      <c r="M27" s="18"/>
      <c r="N27" s="18"/>
      <c r="O27" s="18"/>
      <c r="W27" s="18" t="str" cm="1">
        <f t="array" ref="W27">_xlfn._xlws.FILTER(PipeData[Roughness], (I27 = PipeData[Size])*(L27 = PipeData[Type]), "")</f>
        <v/>
      </c>
      <c r="X27" s="18" t="str" cm="1">
        <f t="array" ref="X27">_xlfn._xlws.FILTER(PipeData[D0], (I27 = PipeData[Size])*(L27 = PipeData[Type]), "")</f>
        <v/>
      </c>
      <c r="Y27" s="18" t="str" cm="1">
        <f t="array" ref="Y27">_xlfn._xlws.FILTER(PipeData[D0], (J27 = PipeData[Size])*(O27 = PipeData[Type]), "")</f>
        <v/>
      </c>
      <c r="Z27" s="18">
        <f t="shared" si="0"/>
        <v>0</v>
      </c>
      <c r="AG27" s="18"/>
      <c r="AH27" s="18"/>
      <c r="AI27" s="18"/>
      <c r="AJ27" s="18"/>
      <c r="AK27" s="18"/>
    </row>
    <row r="28" spans="1:38">
      <c r="A28" s="18"/>
      <c r="B28" s="18"/>
      <c r="C28" s="18"/>
      <c r="D28" s="18"/>
      <c r="E28" s="18"/>
      <c r="F28" s="18"/>
      <c r="G28" s="18"/>
      <c r="H28" s="18"/>
      <c r="I28" s="18"/>
      <c r="J28" s="18"/>
      <c r="K28" s="18"/>
      <c r="L28" s="18"/>
      <c r="M28" s="18"/>
      <c r="N28" s="18"/>
      <c r="O28" s="18"/>
      <c r="W28" s="18" t="str" cm="1">
        <f t="array" ref="W28">_xlfn._xlws.FILTER(PipeData[Roughness], (I28 = PipeData[Size])*(L28 = PipeData[Type]), "")</f>
        <v/>
      </c>
      <c r="X28" s="18" t="str" cm="1">
        <f t="array" ref="X28">_xlfn._xlws.FILTER(PipeData[D0], (I28 = PipeData[Size])*(L28 = PipeData[Type]), "")</f>
        <v/>
      </c>
      <c r="Y28" s="18" t="str" cm="1">
        <f t="array" ref="Y28">_xlfn._xlws.FILTER(PipeData[D0], (J28 = PipeData[Size])*(O28 = PipeData[Type]), "")</f>
        <v/>
      </c>
      <c r="Z28" s="18">
        <f t="shared" si="0"/>
        <v>0</v>
      </c>
      <c r="AG28" s="18"/>
      <c r="AH28" s="18"/>
      <c r="AI28" s="18"/>
      <c r="AJ28" s="18"/>
      <c r="AK28" s="18"/>
    </row>
    <row r="29" spans="1:38">
      <c r="A29" s="18"/>
      <c r="B29" s="18"/>
      <c r="C29" s="18"/>
      <c r="D29" s="18"/>
      <c r="E29" s="18"/>
      <c r="F29" s="18"/>
      <c r="G29" s="18"/>
      <c r="H29" s="18"/>
      <c r="I29" s="18"/>
      <c r="J29" s="18"/>
      <c r="K29" s="18"/>
      <c r="L29" s="18"/>
      <c r="M29" s="18"/>
      <c r="N29" s="18"/>
      <c r="O29" s="18"/>
      <c r="W29" s="18" t="str" cm="1">
        <f t="array" ref="W29">_xlfn._xlws.FILTER(PipeData[Roughness], (I29 = PipeData[Size])*(L29 = PipeData[Type]), "")</f>
        <v/>
      </c>
      <c r="X29" s="18" t="str" cm="1">
        <f t="array" ref="X29">_xlfn._xlws.FILTER(PipeData[D0], (I29 = PipeData[Size])*(L29 = PipeData[Type]), "")</f>
        <v/>
      </c>
      <c r="Y29" s="18" t="str" cm="1">
        <f t="array" ref="Y29">_xlfn._xlws.FILTER(PipeData[D0], (J29 = PipeData[Size])*(O29 = PipeData[Type]), "")</f>
        <v/>
      </c>
      <c r="Z29" s="18">
        <f t="shared" si="0"/>
        <v>0</v>
      </c>
      <c r="AG29" s="18"/>
      <c r="AH29" s="18"/>
      <c r="AI29" s="18"/>
      <c r="AJ29" s="18"/>
      <c r="AK29" s="18"/>
    </row>
    <row r="30" spans="1:38">
      <c r="A30" s="18"/>
      <c r="B30" s="18"/>
      <c r="C30" s="18"/>
      <c r="D30" s="18"/>
      <c r="E30" s="18"/>
      <c r="F30" s="18"/>
      <c r="G30" s="18"/>
      <c r="H30" s="18"/>
      <c r="I30" s="18"/>
      <c r="J30" s="18"/>
      <c r="K30" s="18"/>
      <c r="L30" s="18"/>
      <c r="M30" s="18"/>
      <c r="N30" s="18"/>
      <c r="O30" s="18"/>
      <c r="W30" s="18" t="str" cm="1">
        <f t="array" ref="W30">_xlfn._xlws.FILTER(PipeData[Roughness], (I30 = PipeData[Size])*(L30 = PipeData[Type]), "")</f>
        <v/>
      </c>
      <c r="X30" s="18" t="str" cm="1">
        <f t="array" ref="X30">_xlfn._xlws.FILTER(PipeData[D0], (I30 = PipeData[Size])*(L30 = PipeData[Type]), "")</f>
        <v/>
      </c>
      <c r="Y30" s="18" t="str" cm="1">
        <f t="array" ref="Y30">_xlfn._xlws.FILTER(PipeData[D0], (J30 = PipeData[Size])*(O30 = PipeData[Type]), "")</f>
        <v/>
      </c>
      <c r="Z30" s="18">
        <f t="shared" si="0"/>
        <v>0</v>
      </c>
      <c r="AE30" s="18" t="s">
        <v>396</v>
      </c>
      <c r="AF30" s="18" t="s">
        <v>397</v>
      </c>
      <c r="AG30" s="18" t="s">
        <v>398</v>
      </c>
      <c r="AH30" s="18" t="s">
        <v>399</v>
      </c>
      <c r="AI30" s="18" t="s">
        <v>400</v>
      </c>
      <c r="AJ30" s="18" t="s">
        <v>401</v>
      </c>
      <c r="AK30" s="18" t="s">
        <v>402</v>
      </c>
      <c r="AL30" t="s">
        <v>403</v>
      </c>
    </row>
    <row r="31" spans="1:38">
      <c r="A31" s="18"/>
      <c r="B31" s="18"/>
      <c r="C31" s="18"/>
      <c r="D31" s="18"/>
      <c r="E31" s="18"/>
      <c r="F31" s="18"/>
      <c r="G31" s="18"/>
      <c r="H31" s="18"/>
      <c r="I31" s="18"/>
      <c r="J31" s="18"/>
      <c r="K31" s="18"/>
      <c r="L31" s="18"/>
      <c r="M31" s="18"/>
      <c r="N31" s="18"/>
      <c r="O31" s="18"/>
      <c r="W31" s="18" t="str" cm="1">
        <f t="array" ref="W31">_xlfn._xlws.FILTER(PipeData[Roughness], (I31 = PipeData[Size])*(L31 = PipeData[Type]), "")</f>
        <v/>
      </c>
      <c r="X31" s="18" t="str" cm="1">
        <f t="array" ref="X31">_xlfn._xlws.FILTER(PipeData[D0], (I31 = PipeData[Size])*(L31 = PipeData[Type]), "")</f>
        <v/>
      </c>
      <c r="Y31" s="18" t="str" cm="1">
        <f t="array" ref="Y31">_xlfn._xlws.FILTER(PipeData[D0], (J31 = PipeData[Size])*(O31 = PipeData[Type]), "")</f>
        <v/>
      </c>
      <c r="Z31" s="18">
        <f t="shared" si="0"/>
        <v>0</v>
      </c>
      <c r="AE31" s="18">
        <f>D8</f>
        <v>1.0775711975097657</v>
      </c>
      <c r="AF31" s="18">
        <f>D7+D6</f>
        <v>0.92242880249012726</v>
      </c>
      <c r="AG31" s="18">
        <f>D10+D9</f>
        <v>0.92000205135344471</v>
      </c>
      <c r="AH31" s="18">
        <f>D11</f>
        <v>1.0799979486465454</v>
      </c>
      <c r="AI31" s="18">
        <f>Y11/1000</f>
        <v>1.0000455856323242E-2</v>
      </c>
      <c r="AJ31" s="18">
        <f>Y8/1000</f>
        <v>1.053973388671875E-2</v>
      </c>
      <c r="AK31" s="18"/>
    </row>
    <row r="32" spans="1:38">
      <c r="A32" s="18"/>
      <c r="B32" s="18"/>
      <c r="C32" s="18"/>
      <c r="D32" s="18"/>
      <c r="E32" s="18"/>
      <c r="F32" s="18"/>
      <c r="G32" s="18"/>
      <c r="H32" s="18"/>
      <c r="I32" s="18"/>
      <c r="J32" s="18"/>
      <c r="K32" s="18"/>
      <c r="L32" s="18"/>
      <c r="M32" s="18"/>
      <c r="N32" s="18"/>
      <c r="O32" s="18"/>
      <c r="W32" s="18" t="str" cm="1">
        <f t="array" ref="W32">_xlfn._xlws.FILTER(PipeData[Roughness], (I32 = PipeData[Size])*(L32 = PipeData[Type]), "")</f>
        <v/>
      </c>
      <c r="X32" s="18" t="str" cm="1">
        <f t="array" ref="X32">_xlfn._xlws.FILTER(PipeData[D0], (I32 = PipeData[Size])*(L32 = PipeData[Type]), "")</f>
        <v/>
      </c>
      <c r="Y32" s="18" t="str" cm="1">
        <f t="array" ref="Y32">_xlfn._xlws.FILTER(PipeData[D0], (J32 = PipeData[Size])*(O32 = PipeData[Type]), "")</f>
        <v/>
      </c>
      <c r="Z32" s="18">
        <f t="shared" si="0"/>
        <v>0</v>
      </c>
      <c r="AG32" s="18"/>
      <c r="AH32" s="18"/>
      <c r="AI32" s="18"/>
      <c r="AJ32" s="18"/>
      <c r="AK32" s="18"/>
    </row>
    <row r="33" spans="1:38">
      <c r="A33" s="18"/>
      <c r="B33" s="18"/>
      <c r="C33" s="18"/>
      <c r="D33" s="18"/>
      <c r="E33" s="18"/>
      <c r="F33" s="18"/>
      <c r="G33" s="18"/>
      <c r="H33" s="18"/>
      <c r="I33" s="18"/>
      <c r="J33" s="18"/>
      <c r="K33" s="18"/>
      <c r="L33" s="18"/>
      <c r="M33" s="18"/>
      <c r="N33" s="18"/>
      <c r="O33" s="18"/>
      <c r="W33" s="18" t="str" cm="1">
        <f t="array" ref="W33">_xlfn._xlws.FILTER(PipeData[Roughness], (I33 = PipeData[Size])*(L33 = PipeData[Type]), "")</f>
        <v/>
      </c>
      <c r="X33" s="18" t="str" cm="1">
        <f t="array" ref="X33">_xlfn._xlws.FILTER(PipeData[D0], (I33 = PipeData[Size])*(L33 = PipeData[Type]), "")</f>
        <v/>
      </c>
      <c r="Y33" s="18" t="str" cm="1">
        <f t="array" ref="Y33">_xlfn._xlws.FILTER(PipeData[D0], (J33 = PipeData[Size])*(O33 = PipeData[Type]), "")</f>
        <v/>
      </c>
      <c r="Z33" s="18">
        <f t="shared" si="0"/>
        <v>0</v>
      </c>
      <c r="AG33" s="18"/>
      <c r="AH33" s="18"/>
      <c r="AI33" s="18"/>
      <c r="AJ33" s="18"/>
      <c r="AK33" s="18"/>
    </row>
    <row r="34" spans="1:38">
      <c r="A34" s="18"/>
      <c r="B34" s="18"/>
      <c r="C34" s="18"/>
      <c r="D34" s="18"/>
      <c r="E34" s="18"/>
      <c r="F34" s="18"/>
      <c r="G34" s="18"/>
      <c r="I34" s="18"/>
      <c r="L34" s="18"/>
      <c r="N34" s="18"/>
      <c r="O34" s="18"/>
      <c r="W34" s="18" t="str" cm="1">
        <f t="array" ref="W34">_xlfn._xlws.FILTER(PipeData[Roughness], (I34 = PipeData[Size])*(L34 = PipeData[Type]), "")</f>
        <v/>
      </c>
      <c r="X34" s="18" t="str" cm="1">
        <f t="array" ref="X34">_xlfn._xlws.FILTER(PipeData[D0], (I34 = PipeData[Size])*(L34 = PipeData[Type]), "")</f>
        <v/>
      </c>
      <c r="Y34" s="18" t="str" cm="1">
        <f t="array" ref="Y34">_xlfn._xlws.FILTER(PipeData[D0], (J34 = PipeData[Size])*(O34 = PipeData[Type]), "")</f>
        <v/>
      </c>
      <c r="Z34" s="18">
        <f t="shared" ref="Z34:Z66" si="6">SQRT(D34^2 + E34^2 + F34^2)</f>
        <v>0</v>
      </c>
      <c r="AE34" s="18" t="s">
        <v>407</v>
      </c>
      <c r="AG34" s="18"/>
      <c r="AH34" s="18"/>
      <c r="AI34" s="18"/>
      <c r="AJ34" s="18"/>
      <c r="AK34" s="18"/>
    </row>
    <row r="35" spans="1:38">
      <c r="A35" s="18"/>
      <c r="B35" s="18"/>
      <c r="C35" s="18"/>
      <c r="D35" s="18"/>
      <c r="E35" s="18"/>
      <c r="F35" s="18"/>
      <c r="G35" s="18"/>
      <c r="I35" s="18"/>
      <c r="L35" s="18"/>
      <c r="N35" s="18"/>
      <c r="O35" s="18"/>
      <c r="W35" s="18" t="str" cm="1">
        <f t="array" ref="W35">_xlfn._xlws.FILTER(PipeData[Roughness], (I35 = PipeData[Size])*(L35 = PipeData[Type]), "")</f>
        <v/>
      </c>
      <c r="X35" s="18" t="str" cm="1">
        <f t="array" ref="X35">_xlfn._xlws.FILTER(PipeData[D0], (I35 = PipeData[Size])*(L35 = PipeData[Type]), "")</f>
        <v/>
      </c>
      <c r="Y35" s="18" t="str" cm="1">
        <f t="array" ref="Y35">_xlfn._xlws.FILTER(PipeData[D0], (J35 = PipeData[Size])*(O35 = PipeData[Type]), "")</f>
        <v/>
      </c>
      <c r="Z35" s="18">
        <f t="shared" si="6"/>
        <v>0</v>
      </c>
      <c r="AG35" s="18"/>
      <c r="AH35" s="18"/>
      <c r="AI35" s="18"/>
      <c r="AJ35" s="18"/>
      <c r="AK35" s="18"/>
      <c r="AL35">
        <v>23.291333333333302</v>
      </c>
    </row>
    <row r="36" spans="1:38">
      <c r="A36" s="18"/>
      <c r="B36" s="18"/>
      <c r="C36" s="18"/>
      <c r="D36" s="18"/>
      <c r="E36" s="18"/>
      <c r="F36" s="18"/>
      <c r="G36" s="18"/>
      <c r="I36" s="18"/>
      <c r="L36" s="18"/>
      <c r="N36" s="18"/>
      <c r="O36" s="18"/>
      <c r="W36" s="18" t="str" cm="1">
        <f t="array" ref="W36">_xlfn._xlws.FILTER(PipeData[Roughness], (I36 = PipeData[Size])*(L36 = PipeData[Type]), "")</f>
        <v/>
      </c>
      <c r="X36" s="18" t="str" cm="1">
        <f t="array" ref="X36">_xlfn._xlws.FILTER(PipeData[D0], (I36 = PipeData[Size])*(L36 = PipeData[Type]), "")</f>
        <v/>
      </c>
      <c r="Y36" s="18" t="str" cm="1">
        <f t="array" ref="Y36">_xlfn._xlws.FILTER(PipeData[D0], (J36 = PipeData[Size])*(O36 = PipeData[Type]), "")</f>
        <v/>
      </c>
      <c r="Z36" s="18">
        <f t="shared" si="6"/>
        <v>0</v>
      </c>
      <c r="AG36" s="18"/>
      <c r="AH36" s="18"/>
      <c r="AI36" s="18"/>
      <c r="AJ36" s="18"/>
      <c r="AK36" s="18"/>
    </row>
    <row r="37" spans="1:38">
      <c r="A37" s="18"/>
      <c r="B37" s="18"/>
      <c r="C37" s="18"/>
      <c r="D37" s="18"/>
      <c r="E37" s="18"/>
      <c r="F37" s="18"/>
      <c r="G37" s="18"/>
      <c r="I37" s="18"/>
      <c r="L37" s="18"/>
      <c r="N37" s="18"/>
      <c r="O37" s="18"/>
      <c r="W37" s="18" t="str" cm="1">
        <f t="array" ref="W37">_xlfn._xlws.FILTER(PipeData[Roughness], (I37 = PipeData[Size])*(L37 = PipeData[Type]), "")</f>
        <v/>
      </c>
      <c r="X37" s="18" t="str" cm="1">
        <f t="array" ref="X37">_xlfn._xlws.FILTER(PipeData[D0], (I37 = PipeData[Size])*(L37 = PipeData[Type]), "")</f>
        <v/>
      </c>
      <c r="Y37" s="18" t="str" cm="1">
        <f t="array" ref="Y37">_xlfn._xlws.FILTER(PipeData[D0], (J37 = PipeData[Size])*(O37 = PipeData[Type]), "")</f>
        <v/>
      </c>
      <c r="Z37" s="18">
        <f t="shared" si="6"/>
        <v>0</v>
      </c>
      <c r="AG37" s="18">
        <f>1.41*(AF6/((Y6/1000)^2/2))^2 / (2*9.81)</f>
        <v>5.1101383598677018E-3</v>
      </c>
      <c r="AH37" s="18"/>
      <c r="AI37" s="18"/>
      <c r="AJ37" s="18"/>
      <c r="AK37" s="18"/>
    </row>
    <row r="38" spans="1:38">
      <c r="A38" s="18"/>
      <c r="B38" s="18"/>
      <c r="C38" s="18"/>
      <c r="D38" s="18"/>
      <c r="E38" s="18"/>
      <c r="F38" s="18"/>
      <c r="G38" s="18"/>
      <c r="I38" s="18"/>
      <c r="L38" s="18"/>
      <c r="N38" s="18"/>
      <c r="O38" s="18"/>
      <c r="W38" s="18" t="str" cm="1">
        <f t="array" ref="W38">_xlfn._xlws.FILTER(PipeData[Roughness], (I38 = PipeData[Size])*(L38 = PipeData[Type]), "")</f>
        <v/>
      </c>
      <c r="X38" s="18" t="str" cm="1">
        <f t="array" ref="X38">_xlfn._xlws.FILTER(PipeData[D0], (I38 = PipeData[Size])*(L38 = PipeData[Type]), "")</f>
        <v/>
      </c>
      <c r="Y38" s="18" t="str" cm="1">
        <f t="array" ref="Y38">_xlfn._xlws.FILTER(PipeData[D0], (J38 = PipeData[Size])*(O38 = PipeData[Type]), "")</f>
        <v/>
      </c>
      <c r="Z38" s="18">
        <f t="shared" si="6"/>
        <v>0</v>
      </c>
      <c r="AG38" s="18"/>
      <c r="AH38" s="18"/>
      <c r="AI38" s="18"/>
      <c r="AJ38" s="18"/>
      <c r="AK38" s="18"/>
    </row>
    <row r="39" spans="1:38">
      <c r="A39" s="18"/>
      <c r="B39" s="18"/>
      <c r="C39" s="18"/>
      <c r="D39" s="18"/>
      <c r="E39" s="18"/>
      <c r="F39" s="18"/>
      <c r="G39" s="18"/>
      <c r="H39" s="18"/>
      <c r="I39" s="18"/>
      <c r="J39" s="18"/>
      <c r="K39" s="18"/>
      <c r="L39" s="18"/>
      <c r="M39" s="18"/>
      <c r="N39" s="18"/>
      <c r="O39" s="18"/>
      <c r="W39" s="18" t="str" cm="1">
        <f t="array" ref="W39">_xlfn._xlws.FILTER(PipeData[Roughness], (I39 = PipeData[Size])*(L39 = PipeData[Type]), "")</f>
        <v/>
      </c>
      <c r="X39" s="18" t="str" cm="1">
        <f t="array" ref="X39">_xlfn._xlws.FILTER(PipeData[D0], (I39 = PipeData[Size])*(L39 = PipeData[Type]), "")</f>
        <v/>
      </c>
      <c r="Y39" s="18" t="str" cm="1">
        <f t="array" ref="Y39">_xlfn._xlws.FILTER(PipeData[D0], (J39 = PipeData[Size])*(O39 = PipeData[Type]), "")</f>
        <v/>
      </c>
      <c r="Z39" s="18">
        <f t="shared" si="6"/>
        <v>0</v>
      </c>
      <c r="AG39" s="18"/>
      <c r="AH39" s="18"/>
      <c r="AI39" s="18"/>
      <c r="AJ39" s="18"/>
      <c r="AK39" s="18"/>
    </row>
    <row r="40" spans="1:38">
      <c r="A40" s="18"/>
      <c r="B40" s="18"/>
      <c r="C40" s="18"/>
      <c r="D40" s="18"/>
      <c r="E40" s="18"/>
      <c r="F40" s="18"/>
      <c r="G40" s="18"/>
      <c r="H40" s="18"/>
      <c r="I40" s="18"/>
      <c r="J40" s="18"/>
      <c r="K40" s="18"/>
      <c r="L40" s="18"/>
      <c r="M40" s="18"/>
      <c r="N40" s="18"/>
      <c r="O40" s="18"/>
      <c r="W40" s="18" t="str" cm="1">
        <f t="array" ref="W40">_xlfn._xlws.FILTER(PipeData[Roughness], (I40 = PipeData[Size])*(L40 = PipeData[Type]), "")</f>
        <v/>
      </c>
      <c r="X40" s="18" t="str" cm="1">
        <f t="array" ref="X40">_xlfn._xlws.FILTER(PipeData[D0], (I40 = PipeData[Size])*(L40 = PipeData[Type]), "")</f>
        <v/>
      </c>
      <c r="Y40" s="18" t="str" cm="1">
        <f t="array" ref="Y40">_xlfn._xlws.FILTER(PipeData[D0], (J40 = PipeData[Size])*(O40 = PipeData[Type]), "")</f>
        <v/>
      </c>
      <c r="Z40" s="18">
        <f t="shared" si="6"/>
        <v>0</v>
      </c>
      <c r="AG40" s="18"/>
      <c r="AH40" s="18"/>
      <c r="AI40" s="18"/>
      <c r="AJ40" s="18"/>
      <c r="AK40" s="18"/>
    </row>
    <row r="41" spans="1:38">
      <c r="A41" s="18"/>
      <c r="B41" s="18"/>
      <c r="C41" s="18"/>
      <c r="D41" s="18"/>
      <c r="E41" s="18"/>
      <c r="F41" s="18"/>
      <c r="G41" s="18"/>
      <c r="H41" s="18"/>
      <c r="I41" s="18"/>
      <c r="J41" s="18"/>
      <c r="K41" s="18"/>
      <c r="L41" s="18"/>
      <c r="M41" s="18"/>
      <c r="N41" s="18"/>
      <c r="O41" s="18"/>
      <c r="W41" s="18" t="str" cm="1">
        <f t="array" ref="W41">_xlfn._xlws.FILTER(PipeData[Roughness], (I41 = PipeData[Size])*(L41 = PipeData[Type]), "")</f>
        <v/>
      </c>
      <c r="X41" s="18" t="str" cm="1">
        <f t="array" ref="X41">_xlfn._xlws.FILTER(PipeData[D0], (I41 = PipeData[Size])*(L41 = PipeData[Type]), "")</f>
        <v/>
      </c>
      <c r="Y41" s="18" t="str" cm="1">
        <f t="array" ref="Y41">_xlfn._xlws.FILTER(PipeData[D0], (J41 = PipeData[Size])*(O41 = PipeData[Type]), "")</f>
        <v/>
      </c>
      <c r="Z41" s="18">
        <f t="shared" si="6"/>
        <v>0</v>
      </c>
      <c r="AG41" s="18"/>
      <c r="AH41" s="18"/>
      <c r="AI41" s="18"/>
      <c r="AJ41" s="18"/>
      <c r="AK41" s="18"/>
    </row>
    <row r="42" spans="1:38">
      <c r="A42" s="18"/>
      <c r="B42" s="18"/>
      <c r="C42" s="18"/>
      <c r="D42" s="18"/>
      <c r="E42" s="18"/>
      <c r="F42" s="18"/>
      <c r="G42" s="18"/>
      <c r="H42" s="18"/>
      <c r="I42" s="18"/>
      <c r="J42" s="18"/>
      <c r="K42" s="18"/>
      <c r="L42" s="18"/>
      <c r="M42" s="18"/>
      <c r="N42" s="18"/>
      <c r="O42" s="18"/>
      <c r="W42" s="18" t="str" cm="1">
        <f t="array" ref="W42">_xlfn._xlws.FILTER(PipeData[Roughness], (I42 = PipeData[Size])*(L42 = PipeData[Type]), "")</f>
        <v/>
      </c>
      <c r="X42" s="18" t="str" cm="1">
        <f t="array" ref="X42">_xlfn._xlws.FILTER(PipeData[D0], (I42 = PipeData[Size])*(L42 = PipeData[Type]), "")</f>
        <v/>
      </c>
      <c r="Y42" s="18" t="str" cm="1">
        <f t="array" ref="Y42">_xlfn._xlws.FILTER(PipeData[D0], (J42 = PipeData[Size])*(O42 = PipeData[Type]), "")</f>
        <v/>
      </c>
      <c r="Z42" s="18">
        <f t="shared" si="6"/>
        <v>0</v>
      </c>
      <c r="AG42" s="18"/>
      <c r="AH42" s="18"/>
      <c r="AI42" s="18"/>
      <c r="AJ42" s="18"/>
      <c r="AK42" s="18"/>
    </row>
    <row r="43" spans="1:38">
      <c r="A43" s="18"/>
      <c r="B43" s="18"/>
      <c r="C43" s="18"/>
      <c r="D43" s="18"/>
      <c r="E43" s="18"/>
      <c r="F43" s="18"/>
      <c r="G43" s="18"/>
      <c r="H43" s="18"/>
      <c r="I43" s="18"/>
      <c r="J43" s="18"/>
      <c r="K43" s="18"/>
      <c r="L43" s="18"/>
      <c r="M43" s="18"/>
      <c r="N43" s="18"/>
      <c r="O43" s="18"/>
      <c r="W43" s="18" t="str" cm="1">
        <f t="array" ref="W43">_xlfn._xlws.FILTER(PipeData[Roughness], (I43 = PipeData[Size])*(L43 = PipeData[Type]), "")</f>
        <v/>
      </c>
      <c r="X43" s="18" t="str" cm="1">
        <f t="array" ref="X43">_xlfn._xlws.FILTER(PipeData[D0], (I43 = PipeData[Size])*(L43 = PipeData[Type]), "")</f>
        <v/>
      </c>
      <c r="Y43" s="18" t="str" cm="1">
        <f t="array" ref="Y43">_xlfn._xlws.FILTER(PipeData[D0], (J43 = PipeData[Size])*(O43 = PipeData[Type]), "")</f>
        <v/>
      </c>
      <c r="Z43" s="18">
        <f t="shared" si="6"/>
        <v>0</v>
      </c>
      <c r="AG43" s="18"/>
      <c r="AH43" s="18"/>
      <c r="AI43" s="18"/>
      <c r="AJ43" s="18"/>
      <c r="AK43" s="18"/>
    </row>
    <row r="44" spans="1:38">
      <c r="A44" s="18"/>
      <c r="B44" s="18"/>
      <c r="C44" s="18"/>
      <c r="D44" s="18"/>
      <c r="E44" s="18"/>
      <c r="F44" s="18"/>
      <c r="G44" s="18"/>
      <c r="H44" s="18"/>
      <c r="I44" s="18"/>
      <c r="J44" s="18"/>
      <c r="K44" s="18"/>
      <c r="L44" s="18"/>
      <c r="M44" s="18"/>
      <c r="N44" s="18"/>
      <c r="O44" s="18"/>
      <c r="W44" s="18" t="str" cm="1">
        <f t="array" ref="W44">_xlfn._xlws.FILTER(PipeData[Roughness], (I44 = PipeData[Size])*(L44 = PipeData[Type]), "")</f>
        <v/>
      </c>
      <c r="X44" s="18" t="str" cm="1">
        <f t="array" ref="X44">_xlfn._xlws.FILTER(PipeData[D0], (I44 = PipeData[Size])*(L44 = PipeData[Type]), "")</f>
        <v/>
      </c>
      <c r="Y44" s="18" t="str" cm="1">
        <f t="array" ref="Y44">_xlfn._xlws.FILTER(PipeData[D0], (J44 = PipeData[Size])*(O44 = PipeData[Type]), "")</f>
        <v/>
      </c>
      <c r="Z44" s="18">
        <f t="shared" si="6"/>
        <v>0</v>
      </c>
      <c r="AE44" s="18">
        <v>0.33845999999999998</v>
      </c>
      <c r="AF44" s="18">
        <v>1.6615</v>
      </c>
      <c r="AG44" s="18">
        <v>1.6900999999999999</v>
      </c>
      <c r="AH44" s="18">
        <v>0.30993999999999999</v>
      </c>
      <c r="AI44" s="18">
        <v>0.18113000000000001</v>
      </c>
      <c r="AJ44" s="18">
        <v>0.17479</v>
      </c>
      <c r="AK44" s="18">
        <v>8.3247000000000008E-3</v>
      </c>
      <c r="AL44">
        <v>7.5044999999999999E-3</v>
      </c>
    </row>
    <row r="45" spans="1:38">
      <c r="A45" s="18"/>
      <c r="B45" s="18"/>
      <c r="C45" s="18"/>
      <c r="D45" s="18"/>
      <c r="E45" s="18"/>
      <c r="F45" s="18"/>
      <c r="G45" s="18"/>
      <c r="H45" s="18"/>
      <c r="I45" s="18"/>
      <c r="J45" s="18"/>
      <c r="K45" s="18"/>
      <c r="L45" s="18"/>
      <c r="M45" s="18"/>
      <c r="N45" s="18"/>
      <c r="O45" s="18"/>
      <c r="W45" s="18" t="str" cm="1">
        <f t="array" ref="W45">_xlfn._xlws.FILTER(PipeData[Roughness], (I45 = PipeData[Size])*(L45 = PipeData[Type]), "")</f>
        <v/>
      </c>
      <c r="X45" s="18" t="str" cm="1">
        <f t="array" ref="X45">_xlfn._xlws.FILTER(PipeData[D0], (I45 = PipeData[Size])*(L45 = PipeData[Type]), "")</f>
        <v/>
      </c>
      <c r="Y45" s="18" t="str" cm="1">
        <f t="array" ref="Y45">_xlfn._xlws.FILTER(PipeData[D0], (J45 = PipeData[Size])*(O45 = PipeData[Type]), "")</f>
        <v/>
      </c>
      <c r="Z45" s="18">
        <f t="shared" si="6"/>
        <v>0</v>
      </c>
      <c r="AG45" s="18"/>
      <c r="AH45" s="18"/>
      <c r="AI45" s="18"/>
      <c r="AJ45" s="18"/>
      <c r="AK45" s="18"/>
    </row>
    <row r="46" spans="1:38">
      <c r="A46" s="18"/>
      <c r="B46" s="18"/>
      <c r="C46" s="18"/>
      <c r="D46" s="18"/>
      <c r="E46" s="18"/>
      <c r="F46" s="18"/>
      <c r="G46" s="18"/>
      <c r="H46" s="18"/>
      <c r="I46" s="18"/>
      <c r="J46" s="18"/>
      <c r="K46" s="18"/>
      <c r="L46" s="18"/>
      <c r="M46" s="18"/>
      <c r="N46" s="18"/>
      <c r="O46" s="18"/>
      <c r="W46" s="18" t="str" cm="1">
        <f t="array" ref="W46">_xlfn._xlws.FILTER(PipeData[Roughness], (I46 = PipeData[Size])*(L46 = PipeData[Type]), "")</f>
        <v/>
      </c>
      <c r="X46" s="18" t="str" cm="1">
        <f t="array" ref="X46">_xlfn._xlws.FILTER(PipeData[D0], (I46 = PipeData[Size])*(L46 = PipeData[Type]), "")</f>
        <v/>
      </c>
      <c r="Y46" s="18" t="str" cm="1">
        <f t="array" ref="Y46">_xlfn._xlws.FILTER(PipeData[D0], (J46 = PipeData[Size])*(O46 = PipeData[Type]), "")</f>
        <v/>
      </c>
      <c r="Z46" s="18">
        <f t="shared" si="6"/>
        <v>0</v>
      </c>
      <c r="AG46" s="18"/>
      <c r="AH46" s="18"/>
      <c r="AI46" s="18"/>
      <c r="AJ46" s="18"/>
      <c r="AK46" s="18"/>
    </row>
    <row r="47" spans="1:38">
      <c r="A47" s="18"/>
      <c r="B47" s="18"/>
      <c r="C47" s="18"/>
      <c r="D47" s="18"/>
      <c r="E47" s="18"/>
      <c r="F47" s="18"/>
      <c r="G47" s="18"/>
      <c r="I47" s="18"/>
      <c r="L47" s="18"/>
      <c r="N47" s="18"/>
      <c r="O47" s="18"/>
      <c r="W47" s="18" t="str" cm="1">
        <f t="array" ref="W47">_xlfn._xlws.FILTER(PipeData[Roughness], (I47 = PipeData[Size])*(L47 = PipeData[Type]), "")</f>
        <v/>
      </c>
      <c r="X47" s="18" t="str" cm="1">
        <f t="array" ref="X47">_xlfn._xlws.FILTER(PipeData[D0], (I47 = PipeData[Size])*(L47 = PipeData[Type]), "")</f>
        <v/>
      </c>
      <c r="Y47" s="18" t="str" cm="1">
        <f t="array" ref="Y47">_xlfn._xlws.FILTER(PipeData[D0], (J47 = PipeData[Size])*(O47 = PipeData[Type]), "")</f>
        <v/>
      </c>
      <c r="Z47" s="18">
        <f t="shared" si="6"/>
        <v>0</v>
      </c>
      <c r="AG47" s="18"/>
      <c r="AH47" s="18"/>
      <c r="AI47" s="18"/>
      <c r="AJ47" s="18"/>
      <c r="AK47" s="18"/>
    </row>
    <row r="48" spans="1:38">
      <c r="A48" s="18"/>
      <c r="B48" s="18"/>
      <c r="C48" s="18"/>
      <c r="D48" s="18"/>
      <c r="E48" s="18"/>
      <c r="F48" s="18"/>
      <c r="G48" s="18"/>
      <c r="I48" s="18"/>
      <c r="L48" s="18"/>
      <c r="N48" s="18"/>
      <c r="O48" s="18"/>
      <c r="W48" s="18" t="str" cm="1">
        <f t="array" ref="W48">_xlfn._xlws.FILTER(PipeData[Roughness], (I48 = PipeData[Size])*(L48 = PipeData[Type]), "")</f>
        <v/>
      </c>
      <c r="X48" s="18" t="str" cm="1">
        <f t="array" ref="X48">_xlfn._xlws.FILTER(PipeData[D0], (I48 = PipeData[Size])*(L48 = PipeData[Type]), "")</f>
        <v/>
      </c>
      <c r="Y48" s="18" t="str" cm="1">
        <f t="array" ref="Y48">_xlfn._xlws.FILTER(PipeData[D0], (J48 = PipeData[Size])*(O48 = PipeData[Type]), "")</f>
        <v/>
      </c>
      <c r="Z48" s="18">
        <f t="shared" si="6"/>
        <v>0</v>
      </c>
      <c r="AG48" s="18"/>
      <c r="AH48" s="18"/>
      <c r="AI48" s="18"/>
      <c r="AJ48" s="18"/>
      <c r="AK48" s="18"/>
    </row>
    <row r="49" spans="1:37">
      <c r="A49" s="18"/>
      <c r="B49" s="18"/>
      <c r="C49" s="18"/>
      <c r="D49" s="18"/>
      <c r="E49" s="18"/>
      <c r="F49" s="18"/>
      <c r="G49" s="18"/>
      <c r="I49" s="18"/>
      <c r="L49" s="18"/>
      <c r="N49" s="18"/>
      <c r="O49" s="18"/>
      <c r="W49" s="18" t="str" cm="1">
        <f t="array" ref="W49">_xlfn._xlws.FILTER(PipeData[Roughness], (I49 = PipeData[Size])*(L49 = PipeData[Type]), "")</f>
        <v/>
      </c>
      <c r="X49" s="18" t="str" cm="1">
        <f t="array" ref="X49">_xlfn._xlws.FILTER(PipeData[D0], (I49 = PipeData[Size])*(L49 = PipeData[Type]), "")</f>
        <v/>
      </c>
      <c r="Y49" s="18" t="str" cm="1">
        <f t="array" ref="Y49">_xlfn._xlws.FILTER(PipeData[D0], (J49 = PipeData[Size])*(O49 = PipeData[Type]), "")</f>
        <v/>
      </c>
      <c r="Z49" s="18">
        <f t="shared" si="6"/>
        <v>0</v>
      </c>
      <c r="AG49" s="18"/>
      <c r="AH49" s="18"/>
      <c r="AI49" s="18"/>
      <c r="AJ49" s="18"/>
      <c r="AK49" s="18"/>
    </row>
    <row r="50" spans="1:37">
      <c r="A50" s="18"/>
      <c r="B50" s="18"/>
      <c r="C50" s="18"/>
      <c r="D50" s="18"/>
      <c r="E50" s="18"/>
      <c r="F50" s="18"/>
      <c r="G50" s="18"/>
      <c r="H50" s="18"/>
      <c r="I50" s="18"/>
      <c r="J50" s="18"/>
      <c r="K50" s="18"/>
      <c r="L50" s="18"/>
      <c r="M50" s="18"/>
      <c r="N50" s="18"/>
      <c r="O50" s="18"/>
      <c r="W50" s="18" t="str" cm="1">
        <f t="array" ref="W50">_xlfn._xlws.FILTER(PipeData[Roughness], (I50 = PipeData[Size])*(L50 = PipeData[Type]), "")</f>
        <v/>
      </c>
      <c r="X50" s="18" t="str" cm="1">
        <f t="array" ref="X50">_xlfn._xlws.FILTER(PipeData[D0], (I50 = PipeData[Size])*(L50 = PipeData[Type]), "")</f>
        <v/>
      </c>
      <c r="Y50" s="18" t="str" cm="1">
        <f t="array" ref="Y50">_xlfn._xlws.FILTER(PipeData[D0], (J50 = PipeData[Size])*(O50 = PipeData[Type]), "")</f>
        <v/>
      </c>
      <c r="Z50" s="18">
        <f t="shared" si="6"/>
        <v>0</v>
      </c>
      <c r="AG50" s="18"/>
      <c r="AH50" s="18"/>
      <c r="AI50" s="18"/>
      <c r="AJ50" s="18"/>
      <c r="AK50" s="18"/>
    </row>
    <row r="51" spans="1:37">
      <c r="A51" s="18"/>
      <c r="B51" s="18"/>
      <c r="C51" s="18"/>
      <c r="D51" s="18"/>
      <c r="E51" s="18"/>
      <c r="F51" s="18"/>
      <c r="G51" s="18"/>
      <c r="H51" s="18"/>
      <c r="I51" s="18"/>
      <c r="J51" s="18"/>
      <c r="K51" s="18"/>
      <c r="L51" s="18"/>
      <c r="M51" s="18"/>
      <c r="N51" s="18"/>
      <c r="O51" s="18"/>
      <c r="W51" s="18" t="str" cm="1">
        <f t="array" ref="W51">_xlfn._xlws.FILTER(PipeData[Roughness], (I51 = PipeData[Size])*(L51 = PipeData[Type]), "")</f>
        <v/>
      </c>
      <c r="X51" s="18" t="str" cm="1">
        <f t="array" ref="X51">_xlfn._xlws.FILTER(PipeData[D0], (I51 = PipeData[Size])*(L51 = PipeData[Type]), "")</f>
        <v/>
      </c>
      <c r="Y51" s="18" t="str" cm="1">
        <f t="array" ref="Y51">_xlfn._xlws.FILTER(PipeData[D0], (J51 = PipeData[Size])*(O51 = PipeData[Type]), "")</f>
        <v/>
      </c>
      <c r="Z51" s="18">
        <f t="shared" si="6"/>
        <v>0</v>
      </c>
      <c r="AG51" s="18"/>
      <c r="AH51" s="18"/>
      <c r="AI51" s="18"/>
      <c r="AJ51" s="18"/>
      <c r="AK51" s="18"/>
    </row>
    <row r="52" spans="1:37">
      <c r="A52" s="18"/>
      <c r="B52" s="18"/>
      <c r="C52" s="18"/>
      <c r="D52" s="18"/>
      <c r="E52" s="18"/>
      <c r="F52" s="18"/>
      <c r="G52" s="18"/>
      <c r="H52" s="18"/>
      <c r="I52" s="18"/>
      <c r="J52" s="18"/>
      <c r="K52" s="18"/>
      <c r="L52" s="18"/>
      <c r="M52" s="18"/>
      <c r="N52" s="18"/>
      <c r="O52" s="18"/>
      <c r="W52" s="18" t="str" cm="1">
        <f t="array" ref="W52">_xlfn._xlws.FILTER(PipeData[Roughness], (I52 = PipeData[Size])*(L52 = PipeData[Type]), "")</f>
        <v/>
      </c>
      <c r="X52" s="18" t="str" cm="1">
        <f t="array" ref="X52">_xlfn._xlws.FILTER(PipeData[D0], (I52 = PipeData[Size])*(L52 = PipeData[Type]), "")</f>
        <v/>
      </c>
      <c r="Y52" s="18" t="str" cm="1">
        <f t="array" ref="Y52">_xlfn._xlws.FILTER(PipeData[D0], (J52 = PipeData[Size])*(O52 = PipeData[Type]), "")</f>
        <v/>
      </c>
      <c r="Z52" s="18">
        <f t="shared" si="6"/>
        <v>0</v>
      </c>
      <c r="AG52" s="18"/>
      <c r="AH52" s="18"/>
      <c r="AI52" s="18"/>
      <c r="AJ52" s="18"/>
      <c r="AK52" s="18"/>
    </row>
    <row r="53" spans="1:37">
      <c r="A53" s="18"/>
      <c r="B53" s="18"/>
      <c r="C53" s="18"/>
      <c r="D53" s="18"/>
      <c r="E53" s="18"/>
      <c r="F53" s="18"/>
      <c r="G53" s="18"/>
      <c r="H53" s="18"/>
      <c r="I53" s="18"/>
      <c r="J53" s="18"/>
      <c r="K53" s="18"/>
      <c r="L53" s="18"/>
      <c r="M53" s="18"/>
      <c r="N53" s="18"/>
      <c r="O53" s="18"/>
      <c r="W53" s="18" t="str" cm="1">
        <f t="array" ref="W53">_xlfn._xlws.FILTER(PipeData[Roughness], (I53 = PipeData[Size])*(L53 = PipeData[Type]), "")</f>
        <v/>
      </c>
      <c r="X53" s="18" t="str" cm="1">
        <f t="array" ref="X53">_xlfn._xlws.FILTER(PipeData[D0], (I53 = PipeData[Size])*(L53 = PipeData[Type]), "")</f>
        <v/>
      </c>
      <c r="Y53" s="18" t="str" cm="1">
        <f t="array" ref="Y53">_xlfn._xlws.FILTER(PipeData[D0], (J53 = PipeData[Size])*(O53 = PipeData[Type]), "")</f>
        <v/>
      </c>
      <c r="Z53" s="18">
        <f t="shared" si="6"/>
        <v>0</v>
      </c>
      <c r="AG53" s="18"/>
      <c r="AH53" s="18"/>
      <c r="AI53" s="18"/>
      <c r="AJ53" s="18"/>
      <c r="AK53" s="18"/>
    </row>
    <row r="54" spans="1:37">
      <c r="A54" s="18"/>
      <c r="B54" s="18"/>
      <c r="C54" s="18"/>
      <c r="D54" s="18"/>
      <c r="E54" s="18"/>
      <c r="F54" s="18"/>
      <c r="G54" s="18"/>
      <c r="H54" s="18"/>
      <c r="I54" s="18"/>
      <c r="J54" s="18"/>
      <c r="K54" s="18"/>
      <c r="L54" s="18"/>
      <c r="M54" s="18"/>
      <c r="N54" s="18"/>
      <c r="O54" s="18"/>
      <c r="W54" s="18" t="str" cm="1">
        <f t="array" ref="W54">_xlfn._xlws.FILTER(PipeData[Roughness], (I54 = PipeData[Size])*(L54 = PipeData[Type]), "")</f>
        <v/>
      </c>
      <c r="X54" s="18" t="str" cm="1">
        <f t="array" ref="X54">_xlfn._xlws.FILTER(PipeData[D0], (I54 = PipeData[Size])*(L54 = PipeData[Type]), "")</f>
        <v/>
      </c>
      <c r="Y54" s="18" t="str" cm="1">
        <f t="array" ref="Y54">_xlfn._xlws.FILTER(PipeData[D0], (J54 = PipeData[Size])*(O54 = PipeData[Type]), "")</f>
        <v/>
      </c>
      <c r="Z54" s="18">
        <f t="shared" si="6"/>
        <v>0</v>
      </c>
      <c r="AG54" s="18"/>
      <c r="AH54" s="18"/>
      <c r="AI54" s="18"/>
      <c r="AJ54" s="18"/>
      <c r="AK54" s="18"/>
    </row>
    <row r="55" spans="1:37">
      <c r="A55" s="18"/>
      <c r="B55" s="18"/>
      <c r="C55" s="18"/>
      <c r="D55" s="18"/>
      <c r="E55" s="18"/>
      <c r="F55" s="18"/>
      <c r="G55" s="18"/>
      <c r="H55" s="18"/>
      <c r="I55" s="18"/>
      <c r="J55" s="18"/>
      <c r="K55" s="18"/>
      <c r="L55" s="18"/>
      <c r="M55" s="18"/>
      <c r="N55" s="18"/>
      <c r="O55" s="18"/>
      <c r="W55" s="18" t="str" cm="1">
        <f t="array" ref="W55">_xlfn._xlws.FILTER(PipeData[Roughness], (I55 = PipeData[Size])*(L55 = PipeData[Type]), "")</f>
        <v/>
      </c>
      <c r="X55" s="18" t="str" cm="1">
        <f t="array" ref="X55">_xlfn._xlws.FILTER(PipeData[D0], (I55 = PipeData[Size])*(L55 = PipeData[Type]), "")</f>
        <v/>
      </c>
      <c r="Y55" s="18" t="str" cm="1">
        <f t="array" ref="Y55">_xlfn._xlws.FILTER(PipeData[D0], (J55 = PipeData[Size])*(O55 = PipeData[Type]), "")</f>
        <v/>
      </c>
      <c r="Z55" s="18">
        <f t="shared" si="6"/>
        <v>0</v>
      </c>
      <c r="AG55" s="18"/>
      <c r="AH55" s="18"/>
      <c r="AI55" s="18"/>
      <c r="AJ55" s="18"/>
      <c r="AK55" s="18"/>
    </row>
    <row r="56" spans="1:37">
      <c r="A56" s="18"/>
      <c r="B56" s="18"/>
      <c r="C56" s="18"/>
      <c r="D56" s="18"/>
      <c r="E56" s="18"/>
      <c r="F56" s="18"/>
      <c r="G56" s="18"/>
      <c r="H56" s="18"/>
      <c r="I56" s="18"/>
      <c r="J56" s="18"/>
      <c r="K56" s="18"/>
      <c r="L56" s="18"/>
      <c r="M56" s="18"/>
      <c r="N56" s="18"/>
      <c r="O56" s="18"/>
      <c r="W56" s="18" t="str" cm="1">
        <f t="array" ref="W56">_xlfn._xlws.FILTER(PipeData[Roughness], (I56 = PipeData[Size])*(L56 = PipeData[Type]), "")</f>
        <v/>
      </c>
      <c r="X56" s="18" t="str" cm="1">
        <f t="array" ref="X56">_xlfn._xlws.FILTER(PipeData[D0], (I56 = PipeData[Size])*(L56 = PipeData[Type]), "")</f>
        <v/>
      </c>
      <c r="Y56" s="18" t="str" cm="1">
        <f t="array" ref="Y56">_xlfn._xlws.FILTER(PipeData[D0], (J56 = PipeData[Size])*(O56 = PipeData[Type]), "")</f>
        <v/>
      </c>
      <c r="Z56" s="18">
        <f t="shared" si="6"/>
        <v>0</v>
      </c>
      <c r="AG56" s="18"/>
      <c r="AH56" s="18"/>
      <c r="AI56" s="18"/>
      <c r="AJ56" s="18"/>
      <c r="AK56" s="18"/>
    </row>
    <row r="57" spans="1:37">
      <c r="A57" s="18"/>
      <c r="B57" s="18"/>
      <c r="C57" s="18"/>
      <c r="D57" s="18"/>
      <c r="E57" s="18"/>
      <c r="F57" s="18"/>
      <c r="G57" s="18"/>
      <c r="H57" s="18"/>
      <c r="I57" s="18"/>
      <c r="J57" s="18"/>
      <c r="K57" s="18"/>
      <c r="L57" s="18"/>
      <c r="M57" s="18"/>
      <c r="N57" s="18"/>
      <c r="O57" s="18"/>
      <c r="W57" s="18" t="str" cm="1">
        <f t="array" ref="W57">_xlfn._xlws.FILTER(PipeData[Roughness], (I57 = PipeData[Size])*(L57 = PipeData[Type]), "")</f>
        <v/>
      </c>
      <c r="X57" s="18" t="str" cm="1">
        <f t="array" ref="X57">_xlfn._xlws.FILTER(PipeData[D0], (I57 = PipeData[Size])*(L57 = PipeData[Type]), "")</f>
        <v/>
      </c>
      <c r="Y57" s="18" t="str" cm="1">
        <f t="array" ref="Y57">_xlfn._xlws.FILTER(PipeData[D0], (J57 = PipeData[Size])*(O57 = PipeData[Type]), "")</f>
        <v/>
      </c>
      <c r="Z57" s="18">
        <f t="shared" si="6"/>
        <v>0</v>
      </c>
      <c r="AG57" s="18"/>
      <c r="AH57" s="18"/>
      <c r="AI57" s="18"/>
      <c r="AJ57" s="18"/>
      <c r="AK57" s="18"/>
    </row>
    <row r="58" spans="1:37">
      <c r="A58" s="18"/>
      <c r="B58" s="18"/>
      <c r="C58" s="18"/>
      <c r="D58" s="18"/>
      <c r="E58" s="18"/>
      <c r="F58" s="18"/>
      <c r="G58" s="18"/>
      <c r="H58" s="18"/>
      <c r="I58" s="18"/>
      <c r="J58" s="18"/>
      <c r="K58" s="18"/>
      <c r="L58" s="18"/>
      <c r="M58" s="18"/>
      <c r="N58" s="18"/>
      <c r="O58" s="18"/>
      <c r="W58" s="18" t="str" cm="1">
        <f t="array" ref="W58">_xlfn._xlws.FILTER(PipeData[Roughness], (I58 = PipeData[Size])*(L58 = PipeData[Type]), "")</f>
        <v/>
      </c>
      <c r="X58" s="18" t="str" cm="1">
        <f t="array" ref="X58">_xlfn._xlws.FILTER(PipeData[D0], (I58 = PipeData[Size])*(L58 = PipeData[Type]), "")</f>
        <v/>
      </c>
      <c r="Y58" s="18" t="str" cm="1">
        <f t="array" ref="Y58">_xlfn._xlws.FILTER(PipeData[D0], (J58 = PipeData[Size])*(O58 = PipeData[Type]), "")</f>
        <v/>
      </c>
      <c r="Z58" s="18">
        <f t="shared" si="6"/>
        <v>0</v>
      </c>
      <c r="AG58" s="18"/>
      <c r="AH58" s="18"/>
      <c r="AI58" s="18"/>
      <c r="AJ58" s="18"/>
      <c r="AK58" s="18"/>
    </row>
    <row r="59" spans="1:37">
      <c r="A59" s="18"/>
      <c r="B59" s="18"/>
      <c r="C59" s="18"/>
      <c r="D59" s="18"/>
      <c r="E59" s="18"/>
      <c r="F59" s="18"/>
      <c r="G59" s="18"/>
      <c r="H59" s="18"/>
      <c r="I59" s="18"/>
      <c r="J59" s="18"/>
      <c r="K59" s="18"/>
      <c r="L59" s="18"/>
      <c r="M59" s="18"/>
      <c r="N59" s="18"/>
      <c r="O59" s="18"/>
      <c r="W59" s="18" t="str" cm="1">
        <f t="array" ref="W59">_xlfn._xlws.FILTER(PipeData[Roughness], (I59 = PipeData[Size])*(L59 = PipeData[Type]), "")</f>
        <v/>
      </c>
      <c r="X59" s="18" t="str" cm="1">
        <f t="array" ref="X59">_xlfn._xlws.FILTER(PipeData[D0], (I59 = PipeData[Size])*(L59 = PipeData[Type]), "")</f>
        <v/>
      </c>
      <c r="Y59" s="18" t="str" cm="1">
        <f t="array" ref="Y59">_xlfn._xlws.FILTER(PipeData[D0], (J59 = PipeData[Size])*(O59 = PipeData[Type]), "")</f>
        <v/>
      </c>
      <c r="Z59" s="18">
        <f t="shared" si="6"/>
        <v>0</v>
      </c>
      <c r="AG59" s="18"/>
      <c r="AH59" s="18"/>
      <c r="AI59" s="18"/>
      <c r="AJ59" s="18"/>
      <c r="AK59" s="18"/>
    </row>
    <row r="60" spans="1:37">
      <c r="A60" s="18"/>
      <c r="B60" s="18"/>
      <c r="C60" s="18"/>
      <c r="D60" s="18"/>
      <c r="E60" s="18"/>
      <c r="F60" s="18"/>
      <c r="G60" s="18"/>
      <c r="H60" s="18"/>
      <c r="I60" s="18"/>
      <c r="J60" s="18"/>
      <c r="K60" s="18"/>
      <c r="L60" s="18"/>
      <c r="M60" s="18"/>
      <c r="N60" s="18"/>
      <c r="O60" s="18"/>
      <c r="W60" s="18" t="str" cm="1">
        <f t="array" ref="W60">_xlfn._xlws.FILTER(PipeData[Roughness], (I60 = PipeData[Size])*(L60 = PipeData[Type]), "")</f>
        <v/>
      </c>
      <c r="X60" s="18" t="str" cm="1">
        <f t="array" ref="X60">_xlfn._xlws.FILTER(PipeData[D0], (I60 = PipeData[Size])*(L60 = PipeData[Type]), "")</f>
        <v/>
      </c>
      <c r="Y60" s="18" t="str" cm="1">
        <f t="array" ref="Y60">_xlfn._xlws.FILTER(PipeData[D0], (J60 = PipeData[Size])*(O60 = PipeData[Type]), "")</f>
        <v/>
      </c>
      <c r="Z60" s="18">
        <f t="shared" si="6"/>
        <v>0</v>
      </c>
      <c r="AG60" s="18"/>
      <c r="AH60" s="18"/>
      <c r="AI60" s="18"/>
      <c r="AJ60" s="18"/>
      <c r="AK60" s="18"/>
    </row>
    <row r="61" spans="1:37">
      <c r="A61" s="18"/>
      <c r="B61" s="18"/>
      <c r="C61" s="18"/>
      <c r="D61" s="18"/>
      <c r="E61" s="18"/>
      <c r="F61" s="18"/>
      <c r="G61" s="18"/>
      <c r="I61" s="18"/>
      <c r="L61" s="18"/>
      <c r="N61" s="18"/>
      <c r="O61" s="18"/>
      <c r="W61" s="18" t="str" cm="1">
        <f t="array" ref="W61">_xlfn._xlws.FILTER(PipeData[Roughness], (I61 = PipeData[Size])*(L61 = PipeData[Type]), "")</f>
        <v/>
      </c>
      <c r="X61" s="18" t="str" cm="1">
        <f t="array" ref="X61">_xlfn._xlws.FILTER(PipeData[D0], (I61 = PipeData[Size])*(L61 = PipeData[Type]), "")</f>
        <v/>
      </c>
      <c r="Y61" s="18" t="str" cm="1">
        <f t="array" ref="Y61">_xlfn._xlws.FILTER(PipeData[D0], (J61 = PipeData[Size])*(O61 = PipeData[Type]), "")</f>
        <v/>
      </c>
      <c r="Z61" s="18">
        <f t="shared" si="6"/>
        <v>0</v>
      </c>
      <c r="AG61" s="18"/>
      <c r="AH61" s="18"/>
      <c r="AI61" s="18"/>
      <c r="AJ61" s="18"/>
      <c r="AK61" s="18"/>
    </row>
    <row r="62" spans="1:37">
      <c r="A62" s="18"/>
      <c r="B62" s="18"/>
      <c r="C62" s="18"/>
      <c r="D62" s="18"/>
      <c r="E62" s="18"/>
      <c r="F62" s="18"/>
      <c r="G62" s="18"/>
      <c r="I62" s="18"/>
      <c r="L62" s="18"/>
      <c r="N62" s="18"/>
      <c r="O62" s="18"/>
      <c r="W62" s="18" t="str" cm="1">
        <f t="array" ref="W62">_xlfn._xlws.FILTER(PipeData[Roughness], (I62 = PipeData[Size])*(L62 = PipeData[Type]), "")</f>
        <v/>
      </c>
      <c r="X62" s="18" t="str" cm="1">
        <f t="array" ref="X62">_xlfn._xlws.FILTER(PipeData[D0], (I62 = PipeData[Size])*(L62 = PipeData[Type]), "")</f>
        <v/>
      </c>
      <c r="Y62" s="18" t="str" cm="1">
        <f t="array" ref="Y62">_xlfn._xlws.FILTER(PipeData[D0], (J62 = PipeData[Size])*(O62 = PipeData[Type]), "")</f>
        <v/>
      </c>
      <c r="Z62" s="18">
        <f t="shared" si="6"/>
        <v>0</v>
      </c>
      <c r="AG62" s="18"/>
      <c r="AH62" s="18"/>
      <c r="AI62" s="18"/>
      <c r="AJ62" s="18"/>
      <c r="AK62" s="18"/>
    </row>
    <row r="63" spans="1:37">
      <c r="A63" s="18"/>
      <c r="B63" s="18"/>
      <c r="C63" s="18"/>
      <c r="D63" s="18"/>
      <c r="E63" s="18"/>
      <c r="F63" s="18"/>
      <c r="G63" s="18"/>
      <c r="I63" s="18"/>
      <c r="L63" s="18"/>
      <c r="N63" s="18"/>
      <c r="O63" s="18"/>
      <c r="W63" s="18" t="str" cm="1">
        <f t="array" ref="W63">_xlfn._xlws.FILTER(PipeData[Roughness], (I63 = PipeData[Size])*(L63 = PipeData[Type]), "")</f>
        <v/>
      </c>
      <c r="X63" s="18" t="str" cm="1">
        <f t="array" ref="X63">_xlfn._xlws.FILTER(PipeData[D0], (I63 = PipeData[Size])*(L63 = PipeData[Type]), "")</f>
        <v/>
      </c>
      <c r="Y63" s="18" t="str" cm="1">
        <f t="array" ref="Y63">_xlfn._xlws.FILTER(PipeData[D0], (J63 = PipeData[Size])*(O63 = PipeData[Type]), "")</f>
        <v/>
      </c>
      <c r="Z63" s="18">
        <f t="shared" si="6"/>
        <v>0</v>
      </c>
      <c r="AG63" s="18"/>
      <c r="AH63" s="18"/>
      <c r="AI63" s="18"/>
      <c r="AJ63" s="18"/>
      <c r="AK63" s="18"/>
    </row>
    <row r="64" spans="1:37">
      <c r="A64" s="18"/>
      <c r="B64" s="18"/>
      <c r="C64" s="18"/>
      <c r="D64" s="18"/>
      <c r="E64" s="18"/>
      <c r="F64" s="18"/>
      <c r="G64" s="18"/>
      <c r="I64" s="18"/>
      <c r="L64" s="18"/>
      <c r="N64" s="18"/>
      <c r="O64" s="18"/>
      <c r="W64" s="18" t="str" cm="1">
        <f t="array" ref="W64">_xlfn._xlws.FILTER(PipeData[Roughness], (I64 = PipeData[Size])*(L64 = PipeData[Type]), "")</f>
        <v/>
      </c>
      <c r="X64" s="18" t="str" cm="1">
        <f t="array" ref="X64">_xlfn._xlws.FILTER(PipeData[D0], (I64 = PipeData[Size])*(L64 = PipeData[Type]), "")</f>
        <v/>
      </c>
      <c r="Y64" s="18" t="str" cm="1">
        <f t="array" ref="Y64">_xlfn._xlws.FILTER(PipeData[D0], (J64 = PipeData[Size])*(O64 = PipeData[Type]), "")</f>
        <v/>
      </c>
      <c r="Z64" s="18">
        <f t="shared" si="6"/>
        <v>0</v>
      </c>
      <c r="AG64" s="18"/>
      <c r="AH64" s="18"/>
      <c r="AI64" s="18"/>
      <c r="AJ64" s="18"/>
      <c r="AK64" s="18"/>
    </row>
    <row r="65" spans="1:37">
      <c r="A65" s="18"/>
      <c r="B65" s="18"/>
      <c r="C65" s="18"/>
      <c r="D65" s="18"/>
      <c r="E65" s="18"/>
      <c r="F65" s="18"/>
      <c r="G65" s="18"/>
      <c r="I65" s="18"/>
      <c r="L65" s="18"/>
      <c r="N65" s="18"/>
      <c r="O65" s="18"/>
      <c r="W65" s="18" t="str" cm="1">
        <f t="array" ref="W65">_xlfn._xlws.FILTER(PipeData[Roughness], (I65 = PipeData[Size])*(L65 = PipeData[Type]), "")</f>
        <v/>
      </c>
      <c r="X65" s="18" t="str" cm="1">
        <f t="array" ref="X65">_xlfn._xlws.FILTER(PipeData[D0], (I65 = PipeData[Size])*(L65 = PipeData[Type]), "")</f>
        <v/>
      </c>
      <c r="Y65" s="18" t="str" cm="1">
        <f t="array" ref="Y65">_xlfn._xlws.FILTER(PipeData[D0], (J65 = PipeData[Size])*(O65 = PipeData[Type]), "")</f>
        <v/>
      </c>
      <c r="Z65" s="18">
        <f t="shared" si="6"/>
        <v>0</v>
      </c>
      <c r="AG65" s="18"/>
      <c r="AH65" s="18"/>
      <c r="AI65" s="18"/>
      <c r="AJ65" s="18"/>
      <c r="AK65" s="18"/>
    </row>
    <row r="66" spans="1:37">
      <c r="A66" s="18"/>
      <c r="B66" s="18"/>
      <c r="C66" s="18"/>
      <c r="D66" s="18"/>
      <c r="E66" s="18"/>
      <c r="F66" s="18"/>
      <c r="G66" s="18"/>
      <c r="H66" s="18"/>
      <c r="I66" s="18"/>
      <c r="J66" s="18"/>
      <c r="K66" s="18"/>
      <c r="L66" s="18"/>
      <c r="M66" s="18"/>
      <c r="N66" s="18"/>
      <c r="O66" s="18"/>
      <c r="W66" s="18" t="str" cm="1">
        <f t="array" ref="W66">_xlfn._xlws.FILTER(PipeData[Roughness], (I66 = PipeData[Size])*(L66 = PipeData[Type]), "")</f>
        <v/>
      </c>
      <c r="X66" s="18" t="str" cm="1">
        <f t="array" ref="X66">_xlfn._xlws.FILTER(PipeData[D0], (I66 = PipeData[Size])*(L66 = PipeData[Type]), "")</f>
        <v/>
      </c>
      <c r="Y66" s="18" t="str" cm="1">
        <f t="array" ref="Y66">_xlfn._xlws.FILTER(PipeData[D0], (J66 = PipeData[Size])*(O66 = PipeData[Type]), "")</f>
        <v/>
      </c>
      <c r="Z66" s="18">
        <f t="shared" si="6"/>
        <v>0</v>
      </c>
      <c r="AG66" s="18"/>
      <c r="AH66" s="18"/>
      <c r="AI66" s="18"/>
      <c r="AJ66" s="18"/>
      <c r="AK66" s="18"/>
    </row>
    <row r="67" spans="1:37">
      <c r="A67" s="18"/>
      <c r="B67" s="18"/>
      <c r="C67" s="18"/>
      <c r="D67" s="18"/>
      <c r="E67" s="18"/>
      <c r="F67" s="18"/>
      <c r="G67" s="18"/>
      <c r="H67" s="18"/>
      <c r="I67" s="18"/>
      <c r="J67" s="18"/>
      <c r="K67" s="18"/>
      <c r="L67" s="18"/>
      <c r="M67" s="18"/>
      <c r="N67" s="18"/>
      <c r="O67" s="18"/>
      <c r="W67" s="18" t="str" cm="1">
        <f t="array" ref="W67">_xlfn._xlws.FILTER(PipeData[Roughness], (I67 = PipeData[Size])*(L67 = PipeData[Type]), "")</f>
        <v/>
      </c>
      <c r="X67" s="18" t="str" cm="1">
        <f t="array" ref="X67">_xlfn._xlws.FILTER(PipeData[D0], (I67 = PipeData[Size])*(L67 = PipeData[Type]), "")</f>
        <v/>
      </c>
      <c r="Y67" s="18" t="str" cm="1">
        <f t="array" ref="Y67">_xlfn._xlws.FILTER(PipeData[D0], (J67 = PipeData[Size])*(O67 = PipeData[Type]), "")</f>
        <v/>
      </c>
      <c r="Z67" s="18">
        <f t="shared" ref="Z67:Z130" si="7">SQRT(D67^2 + E67^2 + F67^2)</f>
        <v>0</v>
      </c>
      <c r="AG67" s="18"/>
      <c r="AH67" s="18"/>
      <c r="AI67" s="18"/>
      <c r="AJ67" s="18"/>
      <c r="AK67" s="18"/>
    </row>
    <row r="68" spans="1:37">
      <c r="A68" s="18"/>
      <c r="B68" s="18"/>
      <c r="C68" s="18"/>
      <c r="D68" s="18"/>
      <c r="E68" s="18"/>
      <c r="F68" s="18"/>
      <c r="G68" s="18"/>
      <c r="H68" s="18"/>
      <c r="I68" s="18"/>
      <c r="J68" s="18"/>
      <c r="K68" s="18"/>
      <c r="L68" s="18"/>
      <c r="M68" s="18"/>
      <c r="N68" s="18"/>
      <c r="O68" s="18"/>
      <c r="W68" s="18" t="str" cm="1">
        <f t="array" ref="W68">_xlfn._xlws.FILTER(PipeData[Roughness], (I68 = PipeData[Size])*(L68 = PipeData[Type]), "")</f>
        <v/>
      </c>
      <c r="X68" s="18" t="str" cm="1">
        <f t="array" ref="X68">_xlfn._xlws.FILTER(PipeData[D0], (I68 = PipeData[Size])*(L68 = PipeData[Type]), "")</f>
        <v/>
      </c>
      <c r="Y68" s="18" t="str" cm="1">
        <f t="array" ref="Y68">_xlfn._xlws.FILTER(PipeData[D0], (J68 = PipeData[Size])*(O68 = PipeData[Type]), "")</f>
        <v/>
      </c>
      <c r="Z68" s="18">
        <f t="shared" si="7"/>
        <v>0</v>
      </c>
      <c r="AG68" s="18"/>
      <c r="AH68" s="18"/>
      <c r="AI68" s="18"/>
      <c r="AJ68" s="18"/>
      <c r="AK68" s="18"/>
    </row>
    <row r="69" spans="1:37">
      <c r="A69" s="18"/>
      <c r="B69" s="18"/>
      <c r="C69" s="18"/>
      <c r="D69" s="18"/>
      <c r="E69" s="18"/>
      <c r="F69" s="18"/>
      <c r="G69" s="18"/>
      <c r="H69" s="18"/>
      <c r="I69" s="18"/>
      <c r="J69" s="18"/>
      <c r="K69" s="18"/>
      <c r="L69" s="18"/>
      <c r="M69" s="18"/>
      <c r="N69" s="18"/>
      <c r="O69" s="18"/>
      <c r="W69" s="18" t="str" cm="1">
        <f t="array" ref="W69">_xlfn._xlws.FILTER(PipeData[Roughness], (I69 = PipeData[Size])*(L69 = PipeData[Type]), "")</f>
        <v/>
      </c>
      <c r="X69" s="18" t="str" cm="1">
        <f t="array" ref="X69">_xlfn._xlws.FILTER(PipeData[D0], (I69 = PipeData[Size])*(L69 = PipeData[Type]), "")</f>
        <v/>
      </c>
      <c r="Y69" s="18" t="str" cm="1">
        <f t="array" ref="Y69">_xlfn._xlws.FILTER(PipeData[D0], (J69 = PipeData[Size])*(O69 = PipeData[Type]), "")</f>
        <v/>
      </c>
      <c r="Z69" s="18">
        <f t="shared" si="7"/>
        <v>0</v>
      </c>
      <c r="AG69" s="18"/>
      <c r="AH69" s="18"/>
      <c r="AI69" s="18"/>
      <c r="AJ69" s="18"/>
      <c r="AK69" s="18"/>
    </row>
    <row r="70" spans="1:37">
      <c r="A70" s="18"/>
      <c r="B70" s="18"/>
      <c r="C70" s="18"/>
      <c r="D70" s="18"/>
      <c r="E70" s="18"/>
      <c r="F70" s="18"/>
      <c r="G70" s="18"/>
      <c r="H70" s="18"/>
      <c r="I70" s="18"/>
      <c r="J70" s="18"/>
      <c r="K70" s="18"/>
      <c r="L70" s="18"/>
      <c r="M70" s="18"/>
      <c r="N70" s="18"/>
      <c r="O70" s="18"/>
      <c r="W70" s="18" t="str" cm="1">
        <f t="array" ref="W70">_xlfn._xlws.FILTER(PipeData[Roughness], (I70 = PipeData[Size])*(L70 = PipeData[Type]), "")</f>
        <v/>
      </c>
      <c r="X70" s="18" t="str" cm="1">
        <f t="array" ref="X70">_xlfn._xlws.FILTER(PipeData[D0], (I70 = PipeData[Size])*(L70 = PipeData[Type]), "")</f>
        <v/>
      </c>
      <c r="Y70" s="18" t="str" cm="1">
        <f t="array" ref="Y70">_xlfn._xlws.FILTER(PipeData[D0], (J70 = PipeData[Size])*(O70 = PipeData[Type]), "")</f>
        <v/>
      </c>
      <c r="Z70" s="18">
        <f t="shared" si="7"/>
        <v>0</v>
      </c>
      <c r="AG70" s="18"/>
      <c r="AH70" s="18"/>
      <c r="AI70" s="18"/>
      <c r="AJ70" s="18"/>
      <c r="AK70" s="18"/>
    </row>
    <row r="71" spans="1:37">
      <c r="A71" s="18"/>
      <c r="B71" s="18"/>
      <c r="C71" s="18"/>
      <c r="D71" s="18"/>
      <c r="E71" s="18"/>
      <c r="F71" s="18"/>
      <c r="G71" s="18"/>
      <c r="H71" s="18"/>
      <c r="I71" s="18"/>
      <c r="J71" s="18"/>
      <c r="K71" s="18"/>
      <c r="L71" s="18"/>
      <c r="M71" s="18"/>
      <c r="N71" s="18"/>
      <c r="O71" s="18"/>
      <c r="W71" s="18" t="str" cm="1">
        <f t="array" ref="W71">_xlfn._xlws.FILTER(PipeData[Roughness], (I71 = PipeData[Size])*(L71 = PipeData[Type]), "")</f>
        <v/>
      </c>
      <c r="X71" s="18" t="str" cm="1">
        <f t="array" ref="X71">_xlfn._xlws.FILTER(PipeData[D0], (I71 = PipeData[Size])*(L71 = PipeData[Type]), "")</f>
        <v/>
      </c>
      <c r="Y71" s="18" t="str" cm="1">
        <f t="array" ref="Y71">_xlfn._xlws.FILTER(PipeData[D0], (J71 = PipeData[Size])*(O71 = PipeData[Type]), "")</f>
        <v/>
      </c>
      <c r="Z71" s="18">
        <f t="shared" si="7"/>
        <v>0</v>
      </c>
      <c r="AG71" s="18"/>
      <c r="AH71" s="18"/>
      <c r="AI71" s="18"/>
      <c r="AJ71" s="18"/>
      <c r="AK71" s="18"/>
    </row>
    <row r="72" spans="1:37">
      <c r="A72" s="18"/>
      <c r="B72" s="18"/>
      <c r="C72" s="18"/>
      <c r="D72" s="18"/>
      <c r="E72" s="18"/>
      <c r="F72" s="18"/>
      <c r="G72" s="18"/>
      <c r="H72" s="18"/>
      <c r="I72" s="18"/>
      <c r="J72" s="18"/>
      <c r="K72" s="18"/>
      <c r="L72" s="18"/>
      <c r="M72" s="18"/>
      <c r="N72" s="18"/>
      <c r="O72" s="18"/>
      <c r="W72" s="18" t="str" cm="1">
        <f t="array" ref="W72">_xlfn._xlws.FILTER(PipeData[Roughness], (I72 = PipeData[Size])*(L72 = PipeData[Type]), "")</f>
        <v/>
      </c>
      <c r="X72" s="18" t="str" cm="1">
        <f t="array" ref="X72">_xlfn._xlws.FILTER(PipeData[D0], (I72 = PipeData[Size])*(L72 = PipeData[Type]), "")</f>
        <v/>
      </c>
      <c r="Y72" s="18" t="str" cm="1">
        <f t="array" ref="Y72">_xlfn._xlws.FILTER(PipeData[D0], (J72 = PipeData[Size])*(O72 = PipeData[Type]), "")</f>
        <v/>
      </c>
      <c r="Z72" s="18">
        <f t="shared" si="7"/>
        <v>0</v>
      </c>
      <c r="AG72" s="18"/>
      <c r="AH72" s="18"/>
      <c r="AI72" s="18"/>
      <c r="AJ72" s="18"/>
      <c r="AK72" s="18"/>
    </row>
    <row r="73" spans="1:37">
      <c r="A73" s="18"/>
      <c r="B73" s="18"/>
      <c r="C73" s="18"/>
      <c r="D73" s="18"/>
      <c r="E73" s="18"/>
      <c r="F73" s="18"/>
      <c r="G73" s="18"/>
      <c r="H73" s="18"/>
      <c r="I73" s="18"/>
      <c r="J73" s="18"/>
      <c r="K73" s="18"/>
      <c r="L73" s="18"/>
      <c r="M73" s="18"/>
      <c r="N73" s="18"/>
      <c r="O73" s="18"/>
      <c r="W73" s="18" t="str" cm="1">
        <f t="array" ref="W73">_xlfn._xlws.FILTER(PipeData[Roughness], (I73 = PipeData[Size])*(L73 = PipeData[Type]), "")</f>
        <v/>
      </c>
      <c r="X73" s="18" t="str" cm="1">
        <f t="array" ref="X73">_xlfn._xlws.FILTER(PipeData[D0], (I73 = PipeData[Size])*(L73 = PipeData[Type]), "")</f>
        <v/>
      </c>
      <c r="Y73" s="18" t="str" cm="1">
        <f t="array" ref="Y73">_xlfn._xlws.FILTER(PipeData[D0], (J73 = PipeData[Size])*(O73 = PipeData[Type]), "")</f>
        <v/>
      </c>
      <c r="Z73" s="18">
        <f t="shared" si="7"/>
        <v>0</v>
      </c>
      <c r="AG73" s="18"/>
      <c r="AH73" s="18"/>
      <c r="AI73" s="18"/>
      <c r="AJ73" s="18"/>
      <c r="AK73" s="18"/>
    </row>
    <row r="74" spans="1:37">
      <c r="A74" s="18"/>
      <c r="B74" s="18"/>
      <c r="C74" s="18"/>
      <c r="D74" s="18"/>
      <c r="E74" s="18"/>
      <c r="F74" s="18"/>
      <c r="G74" s="18"/>
      <c r="I74" s="18"/>
      <c r="L74" s="18"/>
      <c r="N74" s="18"/>
      <c r="O74" s="18"/>
      <c r="W74" s="18" t="str" cm="1">
        <f t="array" ref="W74">_xlfn._xlws.FILTER(PipeData[Roughness], (I74 = PipeData[Size])*(L74 = PipeData[Type]), "")</f>
        <v/>
      </c>
      <c r="X74" s="18" t="str" cm="1">
        <f t="array" ref="X74">_xlfn._xlws.FILTER(PipeData[D0], (I74 = PipeData[Size])*(L74 = PipeData[Type]), "")</f>
        <v/>
      </c>
      <c r="Y74" s="18" t="str" cm="1">
        <f t="array" ref="Y74">_xlfn._xlws.FILTER(PipeData[D0], (J74 = PipeData[Size])*(O74 = PipeData[Type]), "")</f>
        <v/>
      </c>
      <c r="Z74" s="18">
        <f t="shared" si="7"/>
        <v>0</v>
      </c>
      <c r="AG74" s="18"/>
      <c r="AH74" s="18"/>
      <c r="AI74" s="18"/>
      <c r="AJ74" s="18"/>
      <c r="AK74" s="18"/>
    </row>
    <row r="75" spans="1:37">
      <c r="A75" s="18"/>
      <c r="B75" s="18"/>
      <c r="C75" s="18"/>
      <c r="D75" s="18"/>
      <c r="E75" s="18"/>
      <c r="F75" s="18"/>
      <c r="G75" s="18"/>
      <c r="I75" s="18"/>
      <c r="L75" s="18"/>
      <c r="N75" s="18"/>
      <c r="O75" s="18"/>
      <c r="W75" s="18" t="str" cm="1">
        <f t="array" ref="W75">_xlfn._xlws.FILTER(PipeData[Roughness], (I75 = PipeData[Size])*(L75 = PipeData[Type]), "")</f>
        <v/>
      </c>
      <c r="X75" s="18" t="str" cm="1">
        <f t="array" ref="X75">_xlfn._xlws.FILTER(PipeData[D0], (I75 = PipeData[Size])*(L75 = PipeData[Type]), "")</f>
        <v/>
      </c>
      <c r="Y75" s="18" t="str" cm="1">
        <f t="array" ref="Y75">_xlfn._xlws.FILTER(PipeData[D0], (J75 = PipeData[Size])*(O75 = PipeData[Type]), "")</f>
        <v/>
      </c>
      <c r="Z75" s="18">
        <f t="shared" si="7"/>
        <v>0</v>
      </c>
      <c r="AG75" s="18"/>
      <c r="AH75" s="18"/>
      <c r="AI75" s="18"/>
      <c r="AJ75" s="18"/>
      <c r="AK75" s="18"/>
    </row>
    <row r="76" spans="1:37">
      <c r="A76" s="18"/>
      <c r="B76" s="18"/>
      <c r="C76" s="18"/>
      <c r="D76" s="18"/>
      <c r="E76" s="18"/>
      <c r="F76" s="18"/>
      <c r="G76" s="18"/>
      <c r="I76" s="18"/>
      <c r="L76" s="18"/>
      <c r="N76" s="18"/>
      <c r="O76" s="18"/>
      <c r="W76" s="18" t="str" cm="1">
        <f t="array" ref="W76">_xlfn._xlws.FILTER(PipeData[Roughness], (I76 = PipeData[Size])*(L76 = PipeData[Type]), "")</f>
        <v/>
      </c>
      <c r="X76" s="18" t="str" cm="1">
        <f t="array" ref="X76">_xlfn._xlws.FILTER(PipeData[D0], (I76 = PipeData[Size])*(L76 = PipeData[Type]), "")</f>
        <v/>
      </c>
      <c r="Y76" s="18" t="str" cm="1">
        <f t="array" ref="Y76">_xlfn._xlws.FILTER(PipeData[D0], (J76 = PipeData[Size])*(O76 = PipeData[Type]), "")</f>
        <v/>
      </c>
      <c r="Z76" s="18">
        <f t="shared" si="7"/>
        <v>0</v>
      </c>
      <c r="AG76" s="18"/>
      <c r="AH76" s="18"/>
      <c r="AI76" s="18"/>
      <c r="AJ76" s="18"/>
      <c r="AK76" s="18"/>
    </row>
    <row r="77" spans="1:37">
      <c r="A77" s="18"/>
      <c r="B77" s="18"/>
      <c r="C77" s="18"/>
      <c r="D77" s="18"/>
      <c r="E77" s="18"/>
      <c r="F77" s="18"/>
      <c r="G77" s="18"/>
      <c r="H77" s="18"/>
      <c r="I77" s="18"/>
      <c r="J77" s="18"/>
      <c r="K77" s="18"/>
      <c r="L77" s="18"/>
      <c r="M77" s="18"/>
      <c r="N77" s="18"/>
      <c r="O77" s="18"/>
      <c r="W77" s="18" t="str" cm="1">
        <f t="array" ref="W77">_xlfn._xlws.FILTER(PipeData[Roughness], (I77 = PipeData[Size])*(L77 = PipeData[Type]), "")</f>
        <v/>
      </c>
      <c r="X77" s="18" t="str" cm="1">
        <f t="array" ref="X77">_xlfn._xlws.FILTER(PipeData[D0], (I77 = PipeData[Size])*(L77 = PipeData[Type]), "")</f>
        <v/>
      </c>
      <c r="Y77" s="18" t="str" cm="1">
        <f t="array" ref="Y77">_xlfn._xlws.FILTER(PipeData[D0], (J77 = PipeData[Size])*(O77 = PipeData[Type]), "")</f>
        <v/>
      </c>
      <c r="Z77" s="18">
        <f t="shared" si="7"/>
        <v>0</v>
      </c>
      <c r="AG77" s="18"/>
      <c r="AH77" s="18"/>
      <c r="AI77" s="18"/>
      <c r="AJ77" s="18"/>
      <c r="AK77" s="18"/>
    </row>
    <row r="78" spans="1:37">
      <c r="A78" s="18"/>
      <c r="B78" s="18"/>
      <c r="C78" s="18"/>
      <c r="D78" s="18"/>
      <c r="E78" s="18"/>
      <c r="F78" s="18"/>
      <c r="G78" s="18"/>
      <c r="H78" s="18"/>
      <c r="I78" s="18"/>
      <c r="J78" s="18"/>
      <c r="K78" s="18"/>
      <c r="L78" s="18"/>
      <c r="M78" s="18"/>
      <c r="N78" s="18"/>
      <c r="O78" s="18"/>
      <c r="W78" s="18" t="str" cm="1">
        <f t="array" ref="W78">_xlfn._xlws.FILTER(PipeData[Roughness], (I78 = PipeData[Size])*(L78 = PipeData[Type]), "")</f>
        <v/>
      </c>
      <c r="X78" s="18" t="str" cm="1">
        <f t="array" ref="X78">_xlfn._xlws.FILTER(PipeData[D0], (I78 = PipeData[Size])*(L78 = PipeData[Type]), "")</f>
        <v/>
      </c>
      <c r="Y78" s="18" t="str" cm="1">
        <f t="array" ref="Y78">_xlfn._xlws.FILTER(PipeData[D0], (J78 = PipeData[Size])*(O78 = PipeData[Type]), "")</f>
        <v/>
      </c>
      <c r="Z78" s="18">
        <f t="shared" si="7"/>
        <v>0</v>
      </c>
      <c r="AG78" s="18"/>
      <c r="AH78" s="18"/>
      <c r="AI78" s="18"/>
      <c r="AJ78" s="18"/>
      <c r="AK78" s="18"/>
    </row>
    <row r="79" spans="1:37">
      <c r="A79" s="18"/>
      <c r="B79" s="18"/>
      <c r="C79" s="18"/>
      <c r="D79" s="18"/>
      <c r="E79" s="18"/>
      <c r="F79" s="18"/>
      <c r="G79" s="18"/>
      <c r="H79" s="18"/>
      <c r="I79" s="18"/>
      <c r="J79" s="18"/>
      <c r="K79" s="18"/>
      <c r="L79" s="18"/>
      <c r="M79" s="18"/>
      <c r="N79" s="18"/>
      <c r="O79" s="18"/>
      <c r="W79" s="18" t="str" cm="1">
        <f t="array" ref="W79">_xlfn._xlws.FILTER(PipeData[Roughness], (I79 = PipeData[Size])*(L79 = PipeData[Type]), "")</f>
        <v/>
      </c>
      <c r="X79" s="18" t="str" cm="1">
        <f t="array" ref="X79">_xlfn._xlws.FILTER(PipeData[D0], (I79 = PipeData[Size])*(L79 = PipeData[Type]), "")</f>
        <v/>
      </c>
      <c r="Y79" s="18" t="str" cm="1">
        <f t="array" ref="Y79">_xlfn._xlws.FILTER(PipeData[D0], (J79 = PipeData[Size])*(O79 = PipeData[Type]), "")</f>
        <v/>
      </c>
      <c r="Z79" s="18">
        <f t="shared" si="7"/>
        <v>0</v>
      </c>
      <c r="AG79" s="18"/>
      <c r="AH79" s="18"/>
      <c r="AI79" s="18"/>
      <c r="AJ79" s="18"/>
      <c r="AK79" s="18"/>
    </row>
    <row r="80" spans="1:37">
      <c r="A80" s="18"/>
      <c r="B80" s="18"/>
      <c r="C80" s="18"/>
      <c r="D80" s="18"/>
      <c r="E80" s="18"/>
      <c r="F80" s="18"/>
      <c r="G80" s="18"/>
      <c r="H80" s="18"/>
      <c r="I80" s="18"/>
      <c r="J80" s="18"/>
      <c r="K80" s="18"/>
      <c r="L80" s="18"/>
      <c r="M80" s="18"/>
      <c r="N80" s="18"/>
      <c r="O80" s="18"/>
      <c r="W80" s="18" t="str" cm="1">
        <f t="array" ref="W80">_xlfn._xlws.FILTER(PipeData[Roughness], (I80 = PipeData[Size])*(L80 = PipeData[Type]), "")</f>
        <v/>
      </c>
      <c r="X80" s="18" t="str" cm="1">
        <f t="array" ref="X80">_xlfn._xlws.FILTER(PipeData[D0], (I80 = PipeData[Size])*(L80 = PipeData[Type]), "")</f>
        <v/>
      </c>
      <c r="Y80" s="18" t="str" cm="1">
        <f t="array" ref="Y80">_xlfn._xlws.FILTER(PipeData[D0], (J80 = PipeData[Size])*(O80 = PipeData[Type]), "")</f>
        <v/>
      </c>
      <c r="Z80" s="18">
        <f t="shared" si="7"/>
        <v>0</v>
      </c>
      <c r="AG80" s="18"/>
      <c r="AH80" s="18"/>
      <c r="AI80" s="18"/>
      <c r="AJ80" s="18"/>
      <c r="AK80" s="18"/>
    </row>
    <row r="81" spans="1:37">
      <c r="A81" s="18"/>
      <c r="B81" s="18"/>
      <c r="C81" s="18"/>
      <c r="D81" s="18"/>
      <c r="E81" s="18"/>
      <c r="F81" s="18"/>
      <c r="G81" s="18"/>
      <c r="H81" s="18"/>
      <c r="I81" s="18"/>
      <c r="J81" s="18"/>
      <c r="K81" s="18"/>
      <c r="L81" s="18"/>
      <c r="M81" s="18"/>
      <c r="N81" s="18"/>
      <c r="O81" s="18"/>
      <c r="W81" s="18" t="str" cm="1">
        <f t="array" ref="W81">_xlfn._xlws.FILTER(PipeData[Roughness], (I81 = PipeData[Size])*(L81 = PipeData[Type]), "")</f>
        <v/>
      </c>
      <c r="X81" s="18" t="str" cm="1">
        <f t="array" ref="X81">_xlfn._xlws.FILTER(PipeData[D0], (I81 = PipeData[Size])*(L81 = PipeData[Type]), "")</f>
        <v/>
      </c>
      <c r="Y81" s="18" t="str" cm="1">
        <f t="array" ref="Y81">_xlfn._xlws.FILTER(PipeData[D0], (J81 = PipeData[Size])*(O81 = PipeData[Type]), "")</f>
        <v/>
      </c>
      <c r="Z81" s="18">
        <f t="shared" si="7"/>
        <v>0</v>
      </c>
      <c r="AG81" s="18"/>
      <c r="AH81" s="18"/>
      <c r="AI81" s="18"/>
      <c r="AJ81" s="18"/>
      <c r="AK81" s="18"/>
    </row>
    <row r="82" spans="1:37">
      <c r="A82" s="18"/>
      <c r="B82" s="18"/>
      <c r="C82" s="18"/>
      <c r="D82" s="18"/>
      <c r="E82" s="18"/>
      <c r="F82" s="18"/>
      <c r="G82" s="18"/>
      <c r="H82" s="18"/>
      <c r="I82" s="18"/>
      <c r="J82" s="18"/>
      <c r="K82" s="18"/>
      <c r="L82" s="18"/>
      <c r="M82" s="18"/>
      <c r="N82" s="18"/>
      <c r="O82" s="18"/>
      <c r="W82" s="18" t="str" cm="1">
        <f t="array" ref="W82">_xlfn._xlws.FILTER(PipeData[Roughness], (I82 = PipeData[Size])*(L82 = PipeData[Type]), "")</f>
        <v/>
      </c>
      <c r="X82" s="18" t="str" cm="1">
        <f t="array" ref="X82">_xlfn._xlws.FILTER(PipeData[D0], (I82 = PipeData[Size])*(L82 = PipeData[Type]), "")</f>
        <v/>
      </c>
      <c r="Y82" s="18" t="str" cm="1">
        <f t="array" ref="Y82">_xlfn._xlws.FILTER(PipeData[D0], (J82 = PipeData[Size])*(O82 = PipeData[Type]), "")</f>
        <v/>
      </c>
      <c r="Z82" s="18">
        <f t="shared" si="7"/>
        <v>0</v>
      </c>
      <c r="AG82" s="18"/>
      <c r="AH82" s="18"/>
      <c r="AI82" s="18"/>
      <c r="AJ82" s="18"/>
      <c r="AK82" s="18"/>
    </row>
    <row r="83" spans="1:37">
      <c r="A83" s="18"/>
      <c r="B83" s="18"/>
      <c r="C83" s="18"/>
      <c r="D83" s="18"/>
      <c r="E83" s="18"/>
      <c r="F83" s="18"/>
      <c r="G83" s="18"/>
      <c r="H83" s="18"/>
      <c r="I83" s="18"/>
      <c r="J83" s="18"/>
      <c r="K83" s="18"/>
      <c r="L83" s="18"/>
      <c r="M83" s="18"/>
      <c r="N83" s="18"/>
      <c r="O83" s="18"/>
      <c r="W83" s="18" t="str" cm="1">
        <f t="array" ref="W83">_xlfn._xlws.FILTER(PipeData[Roughness], (I83 = PipeData[Size])*(L83 = PipeData[Type]), "")</f>
        <v/>
      </c>
      <c r="X83" s="18" t="str" cm="1">
        <f t="array" ref="X83">_xlfn._xlws.FILTER(PipeData[D0], (I83 = PipeData[Size])*(L83 = PipeData[Type]), "")</f>
        <v/>
      </c>
      <c r="Y83" s="18" t="str" cm="1">
        <f t="array" ref="Y83">_xlfn._xlws.FILTER(PipeData[D0], (J83 = PipeData[Size])*(O83 = PipeData[Type]), "")</f>
        <v/>
      </c>
      <c r="Z83" s="18">
        <f t="shared" si="7"/>
        <v>0</v>
      </c>
      <c r="AG83" s="18"/>
      <c r="AH83" s="18"/>
      <c r="AI83" s="18"/>
      <c r="AJ83" s="18"/>
      <c r="AK83" s="18"/>
    </row>
    <row r="84" spans="1:37">
      <c r="A84" s="18"/>
      <c r="B84" s="18"/>
      <c r="C84" s="18"/>
      <c r="D84" s="18"/>
      <c r="E84" s="18"/>
      <c r="F84" s="18"/>
      <c r="G84" s="18"/>
      <c r="H84" s="18"/>
      <c r="I84" s="18"/>
      <c r="J84" s="18"/>
      <c r="K84" s="18"/>
      <c r="L84" s="18"/>
      <c r="M84" s="18"/>
      <c r="N84" s="18"/>
      <c r="O84" s="18"/>
      <c r="W84" s="18" t="str" cm="1">
        <f t="array" ref="W84">_xlfn._xlws.FILTER(PipeData[Roughness], (I84 = PipeData[Size])*(L84 = PipeData[Type]), "")</f>
        <v/>
      </c>
      <c r="X84" s="18" t="str" cm="1">
        <f t="array" ref="X84">_xlfn._xlws.FILTER(PipeData[D0], (I84 = PipeData[Size])*(L84 = PipeData[Type]), "")</f>
        <v/>
      </c>
      <c r="Y84" s="18" t="str" cm="1">
        <f t="array" ref="Y84">_xlfn._xlws.FILTER(PipeData[D0], (J84 = PipeData[Size])*(O84 = PipeData[Type]), "")</f>
        <v/>
      </c>
      <c r="Z84" s="18">
        <f t="shared" si="7"/>
        <v>0</v>
      </c>
      <c r="AG84" s="18"/>
      <c r="AH84" s="18"/>
      <c r="AI84" s="18"/>
      <c r="AJ84" s="18"/>
      <c r="AK84" s="18"/>
    </row>
    <row r="85" spans="1:37">
      <c r="A85" s="18"/>
      <c r="B85" s="18"/>
      <c r="C85" s="18"/>
      <c r="D85" s="18"/>
      <c r="E85" s="18"/>
      <c r="F85" s="18"/>
      <c r="G85" s="18"/>
      <c r="I85" s="18"/>
      <c r="L85" s="18"/>
      <c r="N85" s="18"/>
      <c r="O85" s="18"/>
      <c r="W85" s="18" t="str" cm="1">
        <f t="array" ref="W85">_xlfn._xlws.FILTER(PipeData[Roughness], (I85 = PipeData[Size])*(L85 = PipeData[Type]), "")</f>
        <v/>
      </c>
      <c r="X85" s="18" t="str" cm="1">
        <f t="array" ref="X85">_xlfn._xlws.FILTER(PipeData[D0], (I85 = PipeData[Size])*(L85 = PipeData[Type]), "")</f>
        <v/>
      </c>
      <c r="Y85" s="18" t="str" cm="1">
        <f t="array" ref="Y85">_xlfn._xlws.FILTER(PipeData[D0], (J85 = PipeData[Size])*(O85 = PipeData[Type]), "")</f>
        <v/>
      </c>
      <c r="Z85" s="18">
        <f t="shared" si="7"/>
        <v>0</v>
      </c>
      <c r="AG85" s="18"/>
      <c r="AH85" s="18"/>
      <c r="AI85" s="18"/>
      <c r="AJ85" s="18"/>
      <c r="AK85" s="18"/>
    </row>
    <row r="86" spans="1:37">
      <c r="A86" s="18"/>
      <c r="B86" s="18"/>
      <c r="C86" s="18"/>
      <c r="D86" s="18"/>
      <c r="E86" s="18"/>
      <c r="F86" s="18"/>
      <c r="G86" s="18"/>
      <c r="I86" s="18"/>
      <c r="L86" s="18"/>
      <c r="N86" s="18"/>
      <c r="O86" s="18"/>
      <c r="W86" s="18" t="str" cm="1">
        <f t="array" ref="W86">_xlfn._xlws.FILTER(PipeData[Roughness], (I86 = PipeData[Size])*(L86 = PipeData[Type]), "")</f>
        <v/>
      </c>
      <c r="X86" s="18" t="str" cm="1">
        <f t="array" ref="X86">_xlfn._xlws.FILTER(PipeData[D0], (I86 = PipeData[Size])*(L86 = PipeData[Type]), "")</f>
        <v/>
      </c>
      <c r="Y86" s="18" t="str" cm="1">
        <f t="array" ref="Y86">_xlfn._xlws.FILTER(PipeData[D0], (J86 = PipeData[Size])*(O86 = PipeData[Type]), "")</f>
        <v/>
      </c>
      <c r="Z86" s="18">
        <f t="shared" si="7"/>
        <v>0</v>
      </c>
      <c r="AG86" s="18"/>
      <c r="AH86" s="18"/>
      <c r="AI86" s="18"/>
      <c r="AJ86" s="18"/>
      <c r="AK86" s="18"/>
    </row>
    <row r="87" spans="1:37">
      <c r="A87" s="18"/>
      <c r="B87" s="18"/>
      <c r="C87" s="18"/>
      <c r="D87" s="18"/>
      <c r="E87" s="18"/>
      <c r="F87" s="18"/>
      <c r="G87" s="18"/>
      <c r="H87" s="18"/>
      <c r="I87" s="18"/>
      <c r="J87" s="18"/>
      <c r="K87" s="18"/>
      <c r="L87" s="18"/>
      <c r="M87" s="18"/>
      <c r="N87" s="18"/>
      <c r="O87" s="18"/>
      <c r="W87" s="18" t="str" cm="1">
        <f t="array" ref="W87">_xlfn._xlws.FILTER(PipeData[Roughness], (I87 = PipeData[Size])*(L87 = PipeData[Type]), "")</f>
        <v/>
      </c>
      <c r="X87" s="18" t="str" cm="1">
        <f t="array" ref="X87">_xlfn._xlws.FILTER(PipeData[D0], (I87 = PipeData[Size])*(L87 = PipeData[Type]), "")</f>
        <v/>
      </c>
      <c r="Y87" s="18" t="str" cm="1">
        <f t="array" ref="Y87">_xlfn._xlws.FILTER(PipeData[D0], (J87 = PipeData[Size])*(O87 = PipeData[Type]), "")</f>
        <v/>
      </c>
      <c r="Z87" s="18">
        <f t="shared" si="7"/>
        <v>0</v>
      </c>
      <c r="AG87" s="18"/>
      <c r="AH87" s="18"/>
      <c r="AI87" s="18"/>
      <c r="AJ87" s="18"/>
      <c r="AK87" s="18"/>
    </row>
    <row r="88" spans="1:37">
      <c r="A88" s="18"/>
      <c r="B88" s="18"/>
      <c r="C88" s="18"/>
      <c r="D88" s="18"/>
      <c r="E88" s="18"/>
      <c r="F88" s="18"/>
      <c r="G88" s="18"/>
      <c r="H88" s="18"/>
      <c r="I88" s="18"/>
      <c r="J88" s="18"/>
      <c r="K88" s="18"/>
      <c r="L88" s="18"/>
      <c r="M88" s="18"/>
      <c r="N88" s="18"/>
      <c r="O88" s="18"/>
      <c r="W88" s="18" t="str" cm="1">
        <f t="array" ref="W88">_xlfn._xlws.FILTER(PipeData[Roughness], (I88 = PipeData[Size])*(L88 = PipeData[Type]), "")</f>
        <v/>
      </c>
      <c r="X88" s="18" t="str" cm="1">
        <f t="array" ref="X88">_xlfn._xlws.FILTER(PipeData[D0], (I88 = PipeData[Size])*(L88 = PipeData[Type]), "")</f>
        <v/>
      </c>
      <c r="Y88" s="18" t="str" cm="1">
        <f t="array" ref="Y88">_xlfn._xlws.FILTER(PipeData[D0], (J88 = PipeData[Size])*(O88 = PipeData[Type]), "")</f>
        <v/>
      </c>
      <c r="Z88" s="18">
        <f t="shared" si="7"/>
        <v>0</v>
      </c>
      <c r="AG88" s="18"/>
      <c r="AH88" s="18"/>
      <c r="AI88" s="18"/>
      <c r="AJ88" s="18"/>
      <c r="AK88" s="18"/>
    </row>
    <row r="89" spans="1:37">
      <c r="A89" s="18"/>
      <c r="B89" s="18"/>
      <c r="C89" s="18"/>
      <c r="D89" s="18"/>
      <c r="E89" s="18"/>
      <c r="F89" s="18"/>
      <c r="G89" s="18"/>
      <c r="I89" s="18"/>
      <c r="L89" s="18"/>
      <c r="N89" s="18"/>
      <c r="O89" s="18"/>
      <c r="W89" s="18" t="str" cm="1">
        <f t="array" ref="W89">_xlfn._xlws.FILTER(PipeData[Roughness], (I89 = PipeData[Size])*(L89 = PipeData[Type]), "")</f>
        <v/>
      </c>
      <c r="X89" s="18" t="str" cm="1">
        <f t="array" ref="X89">_xlfn._xlws.FILTER(PipeData[D0], (I89 = PipeData[Size])*(L89 = PipeData[Type]), "")</f>
        <v/>
      </c>
      <c r="Y89" s="18" t="str" cm="1">
        <f t="array" ref="Y89">_xlfn._xlws.FILTER(PipeData[D0], (J89 = PipeData[Size])*(O89 = PipeData[Type]), "")</f>
        <v/>
      </c>
      <c r="Z89" s="18">
        <f t="shared" si="7"/>
        <v>0</v>
      </c>
      <c r="AG89" s="18"/>
      <c r="AH89" s="18"/>
      <c r="AI89" s="18"/>
      <c r="AJ89" s="18"/>
      <c r="AK89" s="18"/>
    </row>
    <row r="90" spans="1:37">
      <c r="A90" s="18"/>
      <c r="B90" s="18"/>
      <c r="C90" s="18"/>
      <c r="D90" s="18"/>
      <c r="E90" s="18"/>
      <c r="F90" s="18"/>
      <c r="G90" s="18"/>
      <c r="I90" s="18"/>
      <c r="L90" s="18"/>
      <c r="N90" s="18"/>
      <c r="O90" s="18"/>
      <c r="W90" s="18" t="str" cm="1">
        <f t="array" ref="W90">_xlfn._xlws.FILTER(PipeData[Roughness], (I90 = PipeData[Size])*(L90 = PipeData[Type]), "")</f>
        <v/>
      </c>
      <c r="X90" s="18" t="str" cm="1">
        <f t="array" ref="X90">_xlfn._xlws.FILTER(PipeData[D0], (I90 = PipeData[Size])*(L90 = PipeData[Type]), "")</f>
        <v/>
      </c>
      <c r="Y90" s="18" t="str" cm="1">
        <f t="array" ref="Y90">_xlfn._xlws.FILTER(PipeData[D0], (J90 = PipeData[Size])*(O90 = PipeData[Type]), "")</f>
        <v/>
      </c>
      <c r="Z90" s="18">
        <f t="shared" si="7"/>
        <v>0</v>
      </c>
      <c r="AG90" s="18"/>
      <c r="AH90" s="18"/>
      <c r="AI90" s="18"/>
      <c r="AJ90" s="18"/>
      <c r="AK90" s="18"/>
    </row>
    <row r="91" spans="1:37">
      <c r="A91" s="18"/>
      <c r="B91" s="18"/>
      <c r="C91" s="18"/>
      <c r="D91" s="18"/>
      <c r="E91" s="18"/>
      <c r="F91" s="18"/>
      <c r="G91" s="18"/>
      <c r="I91" s="18"/>
      <c r="L91" s="18"/>
      <c r="N91" s="18"/>
      <c r="O91" s="18"/>
      <c r="W91" s="18" t="str" cm="1">
        <f t="array" ref="W91">_xlfn._xlws.FILTER(PipeData[Roughness], (I91 = PipeData[Size])*(L91 = PipeData[Type]), "")</f>
        <v/>
      </c>
      <c r="X91" s="18" t="str" cm="1">
        <f t="array" ref="X91">_xlfn._xlws.FILTER(PipeData[D0], (I91 = PipeData[Size])*(L91 = PipeData[Type]), "")</f>
        <v/>
      </c>
      <c r="Y91" s="18" t="str" cm="1">
        <f t="array" ref="Y91">_xlfn._xlws.FILTER(PipeData[D0], (J91 = PipeData[Size])*(O91 = PipeData[Type]), "")</f>
        <v/>
      </c>
      <c r="Z91" s="18">
        <f t="shared" si="7"/>
        <v>0</v>
      </c>
      <c r="AG91" s="18"/>
      <c r="AH91" s="18"/>
      <c r="AI91" s="18"/>
      <c r="AJ91" s="18"/>
      <c r="AK91" s="18"/>
    </row>
    <row r="92" spans="1:37">
      <c r="A92" s="18"/>
      <c r="B92" s="18"/>
      <c r="C92" s="18"/>
      <c r="D92" s="18"/>
      <c r="E92" s="18"/>
      <c r="F92" s="18"/>
      <c r="G92" s="18"/>
      <c r="H92" s="18"/>
      <c r="I92" s="18"/>
      <c r="J92" s="18"/>
      <c r="K92" s="18"/>
      <c r="L92" s="18"/>
      <c r="M92" s="18"/>
      <c r="N92" s="18"/>
      <c r="O92" s="18"/>
      <c r="W92" s="18" t="str" cm="1">
        <f t="array" ref="W92">_xlfn._xlws.FILTER(PipeData[Roughness], (I92 = PipeData[Size])*(L92 = PipeData[Type]), "")</f>
        <v/>
      </c>
      <c r="X92" s="18" t="str" cm="1">
        <f t="array" ref="X92">_xlfn._xlws.FILTER(PipeData[D0], (I92 = PipeData[Size])*(L92 = PipeData[Type]), "")</f>
        <v/>
      </c>
      <c r="Y92" s="18" t="str" cm="1">
        <f t="array" ref="Y92">_xlfn._xlws.FILTER(PipeData[D0], (J92 = PipeData[Size])*(O92 = PipeData[Type]), "")</f>
        <v/>
      </c>
      <c r="Z92" s="18">
        <f t="shared" si="7"/>
        <v>0</v>
      </c>
      <c r="AG92" s="18"/>
      <c r="AH92" s="18"/>
      <c r="AI92" s="18"/>
      <c r="AJ92" s="18"/>
      <c r="AK92" s="18"/>
    </row>
    <row r="93" spans="1:37">
      <c r="A93" s="18"/>
      <c r="B93" s="18"/>
      <c r="C93" s="18"/>
      <c r="D93" s="18"/>
      <c r="E93" s="18"/>
      <c r="F93" s="18"/>
      <c r="G93" s="18"/>
      <c r="H93" s="18"/>
      <c r="I93" s="18"/>
      <c r="J93" s="18"/>
      <c r="K93" s="18"/>
      <c r="L93" s="18"/>
      <c r="M93" s="18"/>
      <c r="N93" s="18"/>
      <c r="O93" s="18"/>
      <c r="W93" s="18" t="str" cm="1">
        <f t="array" ref="W93">_xlfn._xlws.FILTER(PipeData[Roughness], (I93 = PipeData[Size])*(L93 = PipeData[Type]), "")</f>
        <v/>
      </c>
      <c r="X93" s="18" t="str" cm="1">
        <f t="array" ref="X93">_xlfn._xlws.FILTER(PipeData[D0], (I93 = PipeData[Size])*(L93 = PipeData[Type]), "")</f>
        <v/>
      </c>
      <c r="Y93" s="18" t="str" cm="1">
        <f t="array" ref="Y93">_xlfn._xlws.FILTER(PipeData[D0], (J93 = PipeData[Size])*(O93 = PipeData[Type]), "")</f>
        <v/>
      </c>
      <c r="Z93" s="18">
        <f t="shared" si="7"/>
        <v>0</v>
      </c>
      <c r="AG93" s="18"/>
      <c r="AH93" s="18"/>
      <c r="AI93" s="18"/>
      <c r="AJ93" s="18"/>
      <c r="AK93" s="18"/>
    </row>
    <row r="94" spans="1:37">
      <c r="A94" s="18"/>
      <c r="B94" s="18"/>
      <c r="C94" s="18"/>
      <c r="D94" s="18"/>
      <c r="E94" s="18"/>
      <c r="F94" s="18"/>
      <c r="G94" s="18"/>
      <c r="H94" s="18"/>
      <c r="I94" s="18"/>
      <c r="J94" s="18"/>
      <c r="K94" s="18"/>
      <c r="L94" s="18"/>
      <c r="M94" s="18"/>
      <c r="N94" s="18"/>
      <c r="O94" s="18"/>
      <c r="W94" s="18" t="str" cm="1">
        <f t="array" ref="W94">_xlfn._xlws.FILTER(PipeData[Roughness], (I94 = PipeData[Size])*(L94 = PipeData[Type]), "")</f>
        <v/>
      </c>
      <c r="X94" s="18" t="str" cm="1">
        <f t="array" ref="X94">_xlfn._xlws.FILTER(PipeData[D0], (I94 = PipeData[Size])*(L94 = PipeData[Type]), "")</f>
        <v/>
      </c>
      <c r="Y94" s="18" t="str" cm="1">
        <f t="array" ref="Y94">_xlfn._xlws.FILTER(PipeData[D0], (J94 = PipeData[Size])*(O94 = PipeData[Type]), "")</f>
        <v/>
      </c>
      <c r="Z94" s="18">
        <f t="shared" si="7"/>
        <v>0</v>
      </c>
      <c r="AG94" s="18"/>
      <c r="AH94" s="18"/>
      <c r="AI94" s="18"/>
      <c r="AJ94" s="18"/>
      <c r="AK94" s="18"/>
    </row>
    <row r="95" spans="1:37">
      <c r="A95" s="18"/>
      <c r="B95" s="18"/>
      <c r="C95" s="18"/>
      <c r="D95" s="18"/>
      <c r="E95" s="18"/>
      <c r="F95" s="18"/>
      <c r="G95" s="18"/>
      <c r="H95" s="18"/>
      <c r="I95" s="18"/>
      <c r="J95" s="18"/>
      <c r="K95" s="18"/>
      <c r="L95" s="18"/>
      <c r="M95" s="18"/>
      <c r="N95" s="18"/>
      <c r="O95" s="18"/>
      <c r="W95" s="18" t="str" cm="1">
        <f t="array" ref="W95">_xlfn._xlws.FILTER(PipeData[Roughness], (I95 = PipeData[Size])*(L95 = PipeData[Type]), "")</f>
        <v/>
      </c>
      <c r="X95" s="18" t="str" cm="1">
        <f t="array" ref="X95">_xlfn._xlws.FILTER(PipeData[D0], (I95 = PipeData[Size])*(L95 = PipeData[Type]), "")</f>
        <v/>
      </c>
      <c r="Y95" s="18" t="str" cm="1">
        <f t="array" ref="Y95">_xlfn._xlws.FILTER(PipeData[D0], (J95 = PipeData[Size])*(O95 = PipeData[Type]), "")</f>
        <v/>
      </c>
      <c r="Z95" s="18">
        <f t="shared" si="7"/>
        <v>0</v>
      </c>
      <c r="AG95" s="18"/>
      <c r="AH95" s="18"/>
      <c r="AI95" s="18"/>
      <c r="AJ95" s="18"/>
      <c r="AK95" s="18"/>
    </row>
    <row r="96" spans="1:37">
      <c r="A96" s="18"/>
      <c r="B96" s="18"/>
      <c r="C96" s="18"/>
      <c r="D96" s="18"/>
      <c r="E96" s="18"/>
      <c r="F96" s="18"/>
      <c r="G96" s="18"/>
      <c r="H96" s="18"/>
      <c r="I96" s="18"/>
      <c r="J96" s="18"/>
      <c r="K96" s="18"/>
      <c r="L96" s="18"/>
      <c r="M96" s="18"/>
      <c r="N96" s="18"/>
      <c r="O96" s="18"/>
      <c r="W96" s="18" t="str" cm="1">
        <f t="array" ref="W96">_xlfn._xlws.FILTER(PipeData[Roughness], (I96 = PipeData[Size])*(L96 = PipeData[Type]), "")</f>
        <v/>
      </c>
      <c r="X96" s="18" t="str" cm="1">
        <f t="array" ref="X96">_xlfn._xlws.FILTER(PipeData[D0], (I96 = PipeData[Size])*(L96 = PipeData[Type]), "")</f>
        <v/>
      </c>
      <c r="Y96" s="18" t="str" cm="1">
        <f t="array" ref="Y96">_xlfn._xlws.FILTER(PipeData[D0], (J96 = PipeData[Size])*(O96 = PipeData[Type]), "")</f>
        <v/>
      </c>
      <c r="Z96" s="18">
        <f t="shared" si="7"/>
        <v>0</v>
      </c>
      <c r="AG96" s="18"/>
      <c r="AH96" s="18"/>
      <c r="AI96" s="18"/>
      <c r="AJ96" s="18"/>
      <c r="AK96" s="18"/>
    </row>
    <row r="97" spans="1:37">
      <c r="A97" s="18"/>
      <c r="B97" s="18"/>
      <c r="C97" s="18"/>
      <c r="D97" s="18"/>
      <c r="E97" s="18"/>
      <c r="F97" s="18"/>
      <c r="G97" s="18"/>
      <c r="H97" s="18"/>
      <c r="I97" s="18"/>
      <c r="J97" s="18"/>
      <c r="K97" s="18"/>
      <c r="L97" s="18"/>
      <c r="M97" s="18"/>
      <c r="N97" s="18"/>
      <c r="O97" s="18"/>
      <c r="W97" s="18" t="str" cm="1">
        <f t="array" ref="W97">_xlfn._xlws.FILTER(PipeData[Roughness], (I97 = PipeData[Size])*(L97 = PipeData[Type]), "")</f>
        <v/>
      </c>
      <c r="X97" s="18" t="str" cm="1">
        <f t="array" ref="X97">_xlfn._xlws.FILTER(PipeData[D0], (I97 = PipeData[Size])*(L97 = PipeData[Type]), "")</f>
        <v/>
      </c>
      <c r="Y97" s="18" t="str" cm="1">
        <f t="array" ref="Y97">_xlfn._xlws.FILTER(PipeData[D0], (J97 = PipeData[Size])*(O97 = PipeData[Type]), "")</f>
        <v/>
      </c>
      <c r="Z97" s="18">
        <f t="shared" si="7"/>
        <v>0</v>
      </c>
      <c r="AG97" s="18"/>
      <c r="AH97" s="18"/>
      <c r="AI97" s="18"/>
      <c r="AJ97" s="18"/>
      <c r="AK97" s="18"/>
    </row>
    <row r="98" spans="1:37">
      <c r="A98" s="18"/>
      <c r="B98" s="18"/>
      <c r="C98" s="18"/>
      <c r="D98" s="18"/>
      <c r="E98" s="18"/>
      <c r="F98" s="18"/>
      <c r="G98" s="18"/>
      <c r="H98" s="18"/>
      <c r="I98" s="18"/>
      <c r="J98" s="18"/>
      <c r="K98" s="18"/>
      <c r="L98" s="18"/>
      <c r="M98" s="18"/>
      <c r="N98" s="18"/>
      <c r="O98" s="18"/>
      <c r="W98" s="18" t="str" cm="1">
        <f t="array" ref="W98">_xlfn._xlws.FILTER(PipeData[Roughness], (I98 = PipeData[Size])*(L98 = PipeData[Type]), "")</f>
        <v/>
      </c>
      <c r="X98" s="18" t="str" cm="1">
        <f t="array" ref="X98">_xlfn._xlws.FILTER(PipeData[D0], (I98 = PipeData[Size])*(L98 = PipeData[Type]), "")</f>
        <v/>
      </c>
      <c r="Y98" s="18" t="str" cm="1">
        <f t="array" ref="Y98">_xlfn._xlws.FILTER(PipeData[D0], (J98 = PipeData[Size])*(O98 = PipeData[Type]), "")</f>
        <v/>
      </c>
      <c r="Z98" s="18">
        <f t="shared" si="7"/>
        <v>0</v>
      </c>
      <c r="AG98" s="18"/>
      <c r="AH98" s="18"/>
      <c r="AI98" s="18"/>
      <c r="AJ98" s="18"/>
      <c r="AK98" s="18"/>
    </row>
    <row r="99" spans="1:37">
      <c r="A99" s="18"/>
      <c r="B99" s="18"/>
      <c r="C99" s="18"/>
      <c r="D99" s="18"/>
      <c r="E99" s="18"/>
      <c r="F99" s="18"/>
      <c r="G99" s="18"/>
      <c r="H99" s="18"/>
      <c r="I99" s="18"/>
      <c r="J99" s="18"/>
      <c r="K99" s="18"/>
      <c r="L99" s="18"/>
      <c r="M99" s="18"/>
      <c r="N99" s="18"/>
      <c r="O99" s="18"/>
      <c r="W99" s="18" t="str" cm="1">
        <f t="array" ref="W99">_xlfn._xlws.FILTER(PipeData[Roughness], (I99 = PipeData[Size])*(L99 = PipeData[Type]), "")</f>
        <v/>
      </c>
      <c r="X99" s="18" t="str" cm="1">
        <f t="array" ref="X99">_xlfn._xlws.FILTER(PipeData[D0], (I99 = PipeData[Size])*(L99 = PipeData[Type]), "")</f>
        <v/>
      </c>
      <c r="Y99" s="18" t="str" cm="1">
        <f t="array" ref="Y99">_xlfn._xlws.FILTER(PipeData[D0], (J99 = PipeData[Size])*(O99 = PipeData[Type]), "")</f>
        <v/>
      </c>
      <c r="Z99" s="18">
        <f t="shared" si="7"/>
        <v>0</v>
      </c>
      <c r="AG99" s="18"/>
      <c r="AH99" s="18"/>
      <c r="AI99" s="18"/>
      <c r="AJ99" s="18"/>
      <c r="AK99" s="18"/>
    </row>
    <row r="100" spans="1:37">
      <c r="A100" s="18"/>
      <c r="B100" s="18"/>
      <c r="C100" s="18"/>
      <c r="D100" s="18"/>
      <c r="E100" s="18"/>
      <c r="F100" s="18"/>
      <c r="G100" s="18"/>
      <c r="I100" s="18"/>
      <c r="L100" s="18"/>
      <c r="N100" s="18"/>
      <c r="O100" s="18"/>
      <c r="W100" s="18" t="str" cm="1">
        <f t="array" ref="W100">_xlfn._xlws.FILTER(PipeData[Roughness], (I100 = PipeData[Size])*(L100 = PipeData[Type]), "")</f>
        <v/>
      </c>
      <c r="X100" s="18" t="str" cm="1">
        <f t="array" ref="X100">_xlfn._xlws.FILTER(PipeData[D0], (I100 = PipeData[Size])*(L100 = PipeData[Type]), "")</f>
        <v/>
      </c>
      <c r="Y100" s="18" t="str" cm="1">
        <f t="array" ref="Y100">_xlfn._xlws.FILTER(PipeData[D0], (J100 = PipeData[Size])*(O100 = PipeData[Type]), "")</f>
        <v/>
      </c>
      <c r="Z100" s="18">
        <f t="shared" si="7"/>
        <v>0</v>
      </c>
      <c r="AG100" s="18"/>
      <c r="AH100" s="18"/>
      <c r="AI100" s="18"/>
      <c r="AJ100" s="18"/>
      <c r="AK100" s="18"/>
    </row>
    <row r="101" spans="1:37">
      <c r="A101" s="18"/>
      <c r="B101" s="18"/>
      <c r="C101" s="18"/>
      <c r="D101" s="18"/>
      <c r="E101" s="18"/>
      <c r="F101" s="18"/>
      <c r="G101" s="18"/>
      <c r="I101" s="18"/>
      <c r="L101" s="18"/>
      <c r="N101" s="18"/>
      <c r="O101" s="18"/>
      <c r="W101" s="18" t="str" cm="1">
        <f t="array" ref="W101">_xlfn._xlws.FILTER(PipeData[Roughness], (I101 = PipeData[Size])*(L101 = PipeData[Type]), "")</f>
        <v/>
      </c>
      <c r="X101" s="18" t="str" cm="1">
        <f t="array" ref="X101">_xlfn._xlws.FILTER(PipeData[D0], (I101 = PipeData[Size])*(L101 = PipeData[Type]), "")</f>
        <v/>
      </c>
      <c r="Y101" s="18" t="str" cm="1">
        <f t="array" ref="Y101">_xlfn._xlws.FILTER(PipeData[D0], (J101 = PipeData[Size])*(O101 = PipeData[Type]), "")</f>
        <v/>
      </c>
      <c r="Z101" s="18">
        <f t="shared" si="7"/>
        <v>0</v>
      </c>
      <c r="AG101" s="18"/>
      <c r="AH101" s="18"/>
      <c r="AI101" s="18"/>
      <c r="AJ101" s="18"/>
      <c r="AK101" s="18"/>
    </row>
    <row r="102" spans="1:37">
      <c r="A102" s="18"/>
      <c r="B102" s="18"/>
      <c r="C102" s="18"/>
      <c r="D102" s="18"/>
      <c r="E102" s="18"/>
      <c r="F102" s="18"/>
      <c r="G102" s="18"/>
      <c r="I102" s="18"/>
      <c r="L102" s="18"/>
      <c r="N102" s="18"/>
      <c r="O102" s="18"/>
      <c r="W102" s="18" t="str" cm="1">
        <f t="array" ref="W102">_xlfn._xlws.FILTER(PipeData[Roughness], (I102 = PipeData[Size])*(L102 = PipeData[Type]), "")</f>
        <v/>
      </c>
      <c r="X102" s="18" t="str" cm="1">
        <f t="array" ref="X102">_xlfn._xlws.FILTER(PipeData[D0], (I102 = PipeData[Size])*(L102 = PipeData[Type]), "")</f>
        <v/>
      </c>
      <c r="Y102" s="18" t="str" cm="1">
        <f t="array" ref="Y102">_xlfn._xlws.FILTER(PipeData[D0], (J102 = PipeData[Size])*(O102 = PipeData[Type]), "")</f>
        <v/>
      </c>
      <c r="Z102" s="18">
        <f t="shared" si="7"/>
        <v>0</v>
      </c>
      <c r="AG102" s="18"/>
      <c r="AH102" s="18"/>
      <c r="AI102" s="18"/>
      <c r="AJ102" s="18"/>
      <c r="AK102" s="18"/>
    </row>
    <row r="103" spans="1:37">
      <c r="A103" s="18"/>
      <c r="B103" s="18"/>
      <c r="C103" s="18"/>
      <c r="D103" s="18"/>
      <c r="E103" s="18"/>
      <c r="F103" s="18"/>
      <c r="G103" s="18"/>
      <c r="H103" s="18"/>
      <c r="I103" s="18"/>
      <c r="J103" s="18"/>
      <c r="K103" s="18"/>
      <c r="L103" s="18"/>
      <c r="M103" s="18"/>
      <c r="N103" s="18"/>
      <c r="O103" s="18"/>
      <c r="W103" s="18" t="str" cm="1">
        <f t="array" ref="W103">_xlfn._xlws.FILTER(PipeData[Roughness], (I103 = PipeData[Size])*(L103 = PipeData[Type]), "")</f>
        <v/>
      </c>
      <c r="X103" s="18" t="str" cm="1">
        <f t="array" ref="X103">_xlfn._xlws.FILTER(PipeData[D0], (I103 = PipeData[Size])*(L103 = PipeData[Type]), "")</f>
        <v/>
      </c>
      <c r="Y103" s="18" t="str" cm="1">
        <f t="array" ref="Y103">_xlfn._xlws.FILTER(PipeData[D0], (J103 = PipeData[Size])*(O103 = PipeData[Type]), "")</f>
        <v/>
      </c>
      <c r="Z103" s="18">
        <f t="shared" si="7"/>
        <v>0</v>
      </c>
      <c r="AG103" s="18"/>
      <c r="AH103" s="18"/>
      <c r="AI103" s="18"/>
      <c r="AJ103" s="18"/>
      <c r="AK103" s="18"/>
    </row>
    <row r="104" spans="1:37">
      <c r="A104" s="18"/>
      <c r="B104" s="18"/>
      <c r="C104" s="18"/>
      <c r="D104" s="18"/>
      <c r="E104" s="18"/>
      <c r="F104" s="18"/>
      <c r="G104" s="18"/>
      <c r="H104" s="18"/>
      <c r="I104" s="18"/>
      <c r="J104" s="18"/>
      <c r="K104" s="18"/>
      <c r="L104" s="18"/>
      <c r="M104" s="18"/>
      <c r="N104" s="18"/>
      <c r="O104" s="18"/>
      <c r="W104" s="18" t="str" cm="1">
        <f t="array" ref="W104">_xlfn._xlws.FILTER(PipeData[Roughness], (I104 = PipeData[Size])*(L104 = PipeData[Type]), "")</f>
        <v/>
      </c>
      <c r="X104" s="18" t="str" cm="1">
        <f t="array" ref="X104">_xlfn._xlws.FILTER(PipeData[D0], (I104 = PipeData[Size])*(L104 = PipeData[Type]), "")</f>
        <v/>
      </c>
      <c r="Y104" s="18" t="str" cm="1">
        <f t="array" ref="Y104">_xlfn._xlws.FILTER(PipeData[D0], (J104 = PipeData[Size])*(O104 = PipeData[Type]), "")</f>
        <v/>
      </c>
      <c r="Z104" s="18">
        <f t="shared" si="7"/>
        <v>0</v>
      </c>
      <c r="AG104" s="18"/>
      <c r="AH104" s="18"/>
      <c r="AI104" s="18"/>
      <c r="AJ104" s="18"/>
      <c r="AK104" s="18"/>
    </row>
    <row r="105" spans="1:37">
      <c r="A105" s="18"/>
      <c r="B105" s="18"/>
      <c r="C105" s="18"/>
      <c r="D105" s="18"/>
      <c r="E105" s="18"/>
      <c r="F105" s="18"/>
      <c r="G105" s="18"/>
      <c r="H105" s="18"/>
      <c r="I105" s="18"/>
      <c r="J105" s="18"/>
      <c r="K105" s="18"/>
      <c r="L105" s="18"/>
      <c r="M105" s="18"/>
      <c r="N105" s="18"/>
      <c r="O105" s="18"/>
      <c r="W105" s="18" t="str" cm="1">
        <f t="array" ref="W105">_xlfn._xlws.FILTER(PipeData[Roughness], (I105 = PipeData[Size])*(L105 = PipeData[Type]), "")</f>
        <v/>
      </c>
      <c r="X105" s="18" t="str" cm="1">
        <f t="array" ref="X105">_xlfn._xlws.FILTER(PipeData[D0], (I105 = PipeData[Size])*(L105 = PipeData[Type]), "")</f>
        <v/>
      </c>
      <c r="Y105" s="18" t="str" cm="1">
        <f t="array" ref="Y105">_xlfn._xlws.FILTER(PipeData[D0], (J105 = PipeData[Size])*(O105 = PipeData[Type]), "")</f>
        <v/>
      </c>
      <c r="Z105" s="18">
        <f t="shared" si="7"/>
        <v>0</v>
      </c>
      <c r="AG105" s="18"/>
      <c r="AH105" s="18"/>
      <c r="AI105" s="18"/>
      <c r="AJ105" s="18"/>
      <c r="AK105" s="18"/>
    </row>
    <row r="106" spans="1:37">
      <c r="A106" s="18"/>
      <c r="B106" s="18"/>
      <c r="C106" s="18"/>
      <c r="D106" s="18"/>
      <c r="E106" s="18"/>
      <c r="F106" s="18"/>
      <c r="G106" s="18"/>
      <c r="H106" s="18"/>
      <c r="I106" s="18"/>
      <c r="J106" s="18"/>
      <c r="K106" s="18"/>
      <c r="L106" s="18"/>
      <c r="M106" s="18"/>
      <c r="N106" s="18"/>
      <c r="O106" s="18"/>
      <c r="W106" s="18" t="str" cm="1">
        <f t="array" ref="W106">_xlfn._xlws.FILTER(PipeData[Roughness], (I106 = PipeData[Size])*(L106 = PipeData[Type]), "")</f>
        <v/>
      </c>
      <c r="X106" s="18" t="str" cm="1">
        <f t="array" ref="X106">_xlfn._xlws.FILTER(PipeData[D0], (I106 = PipeData[Size])*(L106 = PipeData[Type]), "")</f>
        <v/>
      </c>
      <c r="Y106" s="18" t="str" cm="1">
        <f t="array" ref="Y106">_xlfn._xlws.FILTER(PipeData[D0], (J106 = PipeData[Size])*(O106 = PipeData[Type]), "")</f>
        <v/>
      </c>
      <c r="Z106" s="18">
        <f t="shared" si="7"/>
        <v>0</v>
      </c>
      <c r="AG106" s="18"/>
      <c r="AH106" s="18"/>
      <c r="AI106" s="18"/>
      <c r="AJ106" s="18"/>
      <c r="AK106" s="18"/>
    </row>
    <row r="107" spans="1:37">
      <c r="A107" s="18"/>
      <c r="B107" s="18"/>
      <c r="C107" s="18"/>
      <c r="D107" s="18"/>
      <c r="E107" s="18"/>
      <c r="F107" s="18"/>
      <c r="G107" s="18"/>
      <c r="H107" s="18"/>
      <c r="I107" s="18"/>
      <c r="J107" s="18"/>
      <c r="K107" s="18"/>
      <c r="L107" s="18"/>
      <c r="M107" s="18"/>
      <c r="N107" s="18"/>
      <c r="O107" s="18"/>
      <c r="W107" s="18" t="str" cm="1">
        <f t="array" ref="W107">_xlfn._xlws.FILTER(PipeData[Roughness], (I107 = PipeData[Size])*(L107 = PipeData[Type]), "")</f>
        <v/>
      </c>
      <c r="X107" s="18" t="str" cm="1">
        <f t="array" ref="X107">_xlfn._xlws.FILTER(PipeData[D0], (I107 = PipeData[Size])*(L107 = PipeData[Type]), "")</f>
        <v/>
      </c>
      <c r="Y107" s="18" t="str" cm="1">
        <f t="array" ref="Y107">_xlfn._xlws.FILTER(PipeData[D0], (J107 = PipeData[Size])*(O107 = PipeData[Type]), "")</f>
        <v/>
      </c>
      <c r="Z107" s="18">
        <f t="shared" si="7"/>
        <v>0</v>
      </c>
      <c r="AG107" s="18"/>
      <c r="AH107" s="18"/>
      <c r="AI107" s="18"/>
      <c r="AJ107" s="18"/>
      <c r="AK107" s="18"/>
    </row>
    <row r="108" spans="1:37">
      <c r="A108" s="18"/>
      <c r="B108" s="18"/>
      <c r="C108" s="18"/>
      <c r="D108" s="18"/>
      <c r="E108" s="18"/>
      <c r="F108" s="18"/>
      <c r="G108" s="18"/>
      <c r="H108" s="18"/>
      <c r="I108" s="18"/>
      <c r="J108" s="18"/>
      <c r="K108" s="18"/>
      <c r="L108" s="18"/>
      <c r="M108" s="18"/>
      <c r="N108" s="18"/>
      <c r="O108" s="18"/>
      <c r="W108" s="18" t="str" cm="1">
        <f t="array" ref="W108">_xlfn._xlws.FILTER(PipeData[Roughness], (I108 = PipeData[Size])*(L108 = PipeData[Type]), "")</f>
        <v/>
      </c>
      <c r="X108" s="18" t="str" cm="1">
        <f t="array" ref="X108">_xlfn._xlws.FILTER(PipeData[D0], (I108 = PipeData[Size])*(L108 = PipeData[Type]), "")</f>
        <v/>
      </c>
      <c r="Y108" s="18" t="str" cm="1">
        <f t="array" ref="Y108">_xlfn._xlws.FILTER(PipeData[D0], (J108 = PipeData[Size])*(O108 = PipeData[Type]), "")</f>
        <v/>
      </c>
      <c r="Z108" s="18">
        <f t="shared" si="7"/>
        <v>0</v>
      </c>
      <c r="AG108" s="18"/>
      <c r="AH108" s="18"/>
      <c r="AI108" s="18"/>
      <c r="AJ108" s="18"/>
      <c r="AK108" s="18"/>
    </row>
    <row r="109" spans="1:37">
      <c r="A109" s="18"/>
      <c r="B109" s="18"/>
      <c r="C109" s="18"/>
      <c r="D109" s="18"/>
      <c r="E109" s="18"/>
      <c r="F109" s="18"/>
      <c r="G109" s="18"/>
      <c r="H109" s="18"/>
      <c r="I109" s="18"/>
      <c r="J109" s="18"/>
      <c r="K109" s="18"/>
      <c r="L109" s="18"/>
      <c r="M109" s="18"/>
      <c r="N109" s="18"/>
      <c r="O109" s="18"/>
      <c r="W109" s="18" t="str" cm="1">
        <f t="array" ref="W109">_xlfn._xlws.FILTER(PipeData[Roughness], (I109 = PipeData[Size])*(L109 = PipeData[Type]), "")</f>
        <v/>
      </c>
      <c r="X109" s="18" t="str" cm="1">
        <f t="array" ref="X109">_xlfn._xlws.FILTER(PipeData[D0], (I109 = PipeData[Size])*(L109 = PipeData[Type]), "")</f>
        <v/>
      </c>
      <c r="Y109" s="18" t="str" cm="1">
        <f t="array" ref="Y109">_xlfn._xlws.FILTER(PipeData[D0], (J109 = PipeData[Size])*(O109 = PipeData[Type]), "")</f>
        <v/>
      </c>
      <c r="Z109" s="18">
        <f t="shared" si="7"/>
        <v>0</v>
      </c>
      <c r="AG109" s="18"/>
      <c r="AH109" s="18"/>
      <c r="AI109" s="18"/>
      <c r="AJ109" s="18"/>
      <c r="AK109" s="18"/>
    </row>
    <row r="110" spans="1:37">
      <c r="A110" s="18"/>
      <c r="B110" s="18"/>
      <c r="C110" s="18"/>
      <c r="D110" s="18"/>
      <c r="E110" s="18"/>
      <c r="F110" s="18"/>
      <c r="G110" s="18"/>
      <c r="H110" s="18"/>
      <c r="I110" s="18"/>
      <c r="J110" s="18"/>
      <c r="K110" s="18"/>
      <c r="L110" s="18"/>
      <c r="M110" s="18"/>
      <c r="N110" s="18"/>
      <c r="O110" s="18"/>
      <c r="W110" s="18" t="str" cm="1">
        <f t="array" ref="W110">_xlfn._xlws.FILTER(PipeData[Roughness], (I110 = PipeData[Size])*(L110 = PipeData[Type]), "")</f>
        <v/>
      </c>
      <c r="X110" s="18" t="str" cm="1">
        <f t="array" ref="X110">_xlfn._xlws.FILTER(PipeData[D0], (I110 = PipeData[Size])*(L110 = PipeData[Type]), "")</f>
        <v/>
      </c>
      <c r="Y110" s="18" t="str" cm="1">
        <f t="array" ref="Y110">_xlfn._xlws.FILTER(PipeData[D0], (J110 = PipeData[Size])*(O110 = PipeData[Type]), "")</f>
        <v/>
      </c>
      <c r="Z110" s="18">
        <f t="shared" si="7"/>
        <v>0</v>
      </c>
      <c r="AG110" s="18"/>
      <c r="AH110" s="18"/>
      <c r="AI110" s="18"/>
      <c r="AJ110" s="18"/>
      <c r="AK110" s="18"/>
    </row>
    <row r="111" spans="1:37">
      <c r="A111" s="18"/>
      <c r="B111" s="18"/>
      <c r="C111" s="18"/>
      <c r="D111" s="18"/>
      <c r="E111" s="18"/>
      <c r="F111" s="18"/>
      <c r="G111" s="18"/>
      <c r="H111" s="18"/>
      <c r="I111" s="18"/>
      <c r="J111" s="18"/>
      <c r="K111" s="18"/>
      <c r="L111" s="18"/>
      <c r="M111" s="18"/>
      <c r="N111" s="18"/>
      <c r="O111" s="18"/>
      <c r="W111" s="18" t="str" cm="1">
        <f t="array" ref="W111">_xlfn._xlws.FILTER(PipeData[Roughness], (I111 = PipeData[Size])*(L111 = PipeData[Type]), "")</f>
        <v/>
      </c>
      <c r="X111" s="18" t="str" cm="1">
        <f t="array" ref="X111">_xlfn._xlws.FILTER(PipeData[D0], (I111 = PipeData[Size])*(L111 = PipeData[Type]), "")</f>
        <v/>
      </c>
      <c r="Y111" s="18" t="str" cm="1">
        <f t="array" ref="Y111">_xlfn._xlws.FILTER(PipeData[D0], (J111 = PipeData[Size])*(O111 = PipeData[Type]), "")</f>
        <v/>
      </c>
      <c r="Z111" s="18">
        <f t="shared" si="7"/>
        <v>0</v>
      </c>
      <c r="AG111" s="18"/>
      <c r="AH111" s="18"/>
      <c r="AI111" s="18"/>
      <c r="AJ111" s="18"/>
      <c r="AK111" s="18"/>
    </row>
    <row r="112" spans="1:37">
      <c r="A112" s="18"/>
      <c r="B112" s="18"/>
      <c r="C112" s="18"/>
      <c r="D112" s="18"/>
      <c r="E112" s="18"/>
      <c r="F112" s="18"/>
      <c r="G112" s="18"/>
      <c r="H112" s="18"/>
      <c r="I112" s="18"/>
      <c r="J112" s="18"/>
      <c r="K112" s="18"/>
      <c r="L112" s="18"/>
      <c r="M112" s="18"/>
      <c r="N112" s="18"/>
      <c r="O112" s="18"/>
      <c r="W112" s="18" t="str" cm="1">
        <f t="array" ref="W112">_xlfn._xlws.FILTER(PipeData[Roughness], (I112 = PipeData[Size])*(L112 = PipeData[Type]), "")</f>
        <v/>
      </c>
      <c r="X112" s="18" t="str" cm="1">
        <f t="array" ref="X112">_xlfn._xlws.FILTER(PipeData[D0], (I112 = PipeData[Size])*(L112 = PipeData[Type]), "")</f>
        <v/>
      </c>
      <c r="Y112" s="18" t="str" cm="1">
        <f t="array" ref="Y112">_xlfn._xlws.FILTER(PipeData[D0], (J112 = PipeData[Size])*(O112 = PipeData[Type]), "")</f>
        <v/>
      </c>
      <c r="Z112" s="18">
        <f t="shared" si="7"/>
        <v>0</v>
      </c>
      <c r="AG112" s="18"/>
      <c r="AH112" s="18"/>
      <c r="AI112" s="18"/>
      <c r="AJ112" s="18"/>
      <c r="AK112" s="18"/>
    </row>
    <row r="113" spans="1:37">
      <c r="A113" s="18"/>
      <c r="B113" s="18"/>
      <c r="C113" s="18"/>
      <c r="D113" s="18"/>
      <c r="E113" s="18"/>
      <c r="F113" s="18"/>
      <c r="G113" s="18"/>
      <c r="I113" s="18"/>
      <c r="L113" s="18"/>
      <c r="N113" s="18"/>
      <c r="O113" s="18"/>
      <c r="W113" s="18" t="str" cm="1">
        <f t="array" ref="W113">_xlfn._xlws.FILTER(PipeData[Roughness], (I113 = PipeData[Size])*(L113 = PipeData[Type]), "")</f>
        <v/>
      </c>
      <c r="X113" s="18" t="str" cm="1">
        <f t="array" ref="X113">_xlfn._xlws.FILTER(PipeData[D0], (I113 = PipeData[Size])*(L113 = PipeData[Type]), "")</f>
        <v/>
      </c>
      <c r="Y113" s="18" t="str" cm="1">
        <f t="array" ref="Y113">_xlfn._xlws.FILTER(PipeData[D0], (J113 = PipeData[Size])*(O113 = PipeData[Type]), "")</f>
        <v/>
      </c>
      <c r="Z113" s="18">
        <f t="shared" si="7"/>
        <v>0</v>
      </c>
      <c r="AG113" s="18"/>
      <c r="AH113" s="18"/>
      <c r="AI113" s="18"/>
      <c r="AJ113" s="18"/>
      <c r="AK113" s="18"/>
    </row>
    <row r="114" spans="1:37">
      <c r="A114" s="18"/>
      <c r="B114" s="18"/>
      <c r="C114" s="18"/>
      <c r="D114" s="18"/>
      <c r="E114" s="18"/>
      <c r="F114" s="18"/>
      <c r="G114" s="18"/>
      <c r="I114" s="18"/>
      <c r="L114" s="18"/>
      <c r="N114" s="18"/>
      <c r="O114" s="18"/>
      <c r="W114" s="18" t="str" cm="1">
        <f t="array" ref="W114">_xlfn._xlws.FILTER(PipeData[Roughness], (I114 = PipeData[Size])*(L114 = PipeData[Type]), "")</f>
        <v/>
      </c>
      <c r="X114" s="18" t="str" cm="1">
        <f t="array" ref="X114">_xlfn._xlws.FILTER(PipeData[D0], (I114 = PipeData[Size])*(L114 = PipeData[Type]), "")</f>
        <v/>
      </c>
      <c r="Y114" s="18" t="str" cm="1">
        <f t="array" ref="Y114">_xlfn._xlws.FILTER(PipeData[D0], (J114 = PipeData[Size])*(O114 = PipeData[Type]), "")</f>
        <v/>
      </c>
      <c r="Z114" s="18">
        <f t="shared" si="7"/>
        <v>0</v>
      </c>
      <c r="AG114" s="18"/>
      <c r="AH114" s="18"/>
      <c r="AI114" s="18"/>
      <c r="AJ114" s="18"/>
      <c r="AK114" s="18"/>
    </row>
    <row r="115" spans="1:37">
      <c r="A115" s="18"/>
      <c r="B115" s="18"/>
      <c r="C115" s="18"/>
      <c r="D115" s="18"/>
      <c r="E115" s="18"/>
      <c r="F115" s="18"/>
      <c r="G115" s="18"/>
      <c r="I115" s="18"/>
      <c r="L115" s="18"/>
      <c r="N115" s="18"/>
      <c r="O115" s="18"/>
      <c r="W115" s="18" t="str" cm="1">
        <f t="array" ref="W115">_xlfn._xlws.FILTER(PipeData[Roughness], (I115 = PipeData[Size])*(L115 = PipeData[Type]), "")</f>
        <v/>
      </c>
      <c r="X115" s="18" t="str" cm="1">
        <f t="array" ref="X115">_xlfn._xlws.FILTER(PipeData[D0], (I115 = PipeData[Size])*(L115 = PipeData[Type]), "")</f>
        <v/>
      </c>
      <c r="Y115" s="18" t="str" cm="1">
        <f t="array" ref="Y115">_xlfn._xlws.FILTER(PipeData[D0], (J115 = PipeData[Size])*(O115 = PipeData[Type]), "")</f>
        <v/>
      </c>
      <c r="Z115" s="18">
        <f t="shared" si="7"/>
        <v>0</v>
      </c>
      <c r="AG115" s="18"/>
      <c r="AH115" s="18"/>
      <c r="AI115" s="18"/>
      <c r="AJ115" s="18"/>
      <c r="AK115" s="18"/>
    </row>
    <row r="116" spans="1:37">
      <c r="A116" s="18"/>
      <c r="B116" s="18"/>
      <c r="C116" s="18"/>
      <c r="D116" s="18"/>
      <c r="E116" s="18"/>
      <c r="F116" s="18"/>
      <c r="G116" s="18"/>
      <c r="H116" s="18"/>
      <c r="I116" s="18"/>
      <c r="J116" s="18"/>
      <c r="K116" s="18"/>
      <c r="L116" s="18"/>
      <c r="M116" s="18"/>
      <c r="N116" s="18"/>
      <c r="O116" s="18"/>
      <c r="W116" s="18" t="str" cm="1">
        <f t="array" ref="W116">_xlfn._xlws.FILTER(PipeData[Roughness], (I116 = PipeData[Size])*(L116 = PipeData[Type]), "")</f>
        <v/>
      </c>
      <c r="X116" s="18" t="str" cm="1">
        <f t="array" ref="X116">_xlfn._xlws.FILTER(PipeData[D0], (I116 = PipeData[Size])*(L116 = PipeData[Type]), "")</f>
        <v/>
      </c>
      <c r="Y116" s="18" t="str" cm="1">
        <f t="array" ref="Y116">_xlfn._xlws.FILTER(PipeData[D0], (J116 = PipeData[Size])*(O116 = PipeData[Type]), "")</f>
        <v/>
      </c>
      <c r="Z116" s="18">
        <f t="shared" si="7"/>
        <v>0</v>
      </c>
      <c r="AG116" s="18"/>
      <c r="AH116" s="18"/>
      <c r="AI116" s="18"/>
      <c r="AJ116" s="18"/>
      <c r="AK116" s="18"/>
    </row>
    <row r="117" spans="1:37">
      <c r="A117" s="18"/>
      <c r="B117" s="18"/>
      <c r="C117" s="18"/>
      <c r="D117" s="18"/>
      <c r="E117" s="18"/>
      <c r="F117" s="18"/>
      <c r="G117" s="18"/>
      <c r="H117" s="18"/>
      <c r="I117" s="18"/>
      <c r="J117" s="18"/>
      <c r="K117" s="18"/>
      <c r="L117" s="18"/>
      <c r="M117" s="18"/>
      <c r="N117" s="18"/>
      <c r="O117" s="18"/>
      <c r="W117" s="18" t="str" cm="1">
        <f t="array" ref="W117">_xlfn._xlws.FILTER(PipeData[Roughness], (I117 = PipeData[Size])*(L117 = PipeData[Type]), "")</f>
        <v/>
      </c>
      <c r="X117" s="18" t="str" cm="1">
        <f t="array" ref="X117">_xlfn._xlws.FILTER(PipeData[D0], (I117 = PipeData[Size])*(L117 = PipeData[Type]), "")</f>
        <v/>
      </c>
      <c r="Y117" s="18" t="str" cm="1">
        <f t="array" ref="Y117">_xlfn._xlws.FILTER(PipeData[D0], (J117 = PipeData[Size])*(O117 = PipeData[Type]), "")</f>
        <v/>
      </c>
      <c r="Z117" s="18">
        <f t="shared" si="7"/>
        <v>0</v>
      </c>
      <c r="AG117" s="18"/>
      <c r="AH117" s="18"/>
      <c r="AI117" s="18"/>
      <c r="AJ117" s="18"/>
      <c r="AK117" s="18"/>
    </row>
    <row r="118" spans="1:37">
      <c r="A118" s="18"/>
      <c r="B118" s="18"/>
      <c r="C118" s="18"/>
      <c r="D118" s="18"/>
      <c r="E118" s="18"/>
      <c r="F118" s="18"/>
      <c r="G118" s="18"/>
      <c r="H118" s="18"/>
      <c r="I118" s="18"/>
      <c r="J118" s="18"/>
      <c r="K118" s="18"/>
      <c r="L118" s="18"/>
      <c r="M118" s="18"/>
      <c r="N118" s="18"/>
      <c r="O118" s="18"/>
      <c r="W118" s="18" t="str" cm="1">
        <f t="array" ref="W118">_xlfn._xlws.FILTER(PipeData[Roughness], (I118 = PipeData[Size])*(L118 = PipeData[Type]), "")</f>
        <v/>
      </c>
      <c r="X118" s="18" t="str" cm="1">
        <f t="array" ref="X118">_xlfn._xlws.FILTER(PipeData[D0], (I118 = PipeData[Size])*(L118 = PipeData[Type]), "")</f>
        <v/>
      </c>
      <c r="Y118" s="18" t="str" cm="1">
        <f t="array" ref="Y118">_xlfn._xlws.FILTER(PipeData[D0], (J118 = PipeData[Size])*(O118 = PipeData[Type]), "")</f>
        <v/>
      </c>
      <c r="Z118" s="18">
        <f t="shared" si="7"/>
        <v>0</v>
      </c>
      <c r="AG118" s="18"/>
      <c r="AH118" s="18"/>
      <c r="AI118" s="18"/>
      <c r="AJ118" s="18"/>
      <c r="AK118" s="18"/>
    </row>
    <row r="119" spans="1:37">
      <c r="A119" s="18"/>
      <c r="B119" s="18"/>
      <c r="C119" s="18"/>
      <c r="D119" s="18"/>
      <c r="E119" s="18"/>
      <c r="F119" s="18"/>
      <c r="G119" s="18"/>
      <c r="H119" s="18"/>
      <c r="I119" s="18"/>
      <c r="J119" s="18"/>
      <c r="K119" s="18"/>
      <c r="L119" s="18"/>
      <c r="M119" s="18"/>
      <c r="N119" s="18"/>
      <c r="O119" s="18"/>
      <c r="W119" s="18" t="str" cm="1">
        <f t="array" ref="W119">_xlfn._xlws.FILTER(PipeData[Roughness], (I119 = PipeData[Size])*(L119 = PipeData[Type]), "")</f>
        <v/>
      </c>
      <c r="X119" s="18" t="str" cm="1">
        <f t="array" ref="X119">_xlfn._xlws.FILTER(PipeData[D0], (I119 = PipeData[Size])*(L119 = PipeData[Type]), "")</f>
        <v/>
      </c>
      <c r="Y119" s="18" t="str" cm="1">
        <f t="array" ref="Y119">_xlfn._xlws.FILTER(PipeData[D0], (J119 = PipeData[Size])*(O119 = PipeData[Type]), "")</f>
        <v/>
      </c>
      <c r="Z119" s="18">
        <f t="shared" si="7"/>
        <v>0</v>
      </c>
      <c r="AG119" s="18"/>
      <c r="AH119" s="18"/>
      <c r="AI119" s="18"/>
      <c r="AJ119" s="18"/>
      <c r="AK119" s="18"/>
    </row>
    <row r="120" spans="1:37">
      <c r="A120" s="18"/>
      <c r="B120" s="18"/>
      <c r="C120" s="18"/>
      <c r="D120" s="18"/>
      <c r="E120" s="18"/>
      <c r="F120" s="18"/>
      <c r="G120" s="18"/>
      <c r="H120" s="18"/>
      <c r="I120" s="18"/>
      <c r="J120" s="18"/>
      <c r="K120" s="18"/>
      <c r="L120" s="18"/>
      <c r="M120" s="18"/>
      <c r="N120" s="18"/>
      <c r="O120" s="18"/>
      <c r="W120" s="18" t="str" cm="1">
        <f t="array" ref="W120">_xlfn._xlws.FILTER(PipeData[Roughness], (I120 = PipeData[Size])*(L120 = PipeData[Type]), "")</f>
        <v/>
      </c>
      <c r="X120" s="18" t="str" cm="1">
        <f t="array" ref="X120">_xlfn._xlws.FILTER(PipeData[D0], (I120 = PipeData[Size])*(L120 = PipeData[Type]), "")</f>
        <v/>
      </c>
      <c r="Y120" s="18" t="str" cm="1">
        <f t="array" ref="Y120">_xlfn._xlws.FILTER(PipeData[D0], (J120 = PipeData[Size])*(O120 = PipeData[Type]), "")</f>
        <v/>
      </c>
      <c r="Z120" s="18">
        <f t="shared" si="7"/>
        <v>0</v>
      </c>
      <c r="AG120" s="18"/>
      <c r="AH120" s="18"/>
      <c r="AI120" s="18"/>
      <c r="AJ120" s="18"/>
      <c r="AK120" s="18"/>
    </row>
    <row r="121" spans="1:37">
      <c r="A121" s="18"/>
      <c r="B121" s="18"/>
      <c r="C121" s="18"/>
      <c r="D121" s="18"/>
      <c r="E121" s="18"/>
      <c r="F121" s="18"/>
      <c r="G121" s="18"/>
      <c r="H121" s="18"/>
      <c r="I121" s="18"/>
      <c r="J121" s="18"/>
      <c r="K121" s="18"/>
      <c r="L121" s="18"/>
      <c r="M121" s="18"/>
      <c r="N121" s="18"/>
      <c r="O121" s="18"/>
      <c r="W121" s="18" t="str" cm="1">
        <f t="array" ref="W121">_xlfn._xlws.FILTER(PipeData[Roughness], (I121 = PipeData[Size])*(L121 = PipeData[Type]), "")</f>
        <v/>
      </c>
      <c r="X121" s="18" t="str" cm="1">
        <f t="array" ref="X121">_xlfn._xlws.FILTER(PipeData[D0], (I121 = PipeData[Size])*(L121 = PipeData[Type]), "")</f>
        <v/>
      </c>
      <c r="Y121" s="18" t="str" cm="1">
        <f t="array" ref="Y121">_xlfn._xlws.FILTER(PipeData[D0], (J121 = PipeData[Size])*(O121 = PipeData[Type]), "")</f>
        <v/>
      </c>
      <c r="Z121" s="18">
        <f t="shared" si="7"/>
        <v>0</v>
      </c>
      <c r="AG121" s="18"/>
      <c r="AH121" s="18"/>
      <c r="AI121" s="18"/>
      <c r="AJ121" s="18"/>
      <c r="AK121" s="18"/>
    </row>
    <row r="122" spans="1:37">
      <c r="A122" s="18"/>
      <c r="B122" s="18"/>
      <c r="C122" s="18"/>
      <c r="D122" s="18"/>
      <c r="E122" s="18"/>
      <c r="F122" s="18"/>
      <c r="G122" s="18"/>
      <c r="H122" s="18"/>
      <c r="I122" s="18"/>
      <c r="J122" s="18"/>
      <c r="K122" s="18"/>
      <c r="L122" s="18"/>
      <c r="M122" s="18"/>
      <c r="N122" s="18"/>
      <c r="O122" s="18"/>
      <c r="W122" s="18" t="str" cm="1">
        <f t="array" ref="W122">_xlfn._xlws.FILTER(PipeData[Roughness], (I122 = PipeData[Size])*(L122 = PipeData[Type]), "")</f>
        <v/>
      </c>
      <c r="X122" s="18" t="str" cm="1">
        <f t="array" ref="X122">_xlfn._xlws.FILTER(PipeData[D0], (I122 = PipeData[Size])*(L122 = PipeData[Type]), "")</f>
        <v/>
      </c>
      <c r="Y122" s="18" t="str" cm="1">
        <f t="array" ref="Y122">_xlfn._xlws.FILTER(PipeData[D0], (J122 = PipeData[Size])*(O122 = PipeData[Type]), "")</f>
        <v/>
      </c>
      <c r="Z122" s="18">
        <f t="shared" si="7"/>
        <v>0</v>
      </c>
      <c r="AG122" s="18"/>
      <c r="AH122" s="18"/>
      <c r="AI122" s="18"/>
      <c r="AJ122" s="18"/>
      <c r="AK122" s="18"/>
    </row>
    <row r="123" spans="1:37">
      <c r="A123" s="18"/>
      <c r="B123" s="18"/>
      <c r="C123" s="18"/>
      <c r="D123" s="18"/>
      <c r="E123" s="18"/>
      <c r="F123" s="18"/>
      <c r="G123" s="18"/>
      <c r="H123" s="18"/>
      <c r="I123" s="18"/>
      <c r="J123" s="18"/>
      <c r="K123" s="18"/>
      <c r="L123" s="18"/>
      <c r="M123" s="18"/>
      <c r="N123" s="18"/>
      <c r="O123" s="18"/>
      <c r="W123" s="18" t="str" cm="1">
        <f t="array" ref="W123">_xlfn._xlws.FILTER(PipeData[Roughness], (I123 = PipeData[Size])*(L123 = PipeData[Type]), "")</f>
        <v/>
      </c>
      <c r="X123" s="18" t="str" cm="1">
        <f t="array" ref="X123">_xlfn._xlws.FILTER(PipeData[D0], (I123 = PipeData[Size])*(L123 = PipeData[Type]), "")</f>
        <v/>
      </c>
      <c r="Y123" s="18" t="str" cm="1">
        <f t="array" ref="Y123">_xlfn._xlws.FILTER(PipeData[D0], (J123 = PipeData[Size])*(O123 = PipeData[Type]), "")</f>
        <v/>
      </c>
      <c r="Z123" s="18">
        <f t="shared" si="7"/>
        <v>0</v>
      </c>
      <c r="AG123" s="18"/>
      <c r="AH123" s="18"/>
      <c r="AI123" s="18"/>
      <c r="AJ123" s="18"/>
      <c r="AK123" s="18"/>
    </row>
    <row r="124" spans="1:37">
      <c r="A124" s="18"/>
      <c r="B124" s="18"/>
      <c r="C124" s="18"/>
      <c r="D124" s="18"/>
      <c r="E124" s="18"/>
      <c r="F124" s="18"/>
      <c r="G124" s="18"/>
      <c r="I124" s="18"/>
      <c r="L124" s="18"/>
      <c r="N124" s="18"/>
      <c r="O124" s="18"/>
      <c r="W124" s="18" t="str" cm="1">
        <f t="array" ref="W124">_xlfn._xlws.FILTER(PipeData[Roughness], (I124 = PipeData[Size])*(L124 = PipeData[Type]), "")</f>
        <v/>
      </c>
      <c r="X124" s="18" t="str" cm="1">
        <f t="array" ref="X124">_xlfn._xlws.FILTER(PipeData[D0], (I124 = PipeData[Size])*(L124 = PipeData[Type]), "")</f>
        <v/>
      </c>
      <c r="Y124" s="18" t="str" cm="1">
        <f t="array" ref="Y124">_xlfn._xlws.FILTER(PipeData[D0], (J124 = PipeData[Size])*(O124 = PipeData[Type]), "")</f>
        <v/>
      </c>
      <c r="Z124" s="18">
        <f t="shared" si="7"/>
        <v>0</v>
      </c>
      <c r="AG124" s="18"/>
      <c r="AH124" s="18"/>
      <c r="AI124" s="18"/>
      <c r="AJ124" s="18"/>
      <c r="AK124" s="18"/>
    </row>
    <row r="125" spans="1:37">
      <c r="A125" s="18"/>
      <c r="B125" s="18"/>
      <c r="C125" s="18"/>
      <c r="D125" s="18"/>
      <c r="E125" s="18"/>
      <c r="F125" s="18"/>
      <c r="G125" s="18"/>
      <c r="I125" s="18"/>
      <c r="L125" s="18"/>
      <c r="N125" s="18"/>
      <c r="O125" s="18"/>
      <c r="W125" s="18" t="str" cm="1">
        <f t="array" ref="W125">_xlfn._xlws.FILTER(PipeData[Roughness], (I125 = PipeData[Size])*(L125 = PipeData[Type]), "")</f>
        <v/>
      </c>
      <c r="X125" s="18" t="str" cm="1">
        <f t="array" ref="X125">_xlfn._xlws.FILTER(PipeData[D0], (I125 = PipeData[Size])*(L125 = PipeData[Type]), "")</f>
        <v/>
      </c>
      <c r="Y125" s="18" t="str" cm="1">
        <f t="array" ref="Y125">_xlfn._xlws.FILTER(PipeData[D0], (J125 = PipeData[Size])*(O125 = PipeData[Type]), "")</f>
        <v/>
      </c>
      <c r="Z125" s="18">
        <f t="shared" si="7"/>
        <v>0</v>
      </c>
      <c r="AG125" s="18"/>
      <c r="AH125" s="18"/>
      <c r="AI125" s="18"/>
      <c r="AJ125" s="18"/>
      <c r="AK125" s="18"/>
    </row>
    <row r="126" spans="1:37">
      <c r="A126" s="18"/>
      <c r="B126" s="18"/>
      <c r="C126" s="18"/>
      <c r="D126" s="18"/>
      <c r="E126" s="18"/>
      <c r="F126" s="18"/>
      <c r="G126" s="18"/>
      <c r="I126" s="18"/>
      <c r="L126" s="18"/>
      <c r="N126" s="18"/>
      <c r="O126" s="18"/>
      <c r="W126" s="18" t="str" cm="1">
        <f t="array" ref="W126">_xlfn._xlws.FILTER(PipeData[Roughness], (I126 = PipeData[Size])*(L126 = PipeData[Type]), "")</f>
        <v/>
      </c>
      <c r="X126" s="18" t="str" cm="1">
        <f t="array" ref="X126">_xlfn._xlws.FILTER(PipeData[D0], (I126 = PipeData[Size])*(L126 = PipeData[Type]), "")</f>
        <v/>
      </c>
      <c r="Y126" s="18" t="str" cm="1">
        <f t="array" ref="Y126">_xlfn._xlws.FILTER(PipeData[D0], (J126 = PipeData[Size])*(O126 = PipeData[Type]), "")</f>
        <v/>
      </c>
      <c r="Z126" s="18">
        <f t="shared" si="7"/>
        <v>0</v>
      </c>
      <c r="AG126" s="18"/>
      <c r="AH126" s="18"/>
      <c r="AI126" s="18"/>
      <c r="AJ126" s="18"/>
      <c r="AK126" s="18"/>
    </row>
    <row r="127" spans="1:37">
      <c r="A127" s="18"/>
      <c r="B127" s="18"/>
      <c r="C127" s="18"/>
      <c r="D127" s="18"/>
      <c r="E127" s="18"/>
      <c r="F127" s="18"/>
      <c r="G127" s="18"/>
      <c r="H127" s="18"/>
      <c r="I127" s="18"/>
      <c r="J127" s="18"/>
      <c r="K127" s="18"/>
      <c r="L127" s="18"/>
      <c r="M127" s="18"/>
      <c r="N127" s="18"/>
      <c r="O127" s="18"/>
      <c r="W127" s="18" t="str" cm="1">
        <f t="array" ref="W127">_xlfn._xlws.FILTER(PipeData[Roughness], (I127 = PipeData[Size])*(L127 = PipeData[Type]), "")</f>
        <v/>
      </c>
      <c r="X127" s="18" t="str" cm="1">
        <f t="array" ref="X127">_xlfn._xlws.FILTER(PipeData[D0], (I127 = PipeData[Size])*(L127 = PipeData[Type]), "")</f>
        <v/>
      </c>
      <c r="Y127" s="18" t="str" cm="1">
        <f t="array" ref="Y127">_xlfn._xlws.FILTER(PipeData[D0], (J127 = PipeData[Size])*(O127 = PipeData[Type]), "")</f>
        <v/>
      </c>
      <c r="Z127" s="18">
        <f t="shared" si="7"/>
        <v>0</v>
      </c>
      <c r="AG127" s="18"/>
      <c r="AH127" s="18"/>
      <c r="AI127" s="18"/>
      <c r="AJ127" s="18"/>
      <c r="AK127" s="18"/>
    </row>
    <row r="128" spans="1:37">
      <c r="A128" s="18"/>
      <c r="B128" s="18"/>
      <c r="C128" s="18"/>
      <c r="D128" s="18"/>
      <c r="E128" s="18"/>
      <c r="F128" s="18"/>
      <c r="G128" s="18"/>
      <c r="H128" s="18"/>
      <c r="I128" s="18"/>
      <c r="J128" s="18"/>
      <c r="K128" s="18"/>
      <c r="L128" s="18"/>
      <c r="M128" s="18"/>
      <c r="N128" s="18"/>
      <c r="O128" s="18"/>
      <c r="W128" s="18" t="str" cm="1">
        <f t="array" ref="W128">_xlfn._xlws.FILTER(PipeData[Roughness], (I128 = PipeData[Size])*(L128 = PipeData[Type]), "")</f>
        <v/>
      </c>
      <c r="X128" s="18" t="str" cm="1">
        <f t="array" ref="X128">_xlfn._xlws.FILTER(PipeData[D0], (I128 = PipeData[Size])*(L128 = PipeData[Type]), "")</f>
        <v/>
      </c>
      <c r="Y128" s="18" t="str" cm="1">
        <f t="array" ref="Y128">_xlfn._xlws.FILTER(PipeData[D0], (J128 = PipeData[Size])*(O128 = PipeData[Type]), "")</f>
        <v/>
      </c>
      <c r="Z128" s="18">
        <f t="shared" si="7"/>
        <v>0</v>
      </c>
      <c r="AG128" s="18"/>
      <c r="AH128" s="18"/>
      <c r="AI128" s="18"/>
      <c r="AJ128" s="18"/>
      <c r="AK128" s="18"/>
    </row>
    <row r="129" spans="1:37">
      <c r="A129" s="18"/>
      <c r="B129" s="18"/>
      <c r="C129" s="18"/>
      <c r="D129" s="18"/>
      <c r="E129" s="18"/>
      <c r="F129" s="18"/>
      <c r="G129" s="18"/>
      <c r="H129" s="18"/>
      <c r="I129" s="18"/>
      <c r="J129" s="18"/>
      <c r="K129" s="18"/>
      <c r="L129" s="18"/>
      <c r="M129" s="18"/>
      <c r="N129" s="18"/>
      <c r="O129" s="18"/>
      <c r="W129" s="18" t="str" cm="1">
        <f t="array" ref="W129">_xlfn._xlws.FILTER(PipeData[Roughness], (I129 = PipeData[Size])*(L129 = PipeData[Type]), "")</f>
        <v/>
      </c>
      <c r="X129" s="18" t="str" cm="1">
        <f t="array" ref="X129">_xlfn._xlws.FILTER(PipeData[D0], (I129 = PipeData[Size])*(L129 = PipeData[Type]), "")</f>
        <v/>
      </c>
      <c r="Y129" s="18" t="str" cm="1">
        <f t="array" ref="Y129">_xlfn._xlws.FILTER(PipeData[D0], (J129 = PipeData[Size])*(O129 = PipeData[Type]), "")</f>
        <v/>
      </c>
      <c r="Z129" s="18">
        <f t="shared" si="7"/>
        <v>0</v>
      </c>
      <c r="AG129" s="18"/>
      <c r="AH129" s="18"/>
      <c r="AI129" s="18"/>
      <c r="AJ129" s="18"/>
      <c r="AK129" s="18"/>
    </row>
    <row r="130" spans="1:37">
      <c r="A130" s="18"/>
      <c r="B130" s="18"/>
      <c r="C130" s="18"/>
      <c r="D130" s="18"/>
      <c r="E130" s="18"/>
      <c r="F130" s="18"/>
      <c r="G130" s="18"/>
      <c r="H130" s="18"/>
      <c r="I130" s="18"/>
      <c r="J130" s="18"/>
      <c r="K130" s="18"/>
      <c r="L130" s="18"/>
      <c r="M130" s="18"/>
      <c r="N130" s="18"/>
      <c r="O130" s="18"/>
      <c r="W130" s="18" t="str" cm="1">
        <f t="array" ref="W130">_xlfn._xlws.FILTER(PipeData[Roughness], (I130 = PipeData[Size])*(L130 = PipeData[Type]), "")</f>
        <v/>
      </c>
      <c r="X130" s="18" t="str" cm="1">
        <f t="array" ref="X130">_xlfn._xlws.FILTER(PipeData[D0], (I130 = PipeData[Size])*(L130 = PipeData[Type]), "")</f>
        <v/>
      </c>
      <c r="Y130" s="18" t="str" cm="1">
        <f t="array" ref="Y130">_xlfn._xlws.FILTER(PipeData[D0], (J130 = PipeData[Size])*(O130 = PipeData[Type]), "")</f>
        <v/>
      </c>
      <c r="Z130" s="18">
        <f t="shared" si="7"/>
        <v>0</v>
      </c>
      <c r="AG130" s="18"/>
      <c r="AH130" s="18"/>
      <c r="AI130" s="18"/>
      <c r="AJ130" s="18"/>
      <c r="AK130" s="18"/>
    </row>
    <row r="131" spans="1:37">
      <c r="A131" s="18"/>
      <c r="B131" s="18"/>
      <c r="C131" s="18"/>
      <c r="D131" s="18"/>
      <c r="E131" s="18"/>
      <c r="F131" s="18"/>
      <c r="G131" s="18"/>
      <c r="H131" s="18"/>
      <c r="I131" s="18"/>
      <c r="J131" s="18"/>
      <c r="K131" s="18"/>
      <c r="L131" s="18"/>
      <c r="M131" s="18"/>
      <c r="N131" s="18"/>
      <c r="O131" s="18"/>
      <c r="W131" s="18" t="str" cm="1">
        <f t="array" ref="W131">_xlfn._xlws.FILTER(PipeData[Roughness], (I131 = PipeData[Size])*(L131 = PipeData[Type]), "")</f>
        <v/>
      </c>
      <c r="X131" s="18" t="str" cm="1">
        <f t="array" ref="X131">_xlfn._xlws.FILTER(PipeData[D0], (I131 = PipeData[Size])*(L131 = PipeData[Type]), "")</f>
        <v/>
      </c>
      <c r="Y131" s="18" t="str" cm="1">
        <f t="array" ref="Y131">_xlfn._xlws.FILTER(PipeData[D0], (J131 = PipeData[Size])*(O131 = PipeData[Type]), "")</f>
        <v/>
      </c>
      <c r="Z131" s="18">
        <f t="shared" ref="Z131:Z134" si="8">SQRT(D131^2 + E131^2 + F131^2)</f>
        <v>0</v>
      </c>
      <c r="AG131" s="18"/>
      <c r="AH131" s="18"/>
      <c r="AI131" s="18"/>
      <c r="AJ131" s="18"/>
      <c r="AK131" s="18"/>
    </row>
    <row r="132" spans="1:37">
      <c r="A132" s="18"/>
      <c r="B132" s="18"/>
      <c r="C132" s="18"/>
      <c r="D132" s="18"/>
      <c r="E132" s="18"/>
      <c r="F132" s="18"/>
      <c r="G132" s="18"/>
      <c r="H132" s="18"/>
      <c r="I132" s="18"/>
      <c r="J132" s="18"/>
      <c r="K132" s="18"/>
      <c r="L132" s="18"/>
      <c r="M132" s="18"/>
      <c r="N132" s="18"/>
      <c r="O132" s="18"/>
      <c r="W132" s="18" t="str" cm="1">
        <f t="array" ref="W132">_xlfn._xlws.FILTER(PipeData[Roughness], (I132 = PipeData[Size])*(L132 = PipeData[Type]), "")</f>
        <v/>
      </c>
      <c r="X132" s="18" t="str" cm="1">
        <f t="array" ref="X132">_xlfn._xlws.FILTER(PipeData[D0], (I132 = PipeData[Size])*(L132 = PipeData[Type]), "")</f>
        <v/>
      </c>
      <c r="Y132" s="18" t="str" cm="1">
        <f t="array" ref="Y132">_xlfn._xlws.FILTER(PipeData[D0], (J132 = PipeData[Size])*(O132 = PipeData[Type]), "")</f>
        <v/>
      </c>
      <c r="Z132" s="18">
        <f t="shared" si="8"/>
        <v>0</v>
      </c>
      <c r="AG132" s="18"/>
      <c r="AH132" s="18"/>
      <c r="AI132" s="18"/>
      <c r="AJ132" s="18"/>
      <c r="AK132" s="18"/>
    </row>
    <row r="133" spans="1:37">
      <c r="A133" s="18"/>
      <c r="B133" s="18"/>
      <c r="C133" s="18"/>
      <c r="D133" s="18"/>
      <c r="E133" s="18"/>
      <c r="F133" s="18"/>
      <c r="G133" s="18"/>
      <c r="H133" s="18"/>
      <c r="I133" s="18"/>
      <c r="J133" s="18"/>
      <c r="K133" s="18"/>
      <c r="L133" s="18"/>
      <c r="M133" s="18"/>
      <c r="N133" s="18"/>
      <c r="O133" s="18"/>
      <c r="W133" s="18" t="str" cm="1">
        <f t="array" ref="W133">_xlfn._xlws.FILTER(PipeData[Roughness], (I133 = PipeData[Size])*(L133 = PipeData[Type]), "")</f>
        <v/>
      </c>
      <c r="X133" s="18" t="str" cm="1">
        <f t="array" ref="X133">_xlfn._xlws.FILTER(PipeData[D0], (I133 = PipeData[Size])*(L133 = PipeData[Type]), "")</f>
        <v/>
      </c>
      <c r="Y133" s="18" t="str" cm="1">
        <f t="array" ref="Y133">_xlfn._xlws.FILTER(PipeData[D0], (J133 = PipeData[Size])*(O133 = PipeData[Type]), "")</f>
        <v/>
      </c>
      <c r="Z133" s="18">
        <f t="shared" si="8"/>
        <v>0</v>
      </c>
      <c r="AG133" s="18"/>
      <c r="AH133" s="18"/>
      <c r="AI133" s="18"/>
      <c r="AJ133" s="18"/>
      <c r="AK133" s="18"/>
    </row>
    <row r="134" spans="1:37">
      <c r="A134" s="18"/>
      <c r="B134" s="18"/>
      <c r="C134" s="18"/>
      <c r="D134" s="18"/>
      <c r="E134" s="18"/>
      <c r="F134" s="18"/>
      <c r="G134" s="18"/>
      <c r="H134" s="18"/>
      <c r="I134" s="18"/>
      <c r="J134" s="18"/>
      <c r="K134" s="18"/>
      <c r="L134" s="18"/>
      <c r="M134" s="18"/>
      <c r="N134" s="18"/>
      <c r="O134" s="18"/>
      <c r="W134" s="18" t="str" cm="1">
        <f t="array" ref="W134">_xlfn._xlws.FILTER(PipeData[Roughness], (I134 = PipeData[Size])*(L134 = PipeData[Type]), "")</f>
        <v/>
      </c>
      <c r="X134" s="18" t="str" cm="1">
        <f t="array" ref="X134">_xlfn._xlws.FILTER(PipeData[D0], (I134 = PipeData[Size])*(L134 = PipeData[Type]), "")</f>
        <v/>
      </c>
      <c r="Y134" s="18" t="str" cm="1">
        <f t="array" ref="Y134">_xlfn._xlws.FILTER(PipeData[D0], (J134 = PipeData[Size])*(O134 = PipeData[Type]), "")</f>
        <v/>
      </c>
      <c r="Z134" s="18">
        <f t="shared" si="8"/>
        <v>0</v>
      </c>
      <c r="AG134" s="18"/>
      <c r="AH134" s="18"/>
      <c r="AI134" s="18"/>
      <c r="AJ134" s="18"/>
      <c r="AK134" s="18"/>
    </row>
    <row r="135" spans="1:37">
      <c r="AG135" s="18"/>
      <c r="AH135" s="18"/>
      <c r="AI135" s="18"/>
      <c r="AJ135" s="18"/>
      <c r="AK135" s="18"/>
    </row>
    <row r="136" spans="1:37">
      <c r="AG136" s="18"/>
      <c r="AH136" s="18"/>
      <c r="AI136" s="18"/>
      <c r="AJ136" s="18"/>
      <c r="AK136" s="18"/>
    </row>
    <row r="137" spans="1:37">
      <c r="AG137" s="18"/>
      <c r="AH137" s="18"/>
      <c r="AI137" s="18"/>
      <c r="AJ137" s="18"/>
      <c r="AK137" s="18"/>
    </row>
    <row r="138" spans="1:37">
      <c r="A138" s="41"/>
      <c r="B138" s="41"/>
      <c r="C138" s="41"/>
      <c r="D138" s="42"/>
      <c r="E138" s="42"/>
      <c r="F138" s="42"/>
      <c r="G138" s="41"/>
      <c r="H138" s="41"/>
      <c r="I138" s="41"/>
      <c r="O138" s="41"/>
      <c r="AG138" s="18"/>
      <c r="AH138" s="18"/>
      <c r="AI138" s="18"/>
      <c r="AJ138" s="18"/>
      <c r="AK138" s="18"/>
    </row>
    <row r="139" spans="1:37">
      <c r="A139" s="41"/>
      <c r="B139" s="41"/>
      <c r="C139" s="41"/>
      <c r="D139" s="42"/>
      <c r="E139" s="42"/>
      <c r="F139" s="42"/>
      <c r="G139" s="41"/>
      <c r="H139" s="41"/>
      <c r="I139" s="41"/>
      <c r="O139" s="41"/>
      <c r="AG139" s="18"/>
      <c r="AH139" s="18"/>
      <c r="AI139" s="18"/>
      <c r="AJ139" s="18"/>
      <c r="AK139" s="18"/>
    </row>
    <row r="140" spans="1:37">
      <c r="A140" s="41"/>
      <c r="B140" s="41"/>
      <c r="C140" s="41"/>
      <c r="D140" s="42"/>
      <c r="E140" s="42"/>
      <c r="F140" s="42"/>
      <c r="G140" s="41"/>
      <c r="H140" s="41"/>
      <c r="I140" s="41"/>
      <c r="O140" s="41"/>
      <c r="AG140" s="18"/>
      <c r="AH140" s="18"/>
      <c r="AI140" s="18"/>
      <c r="AJ140" s="18"/>
      <c r="AK140" s="18"/>
    </row>
    <row r="141" spans="1:37">
      <c r="A141" s="41"/>
      <c r="B141" s="41"/>
      <c r="C141" s="41"/>
      <c r="D141" s="42"/>
      <c r="E141" s="42"/>
      <c r="F141" s="42"/>
      <c r="G141" s="41"/>
      <c r="H141" s="41"/>
      <c r="I141" s="41"/>
      <c r="O141" s="41"/>
      <c r="AG141" s="18"/>
      <c r="AH141" s="18"/>
      <c r="AI141" s="18"/>
      <c r="AJ141" s="18"/>
      <c r="AK141" s="18"/>
    </row>
    <row r="142" spans="1:37">
      <c r="A142" s="41"/>
      <c r="B142" s="41"/>
      <c r="C142" s="41"/>
      <c r="D142" s="42"/>
      <c r="E142" s="42"/>
      <c r="F142" s="42"/>
      <c r="G142" s="41"/>
      <c r="H142" s="41"/>
      <c r="I142" s="41"/>
      <c r="O142" s="41"/>
      <c r="AG142" s="18"/>
      <c r="AH142" s="18"/>
      <c r="AI142" s="18"/>
      <c r="AJ142" s="18"/>
      <c r="AK142" s="18"/>
    </row>
    <row r="143" spans="1:37">
      <c r="A143" s="41"/>
      <c r="B143" s="41"/>
      <c r="C143" s="41"/>
      <c r="D143" s="42"/>
      <c r="E143" s="42"/>
      <c r="F143" s="42"/>
      <c r="G143" s="41"/>
      <c r="H143" s="41"/>
      <c r="I143" s="41"/>
      <c r="O143" s="41"/>
      <c r="AG143" s="18"/>
      <c r="AH143" s="18"/>
      <c r="AI143" s="18"/>
      <c r="AJ143" s="18"/>
      <c r="AK143" s="18"/>
    </row>
    <row r="144" spans="1:37">
      <c r="A144" s="41"/>
      <c r="B144" s="41"/>
      <c r="C144" s="41"/>
      <c r="D144" s="42"/>
      <c r="E144" s="42"/>
      <c r="F144" s="42"/>
      <c r="G144" s="41"/>
      <c r="H144" s="41"/>
      <c r="I144" s="41"/>
      <c r="O144" s="41"/>
      <c r="AG144" s="18"/>
      <c r="AH144" s="18"/>
      <c r="AI144" s="18"/>
      <c r="AJ144" s="18"/>
      <c r="AK144" s="18"/>
    </row>
    <row r="145" spans="1:37">
      <c r="A145" s="41"/>
      <c r="B145" s="41"/>
      <c r="C145" s="41"/>
      <c r="D145" s="42"/>
      <c r="E145" s="42"/>
      <c r="F145" s="42"/>
      <c r="G145" s="41"/>
      <c r="H145" s="41"/>
      <c r="I145" s="41"/>
      <c r="O145" s="41"/>
      <c r="AG145" s="18"/>
      <c r="AH145" s="18"/>
      <c r="AI145" s="18"/>
      <c r="AJ145" s="18"/>
      <c r="AK145" s="18"/>
    </row>
    <row r="146" spans="1:37">
      <c r="A146" s="41"/>
      <c r="B146" s="41"/>
      <c r="C146" s="41"/>
      <c r="D146" s="42"/>
      <c r="E146" s="42"/>
      <c r="F146" s="42"/>
      <c r="G146" s="41"/>
      <c r="H146" s="41"/>
      <c r="I146" s="41"/>
      <c r="O146" s="41"/>
      <c r="AG146" s="18"/>
      <c r="AH146" s="18"/>
      <c r="AI146" s="18"/>
      <c r="AJ146" s="18"/>
      <c r="AK146" s="18"/>
    </row>
    <row r="147" spans="1:37">
      <c r="A147" s="41"/>
      <c r="B147" s="41"/>
      <c r="C147" s="41"/>
      <c r="D147" s="42"/>
      <c r="E147" s="42"/>
      <c r="F147" s="42"/>
      <c r="G147" s="41"/>
      <c r="H147" s="41"/>
      <c r="I147" s="41"/>
      <c r="O147" s="41"/>
      <c r="AG147" s="18"/>
      <c r="AH147" s="18"/>
      <c r="AI147" s="18"/>
      <c r="AJ147" s="18"/>
      <c r="AK147" s="18"/>
    </row>
    <row r="148" spans="1:37">
      <c r="A148" s="41"/>
      <c r="B148" s="41"/>
      <c r="C148" s="41"/>
      <c r="D148" s="42"/>
      <c r="E148" s="42"/>
      <c r="F148" s="42"/>
      <c r="G148" s="41"/>
      <c r="H148" s="41"/>
      <c r="I148" s="41"/>
      <c r="O148" s="41"/>
      <c r="AG148" s="18"/>
      <c r="AH148" s="18"/>
      <c r="AI148" s="18"/>
      <c r="AJ148" s="18"/>
      <c r="AK148" s="18"/>
    </row>
    <row r="149" spans="1:37">
      <c r="A149" s="41"/>
      <c r="B149" s="41"/>
      <c r="C149" s="41"/>
      <c r="D149" s="42"/>
      <c r="E149" s="42"/>
      <c r="F149" s="42"/>
      <c r="G149" s="41"/>
      <c r="H149" s="41"/>
      <c r="I149" s="41"/>
      <c r="O149" s="41"/>
      <c r="AG149" s="18"/>
      <c r="AH149" s="18"/>
      <c r="AI149" s="18"/>
      <c r="AJ149" s="18"/>
      <c r="AK149" s="18"/>
    </row>
    <row r="150" spans="1:37">
      <c r="A150" s="41"/>
      <c r="B150" s="41"/>
      <c r="C150" s="41"/>
      <c r="D150" s="42"/>
      <c r="E150" s="42"/>
      <c r="F150" s="42"/>
      <c r="G150" s="41"/>
      <c r="H150" s="41"/>
      <c r="I150" s="41"/>
      <c r="O150" s="41"/>
      <c r="AG150" s="18"/>
      <c r="AH150" s="18"/>
      <c r="AI150" s="18"/>
      <c r="AJ150" s="18"/>
      <c r="AK150" s="18"/>
    </row>
    <row r="151" spans="1:37">
      <c r="AG151" s="18"/>
      <c r="AH151" s="18"/>
      <c r="AI151" s="18"/>
      <c r="AJ151" s="18"/>
      <c r="AK151" s="18"/>
    </row>
    <row r="152" spans="1:37">
      <c r="AG152" s="18"/>
      <c r="AH152" s="18"/>
      <c r="AI152" s="18"/>
      <c r="AJ152" s="18"/>
      <c r="AK152" s="18"/>
    </row>
    <row r="153" spans="1:37">
      <c r="AG153" s="18"/>
      <c r="AH153" s="18"/>
      <c r="AI153" s="18"/>
      <c r="AJ153" s="18"/>
      <c r="AK153" s="18"/>
    </row>
    <row r="154" spans="1:37">
      <c r="AG154" s="18"/>
      <c r="AH154" s="18"/>
      <c r="AI154" s="18"/>
      <c r="AJ154" s="18"/>
      <c r="AK154" s="18"/>
    </row>
    <row r="155" spans="1:37">
      <c r="AG155" s="18"/>
      <c r="AH155" s="18"/>
      <c r="AI155" s="18"/>
      <c r="AJ155" s="18"/>
      <c r="AK155" s="18"/>
    </row>
    <row r="156" spans="1:37">
      <c r="AG156" s="18"/>
      <c r="AH156" s="18"/>
      <c r="AI156" s="18"/>
      <c r="AJ156" s="18"/>
      <c r="AK156" s="18"/>
    </row>
    <row r="157" spans="1:37">
      <c r="AG157" s="18"/>
      <c r="AH157" s="18"/>
      <c r="AI157" s="18"/>
      <c r="AJ157" s="18"/>
      <c r="AK157" s="18"/>
    </row>
    <row r="158" spans="1:37">
      <c r="AG158" s="18"/>
      <c r="AH158" s="18"/>
      <c r="AI158" s="18"/>
      <c r="AJ158" s="18"/>
      <c r="AK158" s="18"/>
    </row>
    <row r="159" spans="1:37">
      <c r="AG159" s="18"/>
      <c r="AH159" s="18"/>
      <c r="AI159" s="18"/>
      <c r="AJ159" s="18"/>
      <c r="AK159" s="18"/>
    </row>
    <row r="160" spans="1:37">
      <c r="AG160" s="18"/>
      <c r="AH160" s="18"/>
      <c r="AI160" s="18"/>
      <c r="AJ160" s="18"/>
      <c r="AK160" s="18"/>
    </row>
    <row r="161" spans="33:37">
      <c r="AG161" s="18"/>
      <c r="AH161" s="18"/>
      <c r="AI161" s="18"/>
      <c r="AJ161" s="18"/>
      <c r="AK161" s="18"/>
    </row>
    <row r="162" spans="33:37">
      <c r="AG162" s="18"/>
      <c r="AH162" s="18"/>
      <c r="AI162" s="18"/>
      <c r="AJ162" s="18"/>
      <c r="AK162" s="18"/>
    </row>
    <row r="163" spans="33:37">
      <c r="AG163" s="18"/>
      <c r="AH163" s="18"/>
      <c r="AI163" s="18"/>
      <c r="AJ163" s="18"/>
      <c r="AK163" s="18"/>
    </row>
    <row r="164" spans="33:37">
      <c r="AG164" s="18"/>
      <c r="AH164" s="18"/>
      <c r="AI164" s="18"/>
      <c r="AJ164" s="18"/>
      <c r="AK164" s="18"/>
    </row>
    <row r="165" spans="33:37">
      <c r="AG165" s="18"/>
      <c r="AH165" s="18"/>
      <c r="AI165" s="18"/>
      <c r="AJ165" s="18"/>
      <c r="AK165" s="18"/>
    </row>
    <row r="166" spans="33:37">
      <c r="AG166" s="18"/>
      <c r="AH166" s="18"/>
      <c r="AI166" s="18"/>
      <c r="AJ166" s="18"/>
      <c r="AK166" s="18"/>
    </row>
    <row r="167" spans="33:37">
      <c r="AG167" s="18"/>
      <c r="AH167" s="18"/>
      <c r="AI167" s="18"/>
      <c r="AJ167" s="18"/>
      <c r="AK167" s="18"/>
    </row>
    <row r="168" spans="33:37">
      <c r="AG168" s="18"/>
      <c r="AH168" s="18"/>
      <c r="AI168" s="18"/>
      <c r="AJ168" s="18"/>
      <c r="AK168" s="18"/>
    </row>
    <row r="169" spans="33:37">
      <c r="AG169" s="18"/>
      <c r="AH169" s="18"/>
      <c r="AI169" s="18"/>
      <c r="AJ169" s="18"/>
      <c r="AK169" s="18"/>
    </row>
    <row r="170" spans="33:37">
      <c r="AG170" s="18"/>
      <c r="AH170" s="18"/>
      <c r="AI170" s="18"/>
      <c r="AJ170" s="18"/>
      <c r="AK170" s="18"/>
    </row>
    <row r="171" spans="33:37">
      <c r="AG171" s="18"/>
      <c r="AH171" s="18"/>
      <c r="AI171" s="18"/>
      <c r="AJ171" s="18"/>
      <c r="AK171" s="18"/>
    </row>
    <row r="172" spans="33:37">
      <c r="AG172" s="18"/>
      <c r="AH172" s="18"/>
      <c r="AI172" s="18"/>
      <c r="AJ172" s="18"/>
      <c r="AK172" s="18"/>
    </row>
  </sheetData>
  <autoFilter ref="A1:BN134" xr:uid="{35C4099D-E407-4D70-82B1-1345806FF121}"/>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6461A-BD20-431B-BCC5-9A00078D498F}">
  <sheetPr codeName="Sheet1">
    <tabColor rgb="FF00FF99"/>
  </sheetPr>
  <dimension ref="A1:O39"/>
  <sheetViews>
    <sheetView showOutlineSymbols="0" workbookViewId="0"/>
  </sheetViews>
  <sheetFormatPr defaultRowHeight="15"/>
  <cols>
    <col min="1" max="1" width="32.85546875" bestFit="1" customWidth="1"/>
    <col min="2" max="2" width="47.5703125" bestFit="1" customWidth="1"/>
    <col min="3" max="3" width="12.5703125" bestFit="1" customWidth="1"/>
    <col min="4" max="4" width="15.42578125" bestFit="1" customWidth="1"/>
    <col min="5" max="5" width="18" bestFit="1" customWidth="1"/>
    <col min="6" max="6" width="15" bestFit="1" customWidth="1"/>
    <col min="7" max="7" width="17.7109375" bestFit="1" customWidth="1"/>
    <col min="8" max="8" width="16.5703125" bestFit="1" customWidth="1"/>
    <col min="9" max="9" width="12" bestFit="1" customWidth="1"/>
    <col min="10" max="10" width="7" bestFit="1" customWidth="1"/>
    <col min="11" max="12" width="11.5703125" bestFit="1" customWidth="1"/>
    <col min="13" max="13" width="14" bestFit="1" customWidth="1"/>
    <col min="14" max="14" width="11.5703125" bestFit="1" customWidth="1"/>
    <col min="15" max="15" width="17.5703125" bestFit="1" customWidth="1"/>
  </cols>
  <sheetData>
    <row r="1" spans="1:9" ht="21">
      <c r="A1" s="52" t="s">
        <v>355</v>
      </c>
    </row>
    <row r="2" spans="1:9">
      <c r="A2" t="s">
        <v>356</v>
      </c>
      <c r="B2" s="53">
        <v>46181.547731481478</v>
      </c>
    </row>
    <row r="3" spans="1:9">
      <c r="A3" t="s">
        <v>357</v>
      </c>
      <c r="B3" t="s">
        <v>323</v>
      </c>
    </row>
    <row r="4" spans="1:9">
      <c r="A4" t="s">
        <v>358</v>
      </c>
      <c r="B4">
        <v>2.33333333333333E-2</v>
      </c>
    </row>
    <row r="5" spans="1:9">
      <c r="A5" t="s">
        <v>359</v>
      </c>
      <c r="B5">
        <v>3</v>
      </c>
    </row>
    <row r="7" spans="1:9">
      <c r="A7" s="51" t="s">
        <v>360</v>
      </c>
      <c r="B7" s="51" t="s">
        <v>361</v>
      </c>
      <c r="C7" s="51" t="s">
        <v>362</v>
      </c>
      <c r="D7" s="51" t="s">
        <v>363</v>
      </c>
      <c r="E7" s="51" t="s">
        <v>364</v>
      </c>
      <c r="F7" s="51" t="s">
        <v>365</v>
      </c>
      <c r="G7" s="51" t="s">
        <v>366</v>
      </c>
      <c r="H7" s="51" t="s">
        <v>367</v>
      </c>
      <c r="I7" s="51" t="s">
        <v>368</v>
      </c>
    </row>
    <row r="8" spans="1:9">
      <c r="A8" t="s">
        <v>369</v>
      </c>
      <c r="B8" t="s">
        <v>370</v>
      </c>
      <c r="C8" t="s">
        <v>327</v>
      </c>
      <c r="D8" s="54">
        <v>10.5397338867188</v>
      </c>
      <c r="E8" s="54">
        <v>8.3330942987355997E-3</v>
      </c>
      <c r="F8" s="54">
        <v>0.35713261280295477</v>
      </c>
      <c r="G8" s="54">
        <v>120.27764048556961</v>
      </c>
      <c r="H8" s="54">
        <v>1732097.389055697</v>
      </c>
      <c r="I8">
        <v>5</v>
      </c>
    </row>
    <row r="9" spans="1:9">
      <c r="A9" t="s">
        <v>371</v>
      </c>
      <c r="B9" t="s">
        <v>372</v>
      </c>
      <c r="C9" t="s">
        <v>328</v>
      </c>
      <c r="D9" s="54">
        <v>10.0004558563232</v>
      </c>
      <c r="E9" s="54">
        <v>7.4997766266171701E-3</v>
      </c>
      <c r="F9" s="54">
        <v>0.32141899828359349</v>
      </c>
      <c r="G9" s="54">
        <v>120.27764277801394</v>
      </c>
      <c r="H9" s="54">
        <v>2138396.579279705</v>
      </c>
      <c r="I9">
        <v>6</v>
      </c>
    </row>
    <row r="10" spans="1:9">
      <c r="A10" t="s">
        <v>373</v>
      </c>
      <c r="B10" t="s">
        <v>374</v>
      </c>
      <c r="C10" t="s">
        <v>329</v>
      </c>
      <c r="D10" s="54">
        <v>10.0009117126465</v>
      </c>
      <c r="E10" s="54">
        <v>7.5004624079805298E-3</v>
      </c>
      <c r="F10" s="54">
        <v>0.32144838891345173</v>
      </c>
      <c r="G10" s="54">
        <v>120.27764277597956</v>
      </c>
      <c r="H10" s="54">
        <v>2138005.5618900489</v>
      </c>
      <c r="I10">
        <v>6</v>
      </c>
    </row>
    <row r="12" spans="1:9">
      <c r="A12" s="51" t="s">
        <v>375</v>
      </c>
    </row>
    <row r="13" spans="1:9">
      <c r="A13" t="s">
        <v>376</v>
      </c>
      <c r="B13">
        <v>2.33333333333333E-2</v>
      </c>
    </row>
    <row r="14" spans="1:9">
      <c r="A14" t="s">
        <v>377</v>
      </c>
      <c r="B14">
        <v>0</v>
      </c>
    </row>
    <row r="17" spans="1:15">
      <c r="A17" s="51" t="s">
        <v>360</v>
      </c>
      <c r="B17" s="51" t="s">
        <v>378</v>
      </c>
      <c r="C17" s="51" t="s">
        <v>379</v>
      </c>
      <c r="D17" s="51" t="s">
        <v>320</v>
      </c>
      <c r="E17" s="51" t="s">
        <v>16</v>
      </c>
      <c r="F17" s="51" t="s">
        <v>20</v>
      </c>
      <c r="G17" s="51" t="s">
        <v>21</v>
      </c>
      <c r="H17" s="51" t="s">
        <v>380</v>
      </c>
      <c r="I17" s="51" t="s">
        <v>381</v>
      </c>
      <c r="J17" s="51" t="s">
        <v>28</v>
      </c>
      <c r="K17" s="51" t="s">
        <v>382</v>
      </c>
      <c r="L17" s="51" t="s">
        <v>383</v>
      </c>
      <c r="M17" s="51" t="s">
        <v>384</v>
      </c>
      <c r="N17" s="51" t="s">
        <v>385</v>
      </c>
      <c r="O17" s="51" t="s">
        <v>386</v>
      </c>
    </row>
    <row r="18" spans="1:15">
      <c r="A18" t="s">
        <v>369</v>
      </c>
      <c r="B18">
        <v>1</v>
      </c>
      <c r="C18">
        <v>2</v>
      </c>
      <c r="D18" t="s">
        <v>321</v>
      </c>
      <c r="E18" t="s">
        <v>322</v>
      </c>
      <c r="H18">
        <v>250</v>
      </c>
      <c r="I18">
        <v>250</v>
      </c>
      <c r="J18" s="42">
        <v>2</v>
      </c>
      <c r="K18" s="54">
        <v>2.33333333333333E-2</v>
      </c>
      <c r="L18" s="54">
        <v>0</v>
      </c>
      <c r="M18" s="54">
        <v>1.6016172289775199E-3</v>
      </c>
      <c r="N18" s="54">
        <v>1.6016172289775199E-3</v>
      </c>
      <c r="O18" s="54">
        <v>1.6016172289775199E-3</v>
      </c>
    </row>
    <row r="19" spans="1:15">
      <c r="A19" t="s">
        <v>369</v>
      </c>
      <c r="B19">
        <v>2</v>
      </c>
      <c r="C19">
        <v>3</v>
      </c>
      <c r="D19" t="s">
        <v>322</v>
      </c>
      <c r="E19" t="s">
        <v>323</v>
      </c>
      <c r="F19" t="s">
        <v>336</v>
      </c>
      <c r="H19">
        <v>250</v>
      </c>
      <c r="I19">
        <v>250</v>
      </c>
      <c r="J19" s="42">
        <v>2</v>
      </c>
      <c r="K19" s="54">
        <v>2.33333333333333E-2</v>
      </c>
      <c r="L19" s="54">
        <v>1.50115592817638E-2</v>
      </c>
      <c r="M19" s="54">
        <v>1.6016172289774998E-3</v>
      </c>
      <c r="N19" s="54">
        <v>1.66131765107413E-2</v>
      </c>
      <c r="O19" s="54">
        <v>1.8214793739718821E-2</v>
      </c>
    </row>
    <row r="20" spans="1:15">
      <c r="A20" t="s">
        <v>369</v>
      </c>
      <c r="B20">
        <v>3</v>
      </c>
      <c r="C20">
        <v>6</v>
      </c>
      <c r="D20" t="s">
        <v>323</v>
      </c>
      <c r="E20">
        <v>31</v>
      </c>
      <c r="F20" t="s">
        <v>407</v>
      </c>
      <c r="H20">
        <v>250</v>
      </c>
      <c r="I20">
        <v>250</v>
      </c>
      <c r="J20" s="42">
        <v>0.01</v>
      </c>
      <c r="K20" s="54">
        <v>8.3330942987355997E-3</v>
      </c>
      <c r="L20" s="54">
        <v>1.29851853795761E-2</v>
      </c>
      <c r="M20" s="54">
        <v>1.2754886339009369E-6</v>
      </c>
      <c r="N20" s="54">
        <v>1.298646086821E-2</v>
      </c>
      <c r="O20" s="54">
        <v>3.1201254607928823E-2</v>
      </c>
    </row>
    <row r="21" spans="1:15">
      <c r="A21" t="s">
        <v>369</v>
      </c>
      <c r="B21">
        <v>4</v>
      </c>
      <c r="C21">
        <v>7</v>
      </c>
      <c r="D21">
        <v>31</v>
      </c>
      <c r="E21">
        <v>32</v>
      </c>
      <c r="H21">
        <v>250</v>
      </c>
      <c r="I21">
        <v>250</v>
      </c>
      <c r="J21" s="42">
        <v>0.91242880249012703</v>
      </c>
      <c r="K21" s="54">
        <v>8.3330942987355997E-3</v>
      </c>
      <c r="L21" s="54">
        <v>0</v>
      </c>
      <c r="M21" s="54">
        <v>1.16379256674794E-4</v>
      </c>
      <c r="N21" s="54">
        <v>1.16379256674794E-4</v>
      </c>
      <c r="O21" s="54">
        <v>3.1317633864603615E-2</v>
      </c>
    </row>
    <row r="22" spans="1:15">
      <c r="A22" t="s">
        <v>369</v>
      </c>
      <c r="B22">
        <v>5</v>
      </c>
      <c r="C22">
        <v>8</v>
      </c>
      <c r="D22">
        <v>32</v>
      </c>
      <c r="E22" t="s">
        <v>327</v>
      </c>
      <c r="F22" t="s">
        <v>337</v>
      </c>
      <c r="H22">
        <v>250</v>
      </c>
      <c r="I22">
        <v>10.5397338867188</v>
      </c>
      <c r="J22" s="42">
        <v>1.0775711975097699</v>
      </c>
      <c r="K22" s="54">
        <v>8.3330942987355997E-3</v>
      </c>
      <c r="L22" s="54">
        <v>120.246322851705</v>
      </c>
      <c r="M22" s="54">
        <v>0</v>
      </c>
      <c r="N22" s="54">
        <v>120.246322851705</v>
      </c>
      <c r="O22" s="54">
        <v>120.27764048556961</v>
      </c>
    </row>
    <row r="23" spans="1:15">
      <c r="A23" t="s">
        <v>371</v>
      </c>
      <c r="B23">
        <v>1</v>
      </c>
      <c r="C23">
        <v>2</v>
      </c>
      <c r="D23" t="s">
        <v>321</v>
      </c>
      <c r="E23" t="s">
        <v>322</v>
      </c>
      <c r="H23">
        <v>250</v>
      </c>
      <c r="I23">
        <v>250</v>
      </c>
      <c r="J23" s="42">
        <v>2</v>
      </c>
      <c r="K23" s="54">
        <v>2.33333333333333E-2</v>
      </c>
      <c r="L23" s="54">
        <v>0</v>
      </c>
      <c r="M23" s="54">
        <v>1.6016172289775199E-3</v>
      </c>
      <c r="N23" s="54">
        <v>1.6016172289775199E-3</v>
      </c>
      <c r="O23" s="54">
        <v>1.6016172289775199E-3</v>
      </c>
    </row>
    <row r="24" spans="1:15">
      <c r="A24" t="s">
        <v>371</v>
      </c>
      <c r="B24">
        <v>2</v>
      </c>
      <c r="C24">
        <v>3</v>
      </c>
      <c r="D24" t="s">
        <v>322</v>
      </c>
      <c r="E24" t="s">
        <v>323</v>
      </c>
      <c r="F24" t="s">
        <v>336</v>
      </c>
      <c r="H24">
        <v>250</v>
      </c>
      <c r="I24">
        <v>250</v>
      </c>
      <c r="J24" s="42">
        <v>2</v>
      </c>
      <c r="K24" s="54">
        <v>2.33333333333333E-2</v>
      </c>
      <c r="L24" s="54">
        <v>1.50115592817638E-2</v>
      </c>
      <c r="M24" s="54">
        <v>1.6016172289774998E-3</v>
      </c>
      <c r="N24" s="54">
        <v>1.66131765107413E-2</v>
      </c>
      <c r="O24" s="54">
        <v>1.8214793739718821E-2</v>
      </c>
    </row>
    <row r="25" spans="1:15">
      <c r="A25" t="s">
        <v>371</v>
      </c>
      <c r="B25">
        <v>3</v>
      </c>
      <c r="C25">
        <v>4</v>
      </c>
      <c r="D25" t="s">
        <v>323</v>
      </c>
      <c r="E25" t="s">
        <v>325</v>
      </c>
      <c r="F25" t="s">
        <v>330</v>
      </c>
      <c r="H25">
        <v>250</v>
      </c>
      <c r="I25">
        <v>250</v>
      </c>
      <c r="J25" s="42">
        <v>1</v>
      </c>
      <c r="K25" s="54">
        <v>7.4997766266171701E-3</v>
      </c>
      <c r="L25" s="54">
        <v>1.1873274503445301E-2</v>
      </c>
      <c r="M25" s="54">
        <v>1.0582396509739925E-4</v>
      </c>
      <c r="N25" s="54">
        <v>1.19790984685427E-2</v>
      </c>
      <c r="O25" s="54">
        <v>3.0193892208261519E-2</v>
      </c>
    </row>
    <row r="26" spans="1:15">
      <c r="A26" t="s">
        <v>371</v>
      </c>
      <c r="B26">
        <v>4</v>
      </c>
      <c r="C26">
        <v>9</v>
      </c>
      <c r="D26" t="s">
        <v>325</v>
      </c>
      <c r="E26">
        <v>41</v>
      </c>
      <c r="F26" t="s">
        <v>336</v>
      </c>
      <c r="H26">
        <v>250</v>
      </c>
      <c r="I26">
        <v>250</v>
      </c>
      <c r="J26" s="42">
        <v>0.01</v>
      </c>
      <c r="K26" s="54">
        <v>7.4997766266171701E-3</v>
      </c>
      <c r="L26" s="54">
        <v>1.4107657347051401E-3</v>
      </c>
      <c r="M26" s="54">
        <v>1.0582396509700373E-6</v>
      </c>
      <c r="N26" s="54">
        <v>1.4118239743561101E-3</v>
      </c>
      <c r="O26" s="54">
        <v>3.1605716182617628E-2</v>
      </c>
    </row>
    <row r="27" spans="1:15">
      <c r="A27" t="s">
        <v>371</v>
      </c>
      <c r="B27">
        <v>5</v>
      </c>
      <c r="C27">
        <v>10</v>
      </c>
      <c r="D27">
        <v>41</v>
      </c>
      <c r="E27">
        <v>42</v>
      </c>
      <c r="H27">
        <v>250</v>
      </c>
      <c r="I27">
        <v>250</v>
      </c>
      <c r="J27" s="42">
        <v>0.91000205135344503</v>
      </c>
      <c r="K27" s="54">
        <v>7.4997766266171701E-3</v>
      </c>
      <c r="L27" s="54">
        <v>0</v>
      </c>
      <c r="M27" s="54">
        <v>9.6300025321018593E-5</v>
      </c>
      <c r="N27" s="54">
        <v>9.6300025321018593E-5</v>
      </c>
      <c r="O27" s="54">
        <v>3.1702016207938645E-2</v>
      </c>
    </row>
    <row r="28" spans="1:15">
      <c r="A28" t="s">
        <v>371</v>
      </c>
      <c r="B28">
        <v>6</v>
      </c>
      <c r="C28">
        <v>11</v>
      </c>
      <c r="D28">
        <v>42</v>
      </c>
      <c r="E28" t="s">
        <v>328</v>
      </c>
      <c r="F28" t="s">
        <v>337</v>
      </c>
      <c r="H28">
        <v>250</v>
      </c>
      <c r="I28">
        <v>10.0004558563232</v>
      </c>
      <c r="J28" s="42">
        <v>1.0799979486465501</v>
      </c>
      <c r="K28" s="54">
        <v>7.4997766266171701E-3</v>
      </c>
      <c r="L28" s="54">
        <v>120.245940761806</v>
      </c>
      <c r="M28" s="54">
        <v>0</v>
      </c>
      <c r="N28" s="54">
        <v>120.245940761806</v>
      </c>
      <c r="O28" s="54">
        <v>120.27764277801394</v>
      </c>
    </row>
    <row r="29" spans="1:15">
      <c r="A29" t="s">
        <v>373</v>
      </c>
      <c r="B29">
        <v>1</v>
      </c>
      <c r="C29">
        <v>2</v>
      </c>
      <c r="D29" t="s">
        <v>321</v>
      </c>
      <c r="E29" t="s">
        <v>322</v>
      </c>
      <c r="H29">
        <v>250</v>
      </c>
      <c r="I29">
        <v>250</v>
      </c>
      <c r="J29" s="42">
        <v>2</v>
      </c>
      <c r="K29" s="54">
        <v>2.33333333333333E-2</v>
      </c>
      <c r="L29" s="54">
        <v>0</v>
      </c>
      <c r="M29" s="54">
        <v>1.6016172289775199E-3</v>
      </c>
      <c r="N29" s="54">
        <v>1.6016172289775199E-3</v>
      </c>
      <c r="O29" s="54">
        <v>1.6016172289775199E-3</v>
      </c>
    </row>
    <row r="30" spans="1:15">
      <c r="A30" t="s">
        <v>373</v>
      </c>
      <c r="B30">
        <v>2</v>
      </c>
      <c r="C30">
        <v>3</v>
      </c>
      <c r="D30" t="s">
        <v>322</v>
      </c>
      <c r="E30" t="s">
        <v>323</v>
      </c>
      <c r="F30" t="s">
        <v>336</v>
      </c>
      <c r="H30">
        <v>250</v>
      </c>
      <c r="I30">
        <v>250</v>
      </c>
      <c r="J30" s="42">
        <v>2</v>
      </c>
      <c r="K30" s="54">
        <v>2.33333333333333E-2</v>
      </c>
      <c r="L30" s="54">
        <v>1.50115592817638E-2</v>
      </c>
      <c r="M30" s="54">
        <v>1.6016172289774998E-3</v>
      </c>
      <c r="N30" s="54">
        <v>1.66131765107413E-2</v>
      </c>
      <c r="O30" s="54">
        <v>1.8214793739718821E-2</v>
      </c>
    </row>
    <row r="31" spans="1:15">
      <c r="A31" t="s">
        <v>373</v>
      </c>
      <c r="B31">
        <v>3</v>
      </c>
      <c r="C31">
        <v>5</v>
      </c>
      <c r="D31" t="s">
        <v>323</v>
      </c>
      <c r="E31" t="s">
        <v>326</v>
      </c>
      <c r="F31" t="s">
        <v>330</v>
      </c>
      <c r="H31">
        <v>250</v>
      </c>
      <c r="I31">
        <v>250</v>
      </c>
      <c r="J31" s="42">
        <v>1</v>
      </c>
      <c r="K31" s="54">
        <v>7.5004624079805298E-3</v>
      </c>
      <c r="L31" s="54">
        <v>1.1873339781366E-2</v>
      </c>
      <c r="M31" s="54">
        <v>1.0584110307339939E-4</v>
      </c>
      <c r="N31" s="54">
        <v>1.1979180884439399E-2</v>
      </c>
      <c r="O31" s="54">
        <v>3.019397462415822E-2</v>
      </c>
    </row>
    <row r="32" spans="1:15">
      <c r="A32" t="s">
        <v>373</v>
      </c>
      <c r="B32">
        <v>4</v>
      </c>
      <c r="C32">
        <v>12</v>
      </c>
      <c r="D32" t="s">
        <v>326</v>
      </c>
      <c r="E32">
        <v>51</v>
      </c>
      <c r="F32" t="s">
        <v>336</v>
      </c>
      <c r="H32">
        <v>250</v>
      </c>
      <c r="I32">
        <v>250</v>
      </c>
      <c r="J32" s="42">
        <v>0.01</v>
      </c>
      <c r="K32" s="54">
        <v>7.5004624079805298E-3</v>
      </c>
      <c r="L32" s="54">
        <v>1.4109942053471599E-3</v>
      </c>
      <c r="M32" s="54">
        <v>1.0584110307300301E-6</v>
      </c>
      <c r="N32" s="54">
        <v>1.4120526163778899E-3</v>
      </c>
      <c r="O32" s="54">
        <v>3.1606027240536107E-2</v>
      </c>
    </row>
    <row r="33" spans="1:15">
      <c r="A33" t="s">
        <v>373</v>
      </c>
      <c r="B33">
        <v>5</v>
      </c>
      <c r="C33">
        <v>13</v>
      </c>
      <c r="D33">
        <v>51</v>
      </c>
      <c r="E33">
        <v>52</v>
      </c>
      <c r="H33">
        <v>250</v>
      </c>
      <c r="I33">
        <v>250</v>
      </c>
      <c r="J33" s="42">
        <v>0.91000410270675003</v>
      </c>
      <c r="K33" s="54">
        <v>7.5004624079805298E-3</v>
      </c>
      <c r="L33" s="54">
        <v>0</v>
      </c>
      <c r="M33" s="54">
        <v>9.6315838031795205E-5</v>
      </c>
      <c r="N33" s="54">
        <v>9.6315838031795205E-5</v>
      </c>
      <c r="O33" s="54">
        <v>3.1702343078567903E-2</v>
      </c>
    </row>
    <row r="34" spans="1:15">
      <c r="A34" t="s">
        <v>373</v>
      </c>
      <c r="B34">
        <v>6</v>
      </c>
      <c r="C34">
        <v>14</v>
      </c>
      <c r="D34">
        <v>52</v>
      </c>
      <c r="E34" t="s">
        <v>329</v>
      </c>
      <c r="F34" t="s">
        <v>337</v>
      </c>
      <c r="H34">
        <v>250</v>
      </c>
      <c r="I34">
        <v>10.0009117126465</v>
      </c>
      <c r="J34" s="42">
        <v>1.0799958972930901</v>
      </c>
      <c r="K34" s="54">
        <v>7.5004624079805298E-3</v>
      </c>
      <c r="L34" s="54">
        <v>120.24594043290099</v>
      </c>
      <c r="M34" s="54">
        <v>0</v>
      </c>
      <c r="N34" s="54">
        <v>120.24594043290099</v>
      </c>
      <c r="O34" s="54">
        <v>120.27764277597956</v>
      </c>
    </row>
    <row r="36" spans="1:15">
      <c r="A36" s="51" t="s">
        <v>422</v>
      </c>
    </row>
    <row r="37" spans="1:15">
      <c r="A37" s="51" t="s">
        <v>423</v>
      </c>
      <c r="B37" s="51" t="s">
        <v>424</v>
      </c>
      <c r="C37" s="51" t="s">
        <v>425</v>
      </c>
      <c r="D37" s="51" t="s">
        <v>426</v>
      </c>
      <c r="E37" s="51" t="s">
        <v>427</v>
      </c>
    </row>
    <row r="38" spans="1:15">
      <c r="A38">
        <v>1</v>
      </c>
      <c r="B38" s="65">
        <v>5.5554108353764956E-4</v>
      </c>
      <c r="C38" s="65">
        <v>10</v>
      </c>
      <c r="D38" s="65">
        <v>10</v>
      </c>
      <c r="E38" s="65">
        <v>10</v>
      </c>
    </row>
    <row r="39" spans="1:15">
      <c r="A39">
        <v>2</v>
      </c>
      <c r="B39" s="65">
        <v>4.6240798053012039E-7</v>
      </c>
      <c r="C39" s="65">
        <v>10.5397338867188</v>
      </c>
      <c r="D39" s="65">
        <v>10.0004558563232</v>
      </c>
      <c r="E39" s="65">
        <v>10.0009117126465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3018B-76EB-4A93-AE08-ECDB6C773831}">
  <sheetPr codeName="Sheet2"/>
  <dimension ref="A1:M37"/>
  <sheetViews>
    <sheetView tabSelected="1" showOutlineSymbols="0" workbookViewId="0">
      <selection activeCell="J34" sqref="J34"/>
    </sheetView>
  </sheetViews>
  <sheetFormatPr defaultRowHeight="15"/>
  <cols>
    <col min="2" max="3" width="18.85546875" bestFit="1" customWidth="1"/>
    <col min="4" max="5" width="21.42578125" bestFit="1" customWidth="1"/>
    <col min="6" max="6" width="20.28515625" bestFit="1" customWidth="1"/>
    <col min="7" max="7" width="21" bestFit="1" customWidth="1"/>
    <col min="8" max="8" width="29.5703125" bestFit="1" customWidth="1"/>
    <col min="9" max="9" width="26.5703125" bestFit="1" customWidth="1"/>
    <col min="10" max="10" width="18.140625" customWidth="1"/>
    <col min="13" max="13" width="24.85546875" bestFit="1" customWidth="1"/>
  </cols>
  <sheetData>
    <row r="1" spans="1:11">
      <c r="A1" t="s">
        <v>404</v>
      </c>
      <c r="B1" s="18" t="s">
        <v>430</v>
      </c>
      <c r="C1" s="18" t="s">
        <v>397</v>
      </c>
      <c r="D1" s="18" t="s">
        <v>398</v>
      </c>
      <c r="E1" s="18" t="s">
        <v>399</v>
      </c>
      <c r="F1" s="18" t="s">
        <v>400</v>
      </c>
      <c r="G1" s="18" t="s">
        <v>401</v>
      </c>
      <c r="H1" s="18" t="s">
        <v>402</v>
      </c>
      <c r="I1" t="s">
        <v>403</v>
      </c>
    </row>
    <row r="2" spans="1:11">
      <c r="A2" t="s">
        <v>432</v>
      </c>
      <c r="B2" s="58">
        <v>0.33845999999999998</v>
      </c>
      <c r="C2" s="58">
        <v>1.6615</v>
      </c>
      <c r="D2" s="58">
        <v>1.6900999999999999</v>
      </c>
      <c r="E2" s="58">
        <v>0.30993999999999999</v>
      </c>
      <c r="F2" s="68">
        <v>0.18113000000000001</v>
      </c>
      <c r="G2" s="68">
        <v>0.17479</v>
      </c>
      <c r="H2" s="59">
        <v>8.3247000000000008E-3</v>
      </c>
      <c r="I2" s="59">
        <v>7.5044999999999999E-3</v>
      </c>
      <c r="J2" s="59"/>
    </row>
    <row r="3" spans="1:11">
      <c r="A3" t="s">
        <v>433</v>
      </c>
      <c r="B3" s="59">
        <v>0.23293872070312499</v>
      </c>
      <c r="C3" s="59">
        <v>1.767061279296755</v>
      </c>
      <c r="D3" s="59">
        <v>1.9954999999999901</v>
      </c>
      <c r="E3" s="59">
        <v>4.4999999999999997E-3</v>
      </c>
      <c r="F3" s="69">
        <v>0.249</v>
      </c>
      <c r="G3" s="69">
        <v>0.19823583984375001</v>
      </c>
      <c r="H3" s="59"/>
      <c r="I3" s="59"/>
      <c r="J3" s="59"/>
    </row>
    <row r="4" spans="1:11">
      <c r="A4" t="s">
        <v>434</v>
      </c>
      <c r="B4">
        <v>1.0775711975097657</v>
      </c>
      <c r="C4">
        <v>0.92242880249012726</v>
      </c>
      <c r="D4">
        <v>0.92000205135344471</v>
      </c>
      <c r="E4" s="67">
        <v>1.0799979486465454</v>
      </c>
      <c r="F4" s="70">
        <v>1.0000455856323242E-2</v>
      </c>
      <c r="G4" s="70">
        <v>1.053973388671875E-2</v>
      </c>
      <c r="J4" s="59"/>
    </row>
    <row r="5" spans="1:11">
      <c r="A5" t="s">
        <v>435</v>
      </c>
      <c r="E5" s="67"/>
      <c r="F5" s="67"/>
      <c r="G5" s="67"/>
      <c r="J5" s="59"/>
    </row>
    <row r="6" spans="1:11">
      <c r="A6" t="s">
        <v>436</v>
      </c>
      <c r="E6" s="67"/>
      <c r="F6" s="67"/>
      <c r="G6" s="67"/>
      <c r="J6" s="59"/>
    </row>
    <row r="7" spans="1:11">
      <c r="A7" t="s">
        <v>437</v>
      </c>
      <c r="E7" s="67"/>
      <c r="F7" s="67"/>
      <c r="G7" s="67"/>
      <c r="J7" s="59"/>
    </row>
    <row r="8" spans="1:11">
      <c r="A8" t="s">
        <v>438</v>
      </c>
      <c r="E8" s="67"/>
      <c r="F8" s="67"/>
      <c r="G8" s="67"/>
      <c r="J8" s="59"/>
    </row>
    <row r="9" spans="1:11">
      <c r="A9" t="s">
        <v>439</v>
      </c>
      <c r="E9" s="67"/>
      <c r="F9" s="67"/>
      <c r="G9" s="67"/>
      <c r="J9" s="59"/>
    </row>
    <row r="10" spans="1:11">
      <c r="A10" t="s">
        <v>440</v>
      </c>
      <c r="E10" s="67"/>
      <c r="F10" s="67"/>
      <c r="G10" s="67"/>
      <c r="J10" s="59"/>
    </row>
    <row r="11" spans="1:11">
      <c r="A11" t="s">
        <v>441</v>
      </c>
    </row>
    <row r="14" spans="1:11">
      <c r="A14" t="s">
        <v>406</v>
      </c>
      <c r="B14">
        <v>0.44024029541015602</v>
      </c>
      <c r="C14">
        <v>1.54975970458973</v>
      </c>
      <c r="D14">
        <v>1.6712220458984399</v>
      </c>
      <c r="E14">
        <v>0.32877795410156302</v>
      </c>
      <c r="F14">
        <v>0.17693823242187501</v>
      </c>
      <c r="G14">
        <v>0.152168823242187</v>
      </c>
      <c r="H14">
        <v>-1.5773278000000002E-2</v>
      </c>
      <c r="I14">
        <v>-7.5600933999999996E-3</v>
      </c>
      <c r="J14">
        <v>7.5600933999999996E-3</v>
      </c>
      <c r="K14">
        <v>7.8866390000000008E-3</v>
      </c>
    </row>
    <row r="15" spans="1:11">
      <c r="A15" t="s">
        <v>405</v>
      </c>
      <c r="B15">
        <v>0.42789935302734378</v>
      </c>
      <c r="C15">
        <v>1.5721006469725642</v>
      </c>
      <c r="D15">
        <v>1.7087700195312401</v>
      </c>
      <c r="E15">
        <v>0.29122998046874998</v>
      </c>
      <c r="F15">
        <v>0.18528222656250001</v>
      </c>
      <c r="G15">
        <v>0.15491125488281249</v>
      </c>
      <c r="H15">
        <v>-1.5748195E-2</v>
      </c>
      <c r="I15">
        <v>-7.584861E-3</v>
      </c>
      <c r="J15">
        <v>7.584861E-3</v>
      </c>
      <c r="K15">
        <v>7.8740974999999998E-3</v>
      </c>
    </row>
    <row r="16" spans="1:11">
      <c r="A16" t="s">
        <v>408</v>
      </c>
      <c r="B16">
        <v>0.35451013183593749</v>
      </c>
      <c r="C16">
        <v>1.6454898681639474</v>
      </c>
      <c r="D16">
        <v>1.7145466308593751</v>
      </c>
      <c r="E16">
        <v>0.28545336914062502</v>
      </c>
      <c r="F16">
        <v>0.18656591796874999</v>
      </c>
      <c r="G16">
        <v>0.171219970703125</v>
      </c>
      <c r="H16">
        <v>-1.4755371E-2</v>
      </c>
      <c r="I16">
        <v>-8.5776402000000002E-3</v>
      </c>
      <c r="J16">
        <v>8.5776402000000002E-3</v>
      </c>
      <c r="K16">
        <v>7.3776854999999999E-3</v>
      </c>
    </row>
    <row r="17" spans="1:13">
      <c r="A17" t="s">
        <v>419</v>
      </c>
      <c r="B17">
        <v>0.26234692382812502</v>
      </c>
      <c r="C17">
        <v>1.737653076171765</v>
      </c>
      <c r="D17">
        <v>1.633542785644533</v>
      </c>
      <c r="E17">
        <v>0.36645721435546874</v>
      </c>
      <c r="F17">
        <v>0.1685650634765625</v>
      </c>
      <c r="G17">
        <v>0.19170068359375</v>
      </c>
      <c r="H17">
        <v>-1.3608287E-2</v>
      </c>
      <c r="I17">
        <v>-9.7250380000000001E-3</v>
      </c>
      <c r="J17">
        <v>9.7250380000000001E-3</v>
      </c>
      <c r="K17">
        <v>6.8041435000000001E-3</v>
      </c>
    </row>
    <row r="18" spans="1:13">
      <c r="A18" t="s">
        <v>421</v>
      </c>
      <c r="B18">
        <v>0.42317303466796874</v>
      </c>
      <c r="C18">
        <v>1.5768269653319029</v>
      </c>
      <c r="D18">
        <v>1.6335427856445031</v>
      </c>
      <c r="E18">
        <v>0.36645721435546874</v>
      </c>
      <c r="F18">
        <v>0.1685650634765625</v>
      </c>
      <c r="G18">
        <v>0.15596154785156249</v>
      </c>
      <c r="H18">
        <v>-1.5586594E-2</v>
      </c>
      <c r="I18">
        <v>-7.7467420999999996E-3</v>
      </c>
      <c r="J18">
        <v>7.7467420999999996E-3</v>
      </c>
      <c r="K18">
        <v>7.7932970000000002E-3</v>
      </c>
    </row>
    <row r="19" spans="1:13">
      <c r="A19" t="s">
        <v>428</v>
      </c>
      <c r="B19">
        <v>0.34413849000000002</v>
      </c>
      <c r="C19">
        <v>1.65586150999999</v>
      </c>
      <c r="D19">
        <v>1.63354278349999</v>
      </c>
      <c r="E19">
        <v>0.36645721650000002</v>
      </c>
      <c r="F19">
        <v>0.16856506299999999</v>
      </c>
      <c r="G19">
        <v>0.17352477999999999</v>
      </c>
      <c r="H19">
        <v>-1.456285E-2</v>
      </c>
      <c r="I19">
        <v>-8.7704826000000007E-3</v>
      </c>
      <c r="J19">
        <v>8.7704826000000007E-3</v>
      </c>
      <c r="K19">
        <v>7.2814250000000002E-3</v>
      </c>
      <c r="M19" t="s">
        <v>429</v>
      </c>
    </row>
    <row r="20" spans="1:13">
      <c r="B20">
        <v>0.37860122680664055</v>
      </c>
      <c r="C20">
        <v>1.6213987731932433</v>
      </c>
      <c r="D20">
        <v>1.6335427856444835</v>
      </c>
      <c r="E20">
        <v>0.36645721435546874</v>
      </c>
      <c r="F20">
        <v>0.1685650634765625</v>
      </c>
      <c r="G20">
        <v>0.16586639404296874</v>
      </c>
      <c r="J20">
        <v>0</v>
      </c>
      <c r="K20">
        <v>0</v>
      </c>
      <c r="M20">
        <v>1.1330326256372987</v>
      </c>
    </row>
    <row r="21" spans="1:13">
      <c r="B21">
        <v>0.43406982421875001</v>
      </c>
      <c r="C21">
        <v>1.5659301757811299</v>
      </c>
      <c r="D21">
        <v>1.6335427856444633</v>
      </c>
      <c r="E21">
        <v>0.36645721435546874</v>
      </c>
      <c r="F21">
        <v>0.1685650634765625</v>
      </c>
      <c r="G21">
        <v>0.15354003906249999</v>
      </c>
      <c r="J21">
        <v>0</v>
      </c>
      <c r="K21">
        <v>0</v>
      </c>
    </row>
    <row r="22" spans="1:13">
      <c r="B22">
        <v>0.33845999999999998</v>
      </c>
      <c r="C22">
        <v>1.6615</v>
      </c>
      <c r="D22">
        <v>1.6900999999999999</v>
      </c>
      <c r="E22">
        <v>0.30993999999999999</v>
      </c>
      <c r="F22">
        <v>0.18113000000000001</v>
      </c>
      <c r="G22">
        <v>0.17479</v>
      </c>
      <c r="H22">
        <v>-1.5009E-2</v>
      </c>
      <c r="I22">
        <v>-8.3247000000000008E-3</v>
      </c>
      <c r="J22">
        <v>8.3247000000000008E-3</v>
      </c>
      <c r="K22">
        <v>7.5044999999999999E-3</v>
      </c>
      <c r="M22" t="s">
        <v>431</v>
      </c>
    </row>
    <row r="23" spans="1:13">
      <c r="B23">
        <v>0.35477270507812497</v>
      </c>
      <c r="C23">
        <v>1.645227294921755</v>
      </c>
      <c r="D23">
        <v>1.6801495361327474</v>
      </c>
      <c r="E23">
        <v>0.31985046386718752</v>
      </c>
      <c r="F23">
        <v>0.178922119140625</v>
      </c>
      <c r="G23">
        <v>0.17116162109374999</v>
      </c>
    </row>
    <row r="28" spans="1:13">
      <c r="B28" t="s">
        <v>409</v>
      </c>
    </row>
    <row r="29" spans="1:13">
      <c r="B29" t="s">
        <v>410</v>
      </c>
    </row>
    <row r="30" spans="1:13">
      <c r="B30" t="s">
        <v>411</v>
      </c>
    </row>
    <row r="31" spans="1:13">
      <c r="B31" t="s">
        <v>412</v>
      </c>
    </row>
    <row r="32" spans="1:13">
      <c r="B32" t="s">
        <v>413</v>
      </c>
    </row>
    <row r="33" spans="2:2">
      <c r="B33" t="s">
        <v>414</v>
      </c>
    </row>
    <row r="34" spans="2:2">
      <c r="B34" t="s">
        <v>415</v>
      </c>
    </row>
    <row r="35" spans="2:2">
      <c r="B35" t="s">
        <v>416</v>
      </c>
    </row>
    <row r="36" spans="2:2">
      <c r="B36" t="s">
        <v>417</v>
      </c>
    </row>
    <row r="37" spans="2:2">
      <c r="B37" t="s">
        <v>418</v>
      </c>
    </row>
  </sheetData>
  <phoneticPr fontId="8"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GasProperties</vt:lpstr>
      <vt:lpstr>PipeData</vt:lpstr>
      <vt:lpstr>Note</vt:lpstr>
      <vt:lpstr>PRG</vt:lpstr>
      <vt:lpstr>Report</vt:lpstr>
      <vt:lpstr>DP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Nguyễn Khánh</dc:creator>
  <cp:keywords/>
  <dc:description/>
  <cp:lastModifiedBy>Khánh Nguyễn Minh</cp:lastModifiedBy>
  <cp:revision/>
  <dcterms:created xsi:type="dcterms:W3CDTF">2022-11-07T06:59:22Z</dcterms:created>
  <dcterms:modified xsi:type="dcterms:W3CDTF">2026-06-08T06:13:59Z</dcterms:modified>
  <cp:category/>
  <cp:contentStatus/>
</cp:coreProperties>
</file>