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135bec2644e046/Documents/Projects for Jobs/"/>
    </mc:Choice>
  </mc:AlternateContent>
  <xr:revisionPtr revIDLastSave="677" documentId="8_{9EDBCA5A-7300-4CD6-9389-A60F42A249E3}" xr6:coauthVersionLast="47" xr6:coauthVersionMax="47" xr10:uidLastSave="{043DE057-5C77-4537-8E50-E1B6DC1598B1}"/>
  <bookViews>
    <workbookView xWindow="-98" yWindow="-98" windowWidth="19396" windowHeight="12196" xr2:uid="{2337C3DD-C4E8-4CE7-86C7-6FFA459BD87E}"/>
  </bookViews>
  <sheets>
    <sheet name="Sheet1" sheetId="1" r:id="rId1"/>
  </sheets>
  <definedNames>
    <definedName name="_xlchart.v1.0" hidden="1">Sheet1!$B$2:$B$41</definedName>
    <definedName name="_xlchart.v1.1" hidden="1">Sheet1!$C$2:$C$41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3" i="1" l="1"/>
  <c r="Z14" i="1"/>
  <c r="Z15" i="1"/>
  <c r="Z12" i="1"/>
  <c r="Y12" i="1" a="1"/>
  <c r="Y12" i="1" s="1"/>
  <c r="X13" i="1"/>
  <c r="X14" i="1"/>
  <c r="X15" i="1"/>
  <c r="X12" i="1"/>
  <c r="M2" i="1"/>
  <c r="Q4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" i="1"/>
  <c r="O3" i="1"/>
  <c r="O2" i="1"/>
  <c r="H3" i="1"/>
  <c r="B52" i="1"/>
  <c r="B49" i="1"/>
  <c r="B48" i="1"/>
  <c r="H9" i="1"/>
  <c r="H26" i="1"/>
  <c r="H6" i="1"/>
  <c r="H10" i="1"/>
  <c r="H11" i="1"/>
  <c r="H34" i="1"/>
  <c r="H31" i="1"/>
  <c r="H22" i="1"/>
  <c r="H5" i="1"/>
  <c r="H7" i="1"/>
  <c r="H4" i="1"/>
  <c r="H32" i="1"/>
  <c r="H12" i="1"/>
  <c r="H30" i="1"/>
  <c r="H14" i="1"/>
  <c r="H27" i="1"/>
  <c r="H39" i="1"/>
  <c r="H36" i="1"/>
  <c r="H40" i="1"/>
  <c r="H18" i="1"/>
  <c r="H33" i="1"/>
  <c r="H21" i="1"/>
  <c r="H37" i="1"/>
  <c r="H13" i="1"/>
  <c r="H35" i="1"/>
  <c r="H25" i="1"/>
  <c r="H20" i="1"/>
  <c r="J20" i="1" s="1"/>
  <c r="K21" i="1" s="1"/>
  <c r="H28" i="1"/>
  <c r="J28" i="1" s="1"/>
  <c r="L28" i="1" s="1"/>
  <c r="H8" i="1"/>
  <c r="J8" i="1" s="1"/>
  <c r="H23" i="1"/>
  <c r="J23" i="1" s="1"/>
  <c r="K24" i="1" s="1"/>
  <c r="H38" i="1"/>
  <c r="H19" i="1"/>
  <c r="H16" i="1"/>
  <c r="H15" i="1"/>
  <c r="H17" i="1"/>
  <c r="H29" i="1"/>
  <c r="H24" i="1"/>
  <c r="H41" i="1"/>
  <c r="H2" i="1"/>
  <c r="J2" i="1" s="1"/>
  <c r="L20" i="1" l="1"/>
  <c r="L8" i="1"/>
  <c r="M28" i="1"/>
  <c r="K3" i="1"/>
  <c r="K2" i="1"/>
  <c r="L2" i="1"/>
  <c r="M8" i="1"/>
  <c r="M23" i="1"/>
  <c r="M20" i="1"/>
  <c r="L23" i="1"/>
  <c r="K29" i="1"/>
  <c r="K9" i="1"/>
  <c r="J30" i="1"/>
  <c r="J12" i="1"/>
  <c r="J14" i="1"/>
  <c r="J32" i="1"/>
  <c r="J4" i="1"/>
  <c r="L4" i="1" s="1"/>
  <c r="J21" i="1"/>
  <c r="J11" i="1"/>
  <c r="J18" i="1"/>
  <c r="J34" i="1"/>
  <c r="J33" i="1"/>
  <c r="J15" i="1"/>
  <c r="J29" i="1"/>
  <c r="J17" i="1"/>
  <c r="J10" i="1"/>
  <c r="J39" i="1"/>
  <c r="J38" i="1"/>
  <c r="J27" i="1"/>
  <c r="J3" i="1"/>
  <c r="J19" i="1"/>
  <c r="J6" i="1"/>
  <c r="J25" i="1"/>
  <c r="J16" i="1"/>
  <c r="J40" i="1"/>
  <c r="J9" i="1"/>
  <c r="J36" i="1"/>
  <c r="J26" i="1"/>
  <c r="J7" i="1"/>
  <c r="J35" i="1"/>
  <c r="J5" i="1"/>
  <c r="J41" i="1"/>
  <c r="J13" i="1"/>
  <c r="J22" i="1"/>
  <c r="J24" i="1"/>
  <c r="J37" i="1"/>
  <c r="J31" i="1"/>
  <c r="K17" i="1" l="1"/>
  <c r="M16" i="1"/>
  <c r="L16" i="1"/>
  <c r="K5" i="1"/>
  <c r="M4" i="1"/>
  <c r="K32" i="1"/>
  <c r="L31" i="1"/>
  <c r="M31" i="1"/>
  <c r="K27" i="1"/>
  <c r="M26" i="1"/>
  <c r="L26" i="1"/>
  <c r="K22" i="1"/>
  <c r="B61" i="1" s="1"/>
  <c r="M21" i="1"/>
  <c r="L21" i="1"/>
  <c r="K7" i="1"/>
  <c r="B57" i="1" s="1"/>
  <c r="M6" i="1"/>
  <c r="L6" i="1"/>
  <c r="K20" i="1"/>
  <c r="M19" i="1"/>
  <c r="L19" i="1"/>
  <c r="K38" i="1"/>
  <c r="M37" i="1"/>
  <c r="L37" i="1"/>
  <c r="K4" i="1"/>
  <c r="L3" i="1"/>
  <c r="M3" i="1"/>
  <c r="K28" i="1"/>
  <c r="B62" i="1" s="1"/>
  <c r="M27" i="1"/>
  <c r="L27" i="1"/>
  <c r="K31" i="1"/>
  <c r="M30" i="1"/>
  <c r="L30" i="1"/>
  <c r="K39" i="1"/>
  <c r="L38" i="1"/>
  <c r="M38" i="1"/>
  <c r="K11" i="1"/>
  <c r="L10" i="1"/>
  <c r="M10" i="1"/>
  <c r="K6" i="1"/>
  <c r="L5" i="1"/>
  <c r="M5" i="1"/>
  <c r="K18" i="1"/>
  <c r="L17" i="1"/>
  <c r="M17" i="1"/>
  <c r="K36" i="1"/>
  <c r="B64" i="1" s="1"/>
  <c r="M35" i="1"/>
  <c r="L35" i="1"/>
  <c r="K30" i="1"/>
  <c r="M29" i="1"/>
  <c r="L29" i="1"/>
  <c r="K34" i="1"/>
  <c r="M33" i="1"/>
  <c r="L33" i="1"/>
  <c r="K37" i="1"/>
  <c r="L36" i="1"/>
  <c r="M36" i="1"/>
  <c r="K26" i="1"/>
  <c r="L25" i="1"/>
  <c r="M25" i="1"/>
  <c r="K33" i="1"/>
  <c r="M32" i="1"/>
  <c r="L32" i="1"/>
  <c r="K15" i="1"/>
  <c r="M14" i="1"/>
  <c r="L14" i="1"/>
  <c r="K13" i="1"/>
  <c r="L12" i="1"/>
  <c r="M12" i="1"/>
  <c r="K25" i="1"/>
  <c r="L24" i="1"/>
  <c r="M24" i="1"/>
  <c r="K23" i="1"/>
  <c r="M22" i="1"/>
  <c r="L22" i="1"/>
  <c r="K14" i="1"/>
  <c r="L13" i="1"/>
  <c r="M13" i="1"/>
  <c r="K40" i="1"/>
  <c r="L39" i="1"/>
  <c r="M39" i="1"/>
  <c r="L41" i="1"/>
  <c r="M41" i="1"/>
  <c r="K8" i="1"/>
  <c r="L7" i="1"/>
  <c r="M7" i="1"/>
  <c r="K16" i="1"/>
  <c r="M15" i="1"/>
  <c r="L15" i="1"/>
  <c r="K35" i="1"/>
  <c r="L34" i="1"/>
  <c r="M34" i="1"/>
  <c r="K10" i="1"/>
  <c r="B58" i="1" s="1"/>
  <c r="M9" i="1"/>
  <c r="L9" i="1"/>
  <c r="K19" i="1"/>
  <c r="B60" i="1" s="1"/>
  <c r="M18" i="1"/>
  <c r="L18" i="1"/>
  <c r="K41" i="1"/>
  <c r="L40" i="1"/>
  <c r="M40" i="1"/>
  <c r="K12" i="1"/>
  <c r="M11" i="1"/>
  <c r="L11" i="1"/>
  <c r="B56" i="1"/>
  <c r="B51" i="1"/>
  <c r="B50" i="1"/>
  <c r="T9" i="1" l="1"/>
  <c r="U13" i="1" s="1"/>
  <c r="T8" i="1"/>
  <c r="T10" i="1"/>
  <c r="U19" i="1" s="1"/>
  <c r="B63" i="1"/>
  <c r="B59" i="1"/>
  <c r="X8" i="1"/>
  <c r="B65" i="1"/>
  <c r="B47" i="1"/>
  <c r="V8" i="1"/>
  <c r="W8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<sst xmlns="http://schemas.openxmlformats.org/spreadsheetml/2006/main" count="95" uniqueCount="53">
  <si>
    <t>Employee ID</t>
  </si>
  <si>
    <t>Age</t>
  </si>
  <si>
    <t>Years of Service</t>
  </si>
  <si>
    <t>Current Salary</t>
  </si>
  <si>
    <t>Retirement Age</t>
  </si>
  <si>
    <t>Final Average Salary</t>
  </si>
  <si>
    <t>Benefit Multiplier</t>
  </si>
  <si>
    <t>Annual Pension</t>
  </si>
  <si>
    <t>Summary Table</t>
  </si>
  <si>
    <t>Metric</t>
  </si>
  <si>
    <t>Formula/Calculation Tip</t>
  </si>
  <si>
    <t>Total Present Value of Liabilities</t>
  </si>
  <si>
    <t>Average Age</t>
  </si>
  <si>
    <t>Average Years of Service</t>
  </si>
  <si>
    <t>Average Annual Pension</t>
  </si>
  <si>
    <t>Total Annual Pension Obligation</t>
  </si>
  <si>
    <t>% of Employees Retiring in&lt;5 years</t>
  </si>
  <si>
    <t>Decile</t>
  </si>
  <si>
    <t>Top 10%</t>
  </si>
  <si>
    <t>2nd 10%</t>
  </si>
  <si>
    <t>3rd 10%</t>
  </si>
  <si>
    <t>4th 10%</t>
  </si>
  <si>
    <t>5th 10%</t>
  </si>
  <si>
    <t>6th 10%</t>
  </si>
  <si>
    <t>7th 10%</t>
  </si>
  <si>
    <t>8th 10%</t>
  </si>
  <si>
    <t>9th 10%</t>
  </si>
  <si>
    <t>Bottom 10%</t>
  </si>
  <si>
    <t>Summary Table (Pie Chart)</t>
  </si>
  <si>
    <t>Total Liability</t>
  </si>
  <si>
    <t>% of Total Liability</t>
  </si>
  <si>
    <t>Discount Rate</t>
  </si>
  <si>
    <t>Years Until Retirement</t>
  </si>
  <si>
    <t>Retirement Age #2</t>
  </si>
  <si>
    <t>Retirement Age #3</t>
  </si>
  <si>
    <t>Present Value of Pension Liability (62)</t>
  </si>
  <si>
    <t>Present Value of Pension Liability (65)</t>
  </si>
  <si>
    <t>Present Value of Pension Liability (68)</t>
  </si>
  <si>
    <t>Years Until Retirement (62)</t>
  </si>
  <si>
    <t>Years Until Retirement (68)</t>
  </si>
  <si>
    <t>Total Pension Liability (65)</t>
  </si>
  <si>
    <t>Total Pension Liability (62)</t>
  </si>
  <si>
    <t>Total Pension Liability (68)</t>
  </si>
  <si>
    <t>total liability (65)</t>
  </si>
  <si>
    <t>total liability (62)</t>
  </si>
  <si>
    <t>total liability (68)</t>
  </si>
  <si>
    <t>discount rate (65)</t>
  </si>
  <si>
    <t>discount rate (62)</t>
  </si>
  <si>
    <t>discount rate (68)</t>
  </si>
  <si>
    <t>don’t even try to change anything in the shaded cells</t>
  </si>
  <si>
    <t>Age 62 Liability</t>
  </si>
  <si>
    <t>Age 65 Liability</t>
  </si>
  <si>
    <t>Age 68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</si>
</sst>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/>
    <xf numFmtId="2" fontId="1" fillId="0" borderId="5" xfId="0" applyNumberFormat="1" applyFont="1" applyBorder="1"/>
    <xf numFmtId="1" fontId="1" fillId="0" borderId="6" xfId="0" applyNumberFormat="1" applyFont="1" applyBorder="1"/>
    <xf numFmtId="164" fontId="1" fillId="0" borderId="6" xfId="0" applyNumberFormat="1" applyFont="1" applyBorder="1"/>
    <xf numFmtId="0" fontId="1" fillId="0" borderId="6" xfId="0" applyFont="1" applyBorder="1"/>
    <xf numFmtId="10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7" xfId="0" applyFont="1" applyBorder="1"/>
    <xf numFmtId="9" fontId="1" fillId="0" borderId="8" xfId="0" applyNumberFormat="1" applyFont="1" applyBorder="1"/>
    <xf numFmtId="9" fontId="1" fillId="0" borderId="9" xfId="0" applyNumberFormat="1" applyFont="1" applyBorder="1"/>
    <xf numFmtId="9" fontId="1" fillId="0" borderId="10" xfId="0" applyNumberFormat="1" applyFont="1" applyBorder="1"/>
    <xf numFmtId="0" fontId="2" fillId="0" borderId="0" xfId="0" applyFont="1" applyAlignment="1">
      <alignment horizontal="center" vertical="center"/>
    </xf>
    <xf numFmtId="165" fontId="1" fillId="0" borderId="0" xfId="0" applyNumberFormat="1" applyFont="1"/>
    <xf numFmtId="0" fontId="1" fillId="2" borderId="12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1" fillId="2" borderId="0" xfId="0" applyFont="1" applyFill="1"/>
    <xf numFmtId="165" fontId="1" fillId="2" borderId="6" xfId="0" applyNumberFormat="1" applyFont="1" applyFill="1" applyBorder="1"/>
    <xf numFmtId="0" fontId="1" fillId="2" borderId="6" xfId="0" applyFont="1" applyFill="1" applyBorder="1"/>
    <xf numFmtId="165" fontId="1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1" fillId="2" borderId="11" xfId="0" applyFont="1" applyFill="1" applyBorder="1"/>
    <xf numFmtId="0" fontId="1" fillId="2" borderId="15" xfId="0" applyFont="1" applyFill="1" applyBorder="1"/>
    <xf numFmtId="165" fontId="1" fillId="2" borderId="7" xfId="0" applyNumberFormat="1" applyFont="1" applyFill="1" applyBorder="1"/>
    <xf numFmtId="165" fontId="1" fillId="2" borderId="5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C8F"/>
      <color rgb="FFBABF95"/>
      <color rgb="FF81B29A"/>
      <color rgb="FF5F797B"/>
      <color rgb="FF3D405B"/>
      <color rgb="FF8F5D5D"/>
      <color rgb="FFE07A5F"/>
      <color rgb="FFEAB69F"/>
      <color rgb="FFF4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0115213170827E-2"/>
          <c:y val="8.6066753600877732E-2"/>
          <c:w val="0.84469860670787089"/>
          <c:h val="0.8777949785991383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Sheet1!$A$2:$A$41</c:f>
              <c:numCache>
                <c:formatCode>0</c:formatCode>
                <c:ptCount val="40"/>
                <c:pt idx="0">
                  <c:v>1</c:v>
                </c:pt>
                <c:pt idx="1">
                  <c:v>31</c:v>
                </c:pt>
                <c:pt idx="2">
                  <c:v>11</c:v>
                </c:pt>
                <c:pt idx="3">
                  <c:v>9</c:v>
                </c:pt>
                <c:pt idx="4">
                  <c:v>3</c:v>
                </c:pt>
                <c:pt idx="5">
                  <c:v>10</c:v>
                </c:pt>
                <c:pt idx="6">
                  <c:v>29</c:v>
                </c:pt>
                <c:pt idx="7">
                  <c:v>34</c:v>
                </c:pt>
                <c:pt idx="8">
                  <c:v>4</c:v>
                </c:pt>
                <c:pt idx="9">
                  <c:v>5</c:v>
                </c:pt>
                <c:pt idx="10">
                  <c:v>13</c:v>
                </c:pt>
                <c:pt idx="11">
                  <c:v>24</c:v>
                </c:pt>
                <c:pt idx="12">
                  <c:v>15</c:v>
                </c:pt>
                <c:pt idx="13">
                  <c:v>36</c:v>
                </c:pt>
                <c:pt idx="14">
                  <c:v>35</c:v>
                </c:pt>
                <c:pt idx="15">
                  <c:v>37</c:v>
                </c:pt>
                <c:pt idx="16">
                  <c:v>20</c:v>
                </c:pt>
                <c:pt idx="17">
                  <c:v>33</c:v>
                </c:pt>
                <c:pt idx="18">
                  <c:v>27</c:v>
                </c:pt>
                <c:pt idx="19">
                  <c:v>22</c:v>
                </c:pt>
                <c:pt idx="20">
                  <c:v>8</c:v>
                </c:pt>
                <c:pt idx="21">
                  <c:v>30</c:v>
                </c:pt>
                <c:pt idx="22">
                  <c:v>39</c:v>
                </c:pt>
                <c:pt idx="23">
                  <c:v>26</c:v>
                </c:pt>
                <c:pt idx="24">
                  <c:v>2</c:v>
                </c:pt>
                <c:pt idx="25">
                  <c:v>16</c:v>
                </c:pt>
                <c:pt idx="26">
                  <c:v>28</c:v>
                </c:pt>
                <c:pt idx="27">
                  <c:v>38</c:v>
                </c:pt>
                <c:pt idx="28">
                  <c:v>14</c:v>
                </c:pt>
                <c:pt idx="29">
                  <c:v>7</c:v>
                </c:pt>
                <c:pt idx="30">
                  <c:v>12</c:v>
                </c:pt>
                <c:pt idx="31">
                  <c:v>21</c:v>
                </c:pt>
                <c:pt idx="32">
                  <c:v>6</c:v>
                </c:pt>
                <c:pt idx="33">
                  <c:v>25</c:v>
                </c:pt>
                <c:pt idx="34">
                  <c:v>18</c:v>
                </c:pt>
                <c:pt idx="35">
                  <c:v>23</c:v>
                </c:pt>
                <c:pt idx="36">
                  <c:v>32</c:v>
                </c:pt>
                <c:pt idx="37">
                  <c:v>17</c:v>
                </c:pt>
                <c:pt idx="38">
                  <c:v>19</c:v>
                </c:pt>
                <c:pt idx="39">
                  <c:v>40</c:v>
                </c:pt>
              </c:numCache>
            </c:numRef>
          </c:cat>
          <c:val>
            <c:numRef>
              <c:f>Sheet1!$K$2:$K$41</c:f>
              <c:numCache>
                <c:formatCode>"$"#,##0.00</c:formatCode>
                <c:ptCount val="40"/>
                <c:pt idx="0">
                  <c:v>787159.61964532023</c:v>
                </c:pt>
                <c:pt idx="1">
                  <c:v>659233.7889500492</c:v>
                </c:pt>
                <c:pt idx="2">
                  <c:v>710030.75108651514</c:v>
                </c:pt>
                <c:pt idx="3">
                  <c:v>631862.7592879968</c:v>
                </c:pt>
                <c:pt idx="4">
                  <c:v>425371.34655492997</c:v>
                </c:pt>
                <c:pt idx="5">
                  <c:v>499855.55498932407</c:v>
                </c:pt>
                <c:pt idx="6">
                  <c:v>426773.28775951092</c:v>
                </c:pt>
                <c:pt idx="7">
                  <c:v>313872.54895418719</c:v>
                </c:pt>
                <c:pt idx="8">
                  <c:v>391729.86589584209</c:v>
                </c:pt>
                <c:pt idx="9">
                  <c:v>205887.53575962264</c:v>
                </c:pt>
                <c:pt idx="10">
                  <c:v>170274.44085635577</c:v>
                </c:pt>
                <c:pt idx="11">
                  <c:v>215980.72139837366</c:v>
                </c:pt>
                <c:pt idx="12">
                  <c:v>253296.26760888001</c:v>
                </c:pt>
                <c:pt idx="13">
                  <c:v>195374.64435681855</c:v>
                </c:pt>
                <c:pt idx="14">
                  <c:v>257592.81779796362</c:v>
                </c:pt>
                <c:pt idx="15">
                  <c:v>131788.83819265594</c:v>
                </c:pt>
                <c:pt idx="16">
                  <c:v>195969.7902471133</c:v>
                </c:pt>
                <c:pt idx="17">
                  <c:v>94574.354331242808</c:v>
                </c:pt>
                <c:pt idx="18">
                  <c:v>112661.62976568479</c:v>
                </c:pt>
                <c:pt idx="19">
                  <c:v>88738.310164284529</c:v>
                </c:pt>
                <c:pt idx="20">
                  <c:v>88602.221025929364</c:v>
                </c:pt>
                <c:pt idx="21">
                  <c:v>75659.032989577114</c:v>
                </c:pt>
                <c:pt idx="22">
                  <c:v>63074.315377480518</c:v>
                </c:pt>
                <c:pt idx="23">
                  <c:v>59712.368733370829</c:v>
                </c:pt>
                <c:pt idx="24">
                  <c:v>51048.19377733484</c:v>
                </c:pt>
                <c:pt idx="25">
                  <c:v>87813.696848211737</c:v>
                </c:pt>
                <c:pt idx="26">
                  <c:v>64592.199333491037</c:v>
                </c:pt>
                <c:pt idx="27">
                  <c:v>79085.361600375967</c:v>
                </c:pt>
                <c:pt idx="28">
                  <c:v>53729.942527247142</c:v>
                </c:pt>
                <c:pt idx="29">
                  <c:v>50376.294694104145</c:v>
                </c:pt>
                <c:pt idx="30">
                  <c:v>38535.787066663026</c:v>
                </c:pt>
                <c:pt idx="31">
                  <c:v>56164.060487061834</c:v>
                </c:pt>
                <c:pt idx="32">
                  <c:v>36060.396682929677</c:v>
                </c:pt>
                <c:pt idx="33">
                  <c:v>57529.815502767895</c:v>
                </c:pt>
                <c:pt idx="34">
                  <c:v>62128.900394922006</c:v>
                </c:pt>
                <c:pt idx="35">
                  <c:v>62491.172074053087</c:v>
                </c:pt>
                <c:pt idx="36">
                  <c:v>40916.776309202607</c:v>
                </c:pt>
                <c:pt idx="37">
                  <c:v>20597.513227786305</c:v>
                </c:pt>
                <c:pt idx="38">
                  <c:v>19981.183497500639</c:v>
                </c:pt>
                <c:pt idx="39">
                  <c:v>16995.982185613859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8-4061-B927-D438197F7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1268431"/>
        <c:axId val="761266031"/>
      </c:barChart>
      <c:catAx>
        <c:axId val="761268431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266031"/>
        <c:crosses val="autoZero"/>
        <c:auto val="1"/>
        <c:lblAlgn val="ctr"/>
        <c:lblOffset val="100"/>
        <c:noMultiLvlLbl val="0"/>
      </c:catAx>
      <c:valAx>
        <c:axId val="76126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26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 i="0" u="none" strike="noStrike" baseline="0"/>
              <a:t>Pension Liability Distribution by Employee Decile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89B-4837-B7F4-0A7979541278}"/>
              </c:ext>
            </c:extLst>
          </c:dPt>
          <c:dPt>
            <c:idx val="1"/>
            <c:bubble3D val="0"/>
            <c:spPr>
              <a:solidFill>
                <a:srgbClr val="F2CC8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89B-4837-B7F4-0A7979541278}"/>
              </c:ext>
            </c:extLst>
          </c:dPt>
          <c:dPt>
            <c:idx val="2"/>
            <c:bubble3D val="0"/>
            <c:spPr>
              <a:solidFill>
                <a:srgbClr val="BABF9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89B-4837-B7F4-0A7979541278}"/>
              </c:ext>
            </c:extLst>
          </c:dPt>
          <c:dPt>
            <c:idx val="3"/>
            <c:bubble3D val="0"/>
            <c:spPr>
              <a:solidFill>
                <a:srgbClr val="81B29A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89B-4837-B7F4-0A7979541278}"/>
              </c:ext>
            </c:extLst>
          </c:dPt>
          <c:dPt>
            <c:idx val="4"/>
            <c:bubble3D val="0"/>
            <c:spPr>
              <a:solidFill>
                <a:srgbClr val="5F797B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89B-4837-B7F4-0A7979541278}"/>
              </c:ext>
            </c:extLst>
          </c:dPt>
          <c:dPt>
            <c:idx val="5"/>
            <c:bubble3D val="0"/>
            <c:spPr>
              <a:solidFill>
                <a:srgbClr val="3D405B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89B-4837-B7F4-0A7979541278}"/>
              </c:ext>
            </c:extLst>
          </c:dPt>
          <c:dPt>
            <c:idx val="6"/>
            <c:bubble3D val="0"/>
            <c:spPr>
              <a:solidFill>
                <a:srgbClr val="8F5D5D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89B-4837-B7F4-0A7979541278}"/>
              </c:ext>
            </c:extLst>
          </c:dPt>
          <c:dPt>
            <c:idx val="7"/>
            <c:bubble3D val="0"/>
            <c:spPr>
              <a:solidFill>
                <a:srgbClr val="E07A5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89B-4837-B7F4-0A7979541278}"/>
              </c:ext>
            </c:extLst>
          </c:dPt>
          <c:dPt>
            <c:idx val="8"/>
            <c:bubble3D val="0"/>
            <c:spPr>
              <a:solidFill>
                <a:srgbClr val="EAB69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89B-4837-B7F4-0A7979541278}"/>
              </c:ext>
            </c:extLst>
          </c:dPt>
          <c:dPt>
            <c:idx val="9"/>
            <c:bubble3D val="0"/>
            <c:spPr>
              <a:solidFill>
                <a:srgbClr val="F4F1DE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89B-4837-B7F4-0A797954127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Sheet1!$A$56:$A$65</c:f>
              <c:strCache>
                <c:ptCount val="10"/>
                <c:pt idx="0">
                  <c:v>Top 10%</c:v>
                </c:pt>
                <c:pt idx="1">
                  <c:v>2nd 10%</c:v>
                </c:pt>
                <c:pt idx="2">
                  <c:v>3rd 10%</c:v>
                </c:pt>
                <c:pt idx="3">
                  <c:v>4th 10%</c:v>
                </c:pt>
                <c:pt idx="4">
                  <c:v>5th 10%</c:v>
                </c:pt>
                <c:pt idx="5">
                  <c:v>6th 10%</c:v>
                </c:pt>
                <c:pt idx="6">
                  <c:v>7th 10%</c:v>
                </c:pt>
                <c:pt idx="7">
                  <c:v>8th 10%</c:v>
                </c:pt>
                <c:pt idx="8">
                  <c:v>9th 10%</c:v>
                </c:pt>
                <c:pt idx="9">
                  <c:v>Bottom 10%</c:v>
                </c:pt>
              </c:strCache>
            </c:strRef>
          </c:cat>
          <c:val>
            <c:numRef>
              <c:f>Sheet1!$B$56:$B$65</c:f>
              <c:numCache>
                <c:formatCode>General</c:formatCode>
                <c:ptCount val="10"/>
                <c:pt idx="0">
                  <c:v>2788286.9189698813</c:v>
                </c:pt>
                <c:pt idx="1">
                  <c:v>1665872.7382579523</c:v>
                </c:pt>
                <c:pt idx="2">
                  <c:v>983872.56391019397</c:v>
                </c:pt>
                <c:pt idx="3">
                  <c:v>838052.56795631815</c:v>
                </c:pt>
                <c:pt idx="4">
                  <c:v>491944.08450832544</c:v>
                </c:pt>
                <c:pt idx="5">
                  <c:v>287047.93812635785</c:v>
                </c:pt>
                <c:pt idx="6">
                  <c:v>282539.45155941357</c:v>
                </c:pt>
                <c:pt idx="7">
                  <c:v>198806.08477507613</c:v>
                </c:pt>
                <c:pt idx="8">
                  <c:v>218210.28465467267</c:v>
                </c:pt>
                <c:pt idx="9">
                  <c:v>98491.455220103409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837-B7F4-0A797954127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Impact of Discount Rate on Pension Liability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money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Sheet1!$T$2:$T$5</c:f>
              <c:numCache>
                <c:formatCode>General</c:formatCode>
                <c:ptCount val="4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</c:numCache>
            </c:numRef>
          </c:cat>
          <c:val>
            <c:numRef>
              <c:f>Sheet1!$U$2:$U$5</c:f>
              <c:numCache>
                <c:formatCode>"$"#,##0.00</c:formatCode>
                <c:ptCount val="4"/>
                <c:pt idx="0">
                  <c:v>7853124.0879382947</c:v>
                </c:pt>
                <c:pt idx="1">
                  <c:v>6399555.8317955378</c:v>
                </c:pt>
                <c:pt idx="2">
                  <c:v>5271569.585807763</c:v>
                </c:pt>
                <c:pt idx="3">
                  <c:v>4385669.1186757684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2F-434F-BAFD-B946739FF6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08880496"/>
        <c:axId val="2108897776"/>
      </c:lineChart>
      <c:catAx>
        <c:axId val="210888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Discount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897776"/>
        <c:crosses val="autoZero"/>
        <c:auto val="1"/>
        <c:lblAlgn val="ctr"/>
        <c:lblOffset val="100"/>
        <c:noMultiLvlLbl val="0"/>
      </c:catAx>
      <c:valAx>
        <c:axId val="21088977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Pension 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88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/>
              <a:t>Sensitivity of Pension Liability to Discount Rate and Retirement Age</a:t>
            </a:r>
            <a:endParaRPr lang="en-CA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>
        <c:manualLayout>
          <c:layoutTarget val="inner"/>
          <c:xMode val="edge"/>
          <c:yMode val="edge"/>
          <c:x val="0.13778619174315823"/>
          <c:y val="0.14403419221067368"/>
          <c:w val="0.83973616361794501"/>
          <c:h val="0.71821117741725515"/>
        </c:manualLayout>
      </c:layout>
      <c:lineChart>
        <c:grouping val="standard"/>
        <c:varyColors val="0"/>
        <c:ser>
          <c:idx val="0"/>
          <c:order val="0"/>
          <c:tx>
            <c:strRef>
              <c:f>Sheet1!$X$11</c:f>
              <c:strCache>
                <c:ptCount val="1"/>
                <c:pt idx="0">
                  <c:v>Age 62 Liability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Sheet1!$W$12:$W$15</c:f>
              <c:numCache>
                <c:formatCode>0%</c:formatCode>
                <c:ptCount val="4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</c:numCache>
            </c:numRef>
          </c:cat>
          <c:val>
            <c:numRef>
              <c:f>Sheet1!$X$12:$X$15</c:f>
              <c:numCache>
                <c:formatCode>"$"#,##0.00</c:formatCode>
                <c:ptCount val="4"/>
                <c:pt idx="0">
                  <c:v>7879402.6437635068</c:v>
                </c:pt>
                <c:pt idx="1">
                  <c:v>6608091.3287035795</c:v>
                </c:pt>
                <c:pt idx="2">
                  <c:v>5599832.4965454498</c:v>
                </c:pt>
                <c:pt idx="3">
                  <c:v>4790936.1543218009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BC-4DAC-AE3F-26D1D95BAD90}"/>
            </c:ext>
          </c:extLst>
        </c:ser>
        <c:ser>
          <c:idx val="1"/>
          <c:order val="1"/>
          <c:tx>
            <c:strRef>
              <c:f>Sheet1!$Y$11</c:f>
              <c:strCache>
                <c:ptCount val="1"/>
                <c:pt idx="0">
                  <c:v>Age 65 Liability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Sheet1!$W$12:$W$15</c:f>
              <c:numCache>
                <c:formatCode>0%</c:formatCode>
                <c:ptCount val="4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</c:numCache>
            </c:numRef>
          </c:cat>
          <c:val>
            <c:numRef>
              <c:f>Sheet1!$Y$12:$Y$15</c:f>
              <c:numCache>
                <c:formatCode>"$"#,##0.00</c:formatCode>
                <c:ptCount val="4"/>
                <c:pt idx="0">
                  <c:v>7853124.0879382947</c:v>
                </c:pt>
                <c:pt idx="1">
                  <c:v>6399555.8317955378</c:v>
                </c:pt>
                <c:pt idx="2">
                  <c:v>5271569.585807763</c:v>
                </c:pt>
                <c:pt idx="3">
                  <c:v>4385669.1186757684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BC-4DAC-AE3F-26D1D95BAD90}"/>
            </c:ext>
          </c:extLst>
        </c:ser>
        <c:ser>
          <c:idx val="2"/>
          <c:order val="2"/>
          <c:tx>
            <c:strRef>
              <c:f>Sheet1!$Z$11</c:f>
              <c:strCache>
                <c:ptCount val="1"/>
                <c:pt idx="0">
                  <c:v>Age 68 Liability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Sheet1!$W$12:$W$15</c:f>
              <c:numCache>
                <c:formatCode>0%</c:formatCode>
                <c:ptCount val="4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</c:numCache>
            </c:numRef>
          </c:cat>
          <c:val>
            <c:numRef>
              <c:f>Sheet1!$Z$12:$Z$15</c:f>
              <c:numCache>
                <c:formatCode>"$"#,##0.00</c:formatCode>
                <c:ptCount val="4"/>
                <c:pt idx="0">
                  <c:v>6602032.244040072</c:v>
                </c:pt>
                <c:pt idx="1">
                  <c:v>5226116.5365106231</c:v>
                </c:pt>
                <c:pt idx="2">
                  <c:v>4182646.531423199</c:v>
                </c:pt>
                <c:pt idx="3">
                  <c:v>3381578.4863874246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BC-4DAC-AE3F-26D1D95BAD9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41971903"/>
        <c:axId val="1141961823"/>
      </c:lineChart>
      <c:catAx>
        <c:axId val="1141971903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961823"/>
        <c:crosses val="autoZero"/>
        <c:auto val="1"/>
        <c:lblAlgn val="ctr"/>
        <c:lblOffset val="100"/>
        <c:noMultiLvlLbl val="0"/>
      </c:catAx>
      <c:valAx>
        <c:axId val="11419618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97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Employee Years of Service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Distribution of Employee Years of Service</a:t>
          </a:r>
        </a:p>
      </cx:txPr>
    </cx:title>
    <cx:plotArea>
      <cx:plotAreaRegion>
        <cx:series layoutId="clusteredColumn" uniqueId="{D5CF9345-336D-4F2F-A1EC-38784F0EC991}"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F2C2C8F5-88C6-4AE0-ABFC-FDBECBA7196E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Employee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Distribution of Employee Age</a:t>
          </a:r>
        </a:p>
      </cx:txPr>
    </cx:title>
    <cx:plotArea>
      <cx:plotAreaRegion>
        <cx:series layoutId="clusteredColumn" uniqueId="{4ACAC082-B2E3-4BA4-BA88-988EAB024858}"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B18451BF-EEE8-426B-8AA4-F09C87A7D879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302899</xdr:colOff>
      <xdr:row>38</xdr:row>
      <xdr:rowOff>38012</xdr:rowOff>
    </xdr:from>
    <xdr:to>
      <xdr:col>26</xdr:col>
      <xdr:colOff>408637</xdr:colOff>
      <xdr:row>64</xdr:row>
      <xdr:rowOff>214029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4A110E-95CB-6160-FBA6-8FFF77497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535782</xdr:colOff>
      <xdr:row>43</xdr:row>
      <xdr:rowOff>119063</xdr:rowOff>
    </xdr:from>
    <xdr:to>
      <xdr:col>19</xdr:col>
      <xdr:colOff>95818</xdr:colOff>
      <xdr:row>55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EC2AA10-617B-4841-B9B5-F58C2CDCAA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32707" y="10472738"/>
              <a:ext cx="1542868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535782</xdr:colOff>
      <xdr:row>55</xdr:row>
      <xdr:rowOff>51027</xdr:rowOff>
    </xdr:from>
    <xdr:to>
      <xdr:col>19</xdr:col>
      <xdr:colOff>95818</xdr:colOff>
      <xdr:row>66</xdr:row>
      <xdr:rowOff>174852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9CEB5E92-78B1-407E-A69D-E971487AB7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32707" y="13262202"/>
              <a:ext cx="1542868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286314</xdr:colOff>
      <xdr:row>45</xdr:row>
      <xdr:rowOff>2834</xdr:rowOff>
    </xdr:from>
    <xdr:to>
      <xdr:col>10</xdr:col>
      <xdr:colOff>382701</xdr:colOff>
      <xdr:row>63</xdr:row>
      <xdr:rowOff>136069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573F813-9EBA-81B5-1BD0-AEA9FB646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1675695</xdr:colOff>
      <xdr:row>71</xdr:row>
      <xdr:rowOff>102107</xdr:rowOff>
    </xdr:from>
    <xdr:to>
      <xdr:col>20</xdr:col>
      <xdr:colOff>1256145</xdr:colOff>
      <xdr:row>83</xdr:row>
      <xdr:rowOff>135626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500D27-F819-A128-E436-73CEB77CA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333374</xdr:colOff>
      <xdr:row>18</xdr:row>
      <xdr:rowOff>38544</xdr:rowOff>
    </xdr:from>
    <xdr:to>
      <xdr:col>28</xdr:col>
      <xdr:colOff>66973</xdr:colOff>
      <xdr:row>35</xdr:row>
      <xdr:rowOff>230683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1FE677-EFFD-30D7-B78B-5960D539F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75C-01D2-4FB0-B105-CFFCD521BC90}">
  <dimension ref="A1:Z179"/>
  <sheetViews>
    <sheetView tabSelected="1" topLeftCell="H28" zoomScale="37" zoomScaleNormal="40" workbookViewId="0">
      <selection activeCell="U34" sqref="U34"/>
    </sheetView>
  </sheetViews>
  <sheetFormatPr defaultRowHeight="13.9" x14ac:dyDescent="0.4"/>
  <cols>
    <col min="1" max="1" width="31.3984375" style="1" customWidth="1"/>
    <col min="2" max="2" width="21.3984375" style="1" customWidth="1"/>
    <col min="3" max="3" width="17.73046875" style="1" customWidth="1"/>
    <col min="4" max="5" width="15.59765625" style="1" customWidth="1"/>
    <col min="6" max="7" width="18.3984375" style="1" customWidth="1"/>
    <col min="8" max="8" width="19.19921875" style="1" customWidth="1"/>
    <col min="9" max="10" width="15.59765625" style="1" customWidth="1"/>
    <col min="11" max="11" width="32.9296875" style="1" customWidth="1"/>
    <col min="12" max="12" width="33.46484375" style="1" customWidth="1"/>
    <col min="13" max="13" width="34.06640625" style="1" customWidth="1"/>
    <col min="14" max="14" width="15.59765625" style="1" customWidth="1"/>
    <col min="15" max="17" width="25.59765625" style="1" customWidth="1"/>
    <col min="18" max="18" width="15.19921875" style="1" customWidth="1"/>
    <col min="19" max="19" width="14.06640625" style="1" bestFit="1" customWidth="1"/>
    <col min="20" max="20" width="17.265625" style="1" customWidth="1"/>
    <col min="21" max="21" width="24.86328125" style="1" customWidth="1"/>
    <col min="22" max="22" width="25.796875" style="1" customWidth="1"/>
    <col min="23" max="23" width="25.86328125" style="1" customWidth="1"/>
    <col min="24" max="24" width="30.46484375" style="1" customWidth="1"/>
    <col min="25" max="25" width="20.86328125" style="1" customWidth="1"/>
    <col min="26" max="26" width="21.33203125" style="1" customWidth="1"/>
    <col min="27" max="16384" width="9.06640625" style="1"/>
  </cols>
  <sheetData>
    <row r="1" spans="1:26" ht="27.75" customHeigh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34</v>
      </c>
      <c r="H1" s="3" t="s">
        <v>5</v>
      </c>
      <c r="I1" s="3" t="s">
        <v>6</v>
      </c>
      <c r="J1" s="3" t="s">
        <v>7</v>
      </c>
      <c r="K1" s="3" t="s">
        <v>36</v>
      </c>
      <c r="L1" s="3" t="s">
        <v>35</v>
      </c>
      <c r="M1" s="3" t="s">
        <v>37</v>
      </c>
      <c r="N1" s="4" t="s">
        <v>17</v>
      </c>
      <c r="O1" s="15" t="s">
        <v>32</v>
      </c>
      <c r="P1" s="15" t="s">
        <v>38</v>
      </c>
      <c r="Q1" s="15" t="s">
        <v>39</v>
      </c>
      <c r="R1" s="21" t="s">
        <v>31</v>
      </c>
      <c r="S1" s="23"/>
      <c r="T1" s="24" t="s">
        <v>46</v>
      </c>
      <c r="U1" s="34">
        <f>T8</f>
        <v>7853124.0879382947</v>
      </c>
    </row>
    <row r="2" spans="1:26" ht="19.05" customHeight="1" x14ac:dyDescent="0.4">
      <c r="A2" s="6">
        <v>1</v>
      </c>
      <c r="B2" s="1">
        <v>58</v>
      </c>
      <c r="C2" s="1">
        <v>35</v>
      </c>
      <c r="D2" s="22">
        <v>116200</v>
      </c>
      <c r="E2" s="1">
        <v>65</v>
      </c>
      <c r="F2" s="1">
        <v>62</v>
      </c>
      <c r="G2" s="1">
        <v>68</v>
      </c>
      <c r="H2" s="22">
        <f t="shared" ref="H2:H41" si="0">D2</f>
        <v>116200</v>
      </c>
      <c r="I2" s="1">
        <v>1.6E-2</v>
      </c>
      <c r="J2" s="22">
        <f t="shared" ref="J2:J41" si="1">H2*I2*C2</f>
        <v>65072</v>
      </c>
      <c r="K2" s="22">
        <f>J2 * ((1 - (1 + $R$2)^-20) / $R$2) / (1 + $R$2)^O2</f>
        <v>787159.61964532023</v>
      </c>
      <c r="L2" s="22">
        <f>J2 * ((1 - (1 + $R$2)^-20) / $R$2) / (1 + $R$2)^P2</f>
        <v>860150.56969617191</v>
      </c>
      <c r="M2" s="22">
        <f>J2 * ((1 - (1 + $R$2)^-20) / $R$2) / (1 + $R$2)^Q2</f>
        <v>720362.56049802038</v>
      </c>
      <c r="N2" s="16" t="s">
        <v>18</v>
      </c>
      <c r="O2" s="10">
        <f>MAX(0, E2 - B2)</f>
        <v>7</v>
      </c>
      <c r="P2" s="1">
        <f>MAX(0, F2-B2)</f>
        <v>4</v>
      </c>
      <c r="Q2" s="1">
        <f>MAX(0,G2-B2)</f>
        <v>10</v>
      </c>
      <c r="R2" s="1">
        <v>0.03</v>
      </c>
      <c r="S2" s="25"/>
      <c r="T2" s="26">
        <v>0.03</v>
      </c>
      <c r="U2" s="27">
        <f t="dataTable" ref="U2:U5" dt2D="0" dtr="0" r1="R2" ca="1"/>
        <v>7853124.0879382947</v>
      </c>
      <c r="V2" s="1" t="s">
        <v>49</v>
      </c>
    </row>
    <row r="3" spans="1:26" ht="19.05" customHeight="1" x14ac:dyDescent="0.4">
      <c r="A3" s="6">
        <v>31</v>
      </c>
      <c r="B3" s="1">
        <v>52</v>
      </c>
      <c r="C3" s="1">
        <v>29</v>
      </c>
      <c r="D3" s="22">
        <v>126500</v>
      </c>
      <c r="E3" s="1">
        <v>65</v>
      </c>
      <c r="F3" s="1">
        <v>62</v>
      </c>
      <c r="G3" s="1">
        <v>68</v>
      </c>
      <c r="H3" s="22">
        <f t="shared" si="0"/>
        <v>126500</v>
      </c>
      <c r="I3" s="1">
        <v>1.6E-2</v>
      </c>
      <c r="J3" s="22">
        <f t="shared" si="1"/>
        <v>58696</v>
      </c>
      <c r="K3" s="22">
        <f t="shared" ref="K3:K41" si="2">J2 * ((1 - (1 + $R$2)^(-20)) / $R$2) / (1 + $R$2)^O3</f>
        <v>659233.7889500492</v>
      </c>
      <c r="L3" s="22">
        <f t="shared" ref="L3:L41" si="3">J3 * ((1 - (1 + $R$2)^-20) / $R$2) / (1 + $R$2)^P3</f>
        <v>649778.7197410838</v>
      </c>
      <c r="M3" s="22">
        <f t="shared" ref="M3:M41" si="4">J3 * ((1 - (1 + $R$2)^-20) / $R$2) / (1 + $R$2)^Q3</f>
        <v>544179.44811121817</v>
      </c>
      <c r="N3" s="16" t="s">
        <v>18</v>
      </c>
      <c r="O3" s="10">
        <f>MAX(0, E3 - B3)</f>
        <v>13</v>
      </c>
      <c r="P3" s="1">
        <f t="shared" ref="P3:P41" si="5">MAX(0, F3-B3)</f>
        <v>10</v>
      </c>
      <c r="Q3" s="1">
        <f t="shared" ref="Q3:Q40" si="6">MAX(0,G3-B3)</f>
        <v>16</v>
      </c>
      <c r="S3" s="25"/>
      <c r="T3" s="26">
        <v>0.04</v>
      </c>
      <c r="U3" s="27">
        <v>6399555.8317955378</v>
      </c>
    </row>
    <row r="4" spans="1:26" ht="19.05" customHeight="1" x14ac:dyDescent="0.4">
      <c r="A4" s="6">
        <v>11</v>
      </c>
      <c r="B4" s="1">
        <v>58</v>
      </c>
      <c r="C4" s="1">
        <v>28</v>
      </c>
      <c r="D4" s="22">
        <v>106700</v>
      </c>
      <c r="E4" s="1">
        <v>65</v>
      </c>
      <c r="F4" s="1">
        <v>62</v>
      </c>
      <c r="G4" s="1">
        <v>68</v>
      </c>
      <c r="H4" s="22">
        <f t="shared" si="0"/>
        <v>106700</v>
      </c>
      <c r="I4" s="1">
        <v>1.6E-2</v>
      </c>
      <c r="J4" s="22">
        <f t="shared" si="1"/>
        <v>47801.599999999999</v>
      </c>
      <c r="K4" s="22">
        <f t="shared" si="2"/>
        <v>710030.75108651514</v>
      </c>
      <c r="L4" s="22">
        <f t="shared" si="3"/>
        <v>631862.7592879968</v>
      </c>
      <c r="M4" s="22">
        <f t="shared" si="4"/>
        <v>529175.1132883908</v>
      </c>
      <c r="N4" s="16" t="s">
        <v>18</v>
      </c>
      <c r="O4" s="10">
        <f>MAX(0, E4 - B4)</f>
        <v>7</v>
      </c>
      <c r="P4" s="1">
        <f t="shared" si="5"/>
        <v>4</v>
      </c>
      <c r="Q4" s="1">
        <f t="shared" si="6"/>
        <v>10</v>
      </c>
      <c r="S4" s="25"/>
      <c r="T4" s="26">
        <v>0.05</v>
      </c>
      <c r="U4" s="27">
        <v>5271569.585807763</v>
      </c>
    </row>
    <row r="5" spans="1:26" ht="19.05" customHeight="1" x14ac:dyDescent="0.4">
      <c r="A5" s="6">
        <v>9</v>
      </c>
      <c r="B5" s="1">
        <v>61</v>
      </c>
      <c r="C5" s="1">
        <v>29</v>
      </c>
      <c r="D5" s="22">
        <v>80400</v>
      </c>
      <c r="E5" s="1">
        <v>65</v>
      </c>
      <c r="F5" s="1">
        <v>62</v>
      </c>
      <c r="G5" s="1">
        <v>68</v>
      </c>
      <c r="H5" s="22">
        <f t="shared" si="0"/>
        <v>80400</v>
      </c>
      <c r="I5" s="1">
        <v>1.6E-2</v>
      </c>
      <c r="J5" s="22">
        <f t="shared" si="1"/>
        <v>37305.600000000006</v>
      </c>
      <c r="K5" s="22">
        <f t="shared" si="2"/>
        <v>631862.7592879968</v>
      </c>
      <c r="L5" s="22">
        <f t="shared" si="3"/>
        <v>538847.69529534841</v>
      </c>
      <c r="M5" s="22">
        <f t="shared" si="4"/>
        <v>451276.46156012517</v>
      </c>
      <c r="N5" s="16" t="s">
        <v>18</v>
      </c>
      <c r="O5" s="10">
        <f t="shared" ref="O5:O41" si="7">MAX(0, E5 - B5)</f>
        <v>4</v>
      </c>
      <c r="P5" s="1">
        <f t="shared" si="5"/>
        <v>1</v>
      </c>
      <c r="Q5" s="1">
        <f t="shared" si="6"/>
        <v>7</v>
      </c>
      <c r="S5" s="25"/>
      <c r="T5" s="26">
        <v>0.06</v>
      </c>
      <c r="U5" s="27">
        <v>4385669.1186757684</v>
      </c>
    </row>
    <row r="6" spans="1:26" ht="19.05" customHeight="1" x14ac:dyDescent="0.4">
      <c r="A6" s="6">
        <v>3</v>
      </c>
      <c r="B6" s="1">
        <v>56</v>
      </c>
      <c r="C6" s="1">
        <v>22</v>
      </c>
      <c r="D6" s="22">
        <v>104300</v>
      </c>
      <c r="E6" s="1">
        <v>65</v>
      </c>
      <c r="F6" s="1">
        <v>62</v>
      </c>
      <c r="G6" s="1">
        <v>68</v>
      </c>
      <c r="H6" s="22">
        <f t="shared" si="0"/>
        <v>104300</v>
      </c>
      <c r="I6" s="1">
        <v>1.6E-2</v>
      </c>
      <c r="J6" s="22">
        <f t="shared" si="1"/>
        <v>36713.599999999999</v>
      </c>
      <c r="K6" s="22">
        <f t="shared" si="2"/>
        <v>425371.34655492997</v>
      </c>
      <c r="L6" s="22">
        <f t="shared" si="3"/>
        <v>457438.64202982455</v>
      </c>
      <c r="M6" s="22">
        <f t="shared" si="4"/>
        <v>383097.6610987279</v>
      </c>
      <c r="N6" s="16" t="s">
        <v>19</v>
      </c>
      <c r="O6" s="10">
        <f t="shared" si="7"/>
        <v>9</v>
      </c>
      <c r="P6" s="1">
        <f t="shared" si="5"/>
        <v>6</v>
      </c>
      <c r="Q6" s="1">
        <f t="shared" si="6"/>
        <v>12</v>
      </c>
      <c r="S6" s="25"/>
      <c r="T6" s="26"/>
      <c r="U6" s="28"/>
    </row>
    <row r="7" spans="1:26" ht="19.05" customHeight="1" x14ac:dyDescent="0.4">
      <c r="A7" s="6">
        <v>10</v>
      </c>
      <c r="B7" s="1">
        <v>62</v>
      </c>
      <c r="C7" s="1">
        <v>18</v>
      </c>
      <c r="D7" s="22">
        <v>122500</v>
      </c>
      <c r="E7" s="1">
        <v>65</v>
      </c>
      <c r="F7" s="1">
        <v>62</v>
      </c>
      <c r="G7" s="1">
        <v>68</v>
      </c>
      <c r="H7" s="22">
        <f t="shared" si="0"/>
        <v>122500</v>
      </c>
      <c r="I7" s="1">
        <v>1.6E-2</v>
      </c>
      <c r="J7" s="22">
        <f t="shared" si="1"/>
        <v>35280</v>
      </c>
      <c r="K7" s="22">
        <f t="shared" si="2"/>
        <v>499855.55498932407</v>
      </c>
      <c r="L7" s="22">
        <f t="shared" si="3"/>
        <v>524877.31307687005</v>
      </c>
      <c r="M7" s="22">
        <f t="shared" si="4"/>
        <v>439576.48639229627</v>
      </c>
      <c r="N7" s="16" t="s">
        <v>19</v>
      </c>
      <c r="O7" s="10">
        <f t="shared" si="7"/>
        <v>3</v>
      </c>
      <c r="P7" s="1">
        <f t="shared" si="5"/>
        <v>0</v>
      </c>
      <c r="Q7" s="1">
        <f t="shared" si="6"/>
        <v>6</v>
      </c>
      <c r="S7" s="25"/>
      <c r="T7" s="26"/>
      <c r="U7" s="28"/>
      <c r="V7" s="21" t="s">
        <v>41</v>
      </c>
      <c r="W7" s="21" t="s">
        <v>42</v>
      </c>
      <c r="X7" s="21" t="s">
        <v>40</v>
      </c>
    </row>
    <row r="8" spans="1:26" ht="19.05" customHeight="1" x14ac:dyDescent="0.4">
      <c r="A8" s="6">
        <v>29</v>
      </c>
      <c r="B8" s="1">
        <v>58</v>
      </c>
      <c r="C8" s="1">
        <v>34</v>
      </c>
      <c r="D8" s="22">
        <v>64100</v>
      </c>
      <c r="E8" s="1">
        <v>65</v>
      </c>
      <c r="F8" s="1">
        <v>62</v>
      </c>
      <c r="G8" s="1">
        <v>68</v>
      </c>
      <c r="H8" s="22">
        <f t="shared" si="0"/>
        <v>64100</v>
      </c>
      <c r="I8" s="1">
        <v>1.6E-2</v>
      </c>
      <c r="J8" s="22">
        <f t="shared" si="1"/>
        <v>34870.399999999994</v>
      </c>
      <c r="K8" s="22">
        <f t="shared" si="2"/>
        <v>426773.28775951092</v>
      </c>
      <c r="L8" s="22">
        <f t="shared" si="3"/>
        <v>460932.4198662003</v>
      </c>
      <c r="M8" s="22">
        <f t="shared" si="4"/>
        <v>386023.64503304282</v>
      </c>
      <c r="N8" s="16" t="s">
        <v>19</v>
      </c>
      <c r="O8" s="10">
        <f t="shared" si="7"/>
        <v>7</v>
      </c>
      <c r="P8" s="1">
        <f t="shared" si="5"/>
        <v>4</v>
      </c>
      <c r="Q8" s="1">
        <f t="shared" si="6"/>
        <v>10</v>
      </c>
      <c r="S8" s="25" t="s">
        <v>43</v>
      </c>
      <c r="T8" s="29">
        <f>SUM(K2:K41)</f>
        <v>7853124.0879382947</v>
      </c>
      <c r="U8" s="28"/>
      <c r="V8" s="22">
        <f>SUM(L2:L41)</f>
        <v>7879402.6437635068</v>
      </c>
      <c r="W8" s="22">
        <f>SUM(M2:M41)</f>
        <v>6602032.244040072</v>
      </c>
      <c r="X8" s="22">
        <f>SUM(K2:K41)</f>
        <v>7853124.0879382947</v>
      </c>
    </row>
    <row r="9" spans="1:26" ht="19.05" customHeight="1" x14ac:dyDescent="0.4">
      <c r="A9" s="6">
        <v>34</v>
      </c>
      <c r="B9" s="1">
        <v>48</v>
      </c>
      <c r="C9" s="1">
        <v>16</v>
      </c>
      <c r="D9" s="22">
        <v>134200</v>
      </c>
      <c r="E9" s="1">
        <v>65</v>
      </c>
      <c r="F9" s="1">
        <v>62</v>
      </c>
      <c r="G9" s="1">
        <v>68</v>
      </c>
      <c r="H9" s="22">
        <f t="shared" si="0"/>
        <v>134200</v>
      </c>
      <c r="I9" s="1">
        <v>1.6E-2</v>
      </c>
      <c r="J9" s="22">
        <f t="shared" si="1"/>
        <v>34355.199999999997</v>
      </c>
      <c r="K9" s="22">
        <f t="shared" si="2"/>
        <v>313872.54895418719</v>
      </c>
      <c r="L9" s="22">
        <f t="shared" si="3"/>
        <v>337909.62342738395</v>
      </c>
      <c r="M9" s="22">
        <f t="shared" si="4"/>
        <v>282993.9898023362</v>
      </c>
      <c r="N9" s="16" t="s">
        <v>19</v>
      </c>
      <c r="O9" s="10">
        <f t="shared" si="7"/>
        <v>17</v>
      </c>
      <c r="P9" s="1">
        <f t="shared" si="5"/>
        <v>14</v>
      </c>
      <c r="Q9" s="1">
        <f t="shared" si="6"/>
        <v>20</v>
      </c>
      <c r="S9" s="25" t="s">
        <v>44</v>
      </c>
      <c r="T9" s="29">
        <f>SUM(L2:L41)</f>
        <v>7879402.6437635068</v>
      </c>
      <c r="U9" s="27"/>
    </row>
    <row r="10" spans="1:26" ht="19.05" customHeight="1" x14ac:dyDescent="0.4">
      <c r="A10" s="6">
        <v>4</v>
      </c>
      <c r="B10" s="1">
        <v>56</v>
      </c>
      <c r="C10" s="1">
        <v>23</v>
      </c>
      <c r="D10" s="22">
        <v>81100</v>
      </c>
      <c r="E10" s="1">
        <v>65</v>
      </c>
      <c r="F10" s="1">
        <v>62</v>
      </c>
      <c r="G10" s="1">
        <v>68</v>
      </c>
      <c r="H10" s="22">
        <f t="shared" si="0"/>
        <v>81100</v>
      </c>
      <c r="I10" s="1">
        <v>1.6E-2</v>
      </c>
      <c r="J10" s="22">
        <f t="shared" si="1"/>
        <v>29844.800000000003</v>
      </c>
      <c r="K10" s="22">
        <f t="shared" si="2"/>
        <v>391729.86589584209</v>
      </c>
      <c r="L10" s="22">
        <f t="shared" si="3"/>
        <v>371855.79141385504</v>
      </c>
      <c r="M10" s="22">
        <f t="shared" si="4"/>
        <v>311423.37106574443</v>
      </c>
      <c r="N10" s="16" t="s">
        <v>20</v>
      </c>
      <c r="O10" s="10">
        <f t="shared" si="7"/>
        <v>9</v>
      </c>
      <c r="P10" s="1">
        <f t="shared" si="5"/>
        <v>6</v>
      </c>
      <c r="Q10" s="1">
        <f t="shared" si="6"/>
        <v>12</v>
      </c>
      <c r="S10" s="25" t="s">
        <v>45</v>
      </c>
      <c r="T10" s="29">
        <f>SUM(M2:M41)</f>
        <v>6602032.244040072</v>
      </c>
      <c r="U10" s="27"/>
    </row>
    <row r="11" spans="1:26" ht="19.05" customHeight="1" x14ac:dyDescent="0.4">
      <c r="A11" s="6">
        <v>5</v>
      </c>
      <c r="B11" s="1">
        <v>39</v>
      </c>
      <c r="C11" s="1">
        <v>14</v>
      </c>
      <c r="D11" s="22">
        <v>116900</v>
      </c>
      <c r="E11" s="1">
        <v>65</v>
      </c>
      <c r="F11" s="1">
        <v>62</v>
      </c>
      <c r="G11" s="1">
        <v>68</v>
      </c>
      <c r="H11" s="22">
        <f t="shared" si="0"/>
        <v>116900</v>
      </c>
      <c r="I11" s="1">
        <v>1.6E-2</v>
      </c>
      <c r="J11" s="22">
        <f t="shared" si="1"/>
        <v>26185.600000000002</v>
      </c>
      <c r="K11" s="22">
        <f t="shared" si="2"/>
        <v>205887.53575962264</v>
      </c>
      <c r="L11" s="22">
        <f t="shared" si="3"/>
        <v>197394.74480070188</v>
      </c>
      <c r="M11" s="22">
        <f t="shared" si="4"/>
        <v>165314.99112267551</v>
      </c>
      <c r="N11" s="16" t="s">
        <v>20</v>
      </c>
      <c r="O11" s="10">
        <f t="shared" si="7"/>
        <v>26</v>
      </c>
      <c r="P11" s="1">
        <f t="shared" si="5"/>
        <v>23</v>
      </c>
      <c r="Q11" s="1">
        <f t="shared" si="6"/>
        <v>29</v>
      </c>
      <c r="S11" s="25"/>
      <c r="T11" s="26"/>
      <c r="U11" s="28"/>
      <c r="W11" s="35" t="s">
        <v>31</v>
      </c>
      <c r="X11" s="35" t="s">
        <v>50</v>
      </c>
      <c r="Y11" s="35" t="s">
        <v>51</v>
      </c>
      <c r="Z11" s="35" t="s">
        <v>52</v>
      </c>
    </row>
    <row r="12" spans="1:26" ht="19.05" customHeight="1" x14ac:dyDescent="0.4">
      <c r="A12" s="6">
        <v>13</v>
      </c>
      <c r="B12" s="1">
        <v>37</v>
      </c>
      <c r="C12" s="1">
        <v>13</v>
      </c>
      <c r="D12" s="22">
        <v>112000</v>
      </c>
      <c r="E12" s="1">
        <v>65</v>
      </c>
      <c r="F12" s="1">
        <v>62</v>
      </c>
      <c r="G12" s="1">
        <v>68</v>
      </c>
      <c r="H12" s="22">
        <f t="shared" si="0"/>
        <v>112000</v>
      </c>
      <c r="I12" s="1">
        <v>1.6E-2</v>
      </c>
      <c r="J12" s="22">
        <f t="shared" si="1"/>
        <v>23296</v>
      </c>
      <c r="K12" s="22">
        <f t="shared" si="2"/>
        <v>170274.44085635577</v>
      </c>
      <c r="L12" s="22">
        <f t="shared" si="3"/>
        <v>165531.23874336079</v>
      </c>
      <c r="M12" s="22">
        <f t="shared" si="4"/>
        <v>138629.80643690805</v>
      </c>
      <c r="N12" s="16" t="s">
        <v>20</v>
      </c>
      <c r="O12" s="10">
        <f t="shared" si="7"/>
        <v>28</v>
      </c>
      <c r="P12" s="1">
        <f t="shared" si="5"/>
        <v>25</v>
      </c>
      <c r="Q12" s="1">
        <f t="shared" si="6"/>
        <v>31</v>
      </c>
      <c r="S12" s="25"/>
      <c r="T12" s="26"/>
      <c r="U12" s="28"/>
      <c r="W12" s="36">
        <v>0.03</v>
      </c>
      <c r="X12" s="37">
        <f>U14</f>
        <v>7879402.6437635068</v>
      </c>
      <c r="Y12" s="37" cm="1">
        <f t="array" ref="Y12:Y15">U2:U5</f>
        <v>7853124.0879382947</v>
      </c>
      <c r="Z12" s="37">
        <f>U20</f>
        <v>6602032.244040072</v>
      </c>
    </row>
    <row r="13" spans="1:26" ht="19.05" customHeight="1" x14ac:dyDescent="0.4">
      <c r="A13" s="6">
        <v>24</v>
      </c>
      <c r="B13" s="1">
        <v>49</v>
      </c>
      <c r="C13" s="1">
        <v>26</v>
      </c>
      <c r="D13" s="22">
        <v>53400</v>
      </c>
      <c r="E13" s="1">
        <v>65</v>
      </c>
      <c r="F13" s="1">
        <v>62</v>
      </c>
      <c r="G13" s="1">
        <v>68</v>
      </c>
      <c r="H13" s="22">
        <f t="shared" si="0"/>
        <v>53400</v>
      </c>
      <c r="I13" s="1">
        <v>1.6E-2</v>
      </c>
      <c r="J13" s="22">
        <f t="shared" si="1"/>
        <v>22214.399999999998</v>
      </c>
      <c r="K13" s="22">
        <f t="shared" si="2"/>
        <v>215980.72139837366</v>
      </c>
      <c r="L13" s="22">
        <f t="shared" si="3"/>
        <v>225050.45305587616</v>
      </c>
      <c r="M13" s="22">
        <f t="shared" si="4"/>
        <v>188476.21139382009</v>
      </c>
      <c r="N13" s="16" t="s">
        <v>20</v>
      </c>
      <c r="O13" s="10">
        <f t="shared" si="7"/>
        <v>16</v>
      </c>
      <c r="P13" s="1">
        <f t="shared" si="5"/>
        <v>13</v>
      </c>
      <c r="Q13" s="1">
        <f t="shared" si="6"/>
        <v>19</v>
      </c>
      <c r="S13" s="25"/>
      <c r="T13" s="30" t="s">
        <v>47</v>
      </c>
      <c r="U13" s="27">
        <f>T9</f>
        <v>7879402.6437635068</v>
      </c>
      <c r="W13" s="36">
        <v>0.04</v>
      </c>
      <c r="X13" s="37">
        <f t="shared" ref="X13:X15" si="8">U15</f>
        <v>6608091.3287035795</v>
      </c>
      <c r="Y13" s="37">
        <v>6399555.8317955378</v>
      </c>
      <c r="Z13" s="37">
        <f t="shared" ref="Z13:Z15" si="9">U21</f>
        <v>5226116.5365106231</v>
      </c>
    </row>
    <row r="14" spans="1:26" ht="19.05" customHeight="1" x14ac:dyDescent="0.4">
      <c r="A14" s="6">
        <v>15</v>
      </c>
      <c r="B14" s="1">
        <v>56</v>
      </c>
      <c r="C14" s="1">
        <v>21</v>
      </c>
      <c r="D14" s="22">
        <v>64600</v>
      </c>
      <c r="E14" s="1">
        <v>65</v>
      </c>
      <c r="F14" s="1">
        <v>62</v>
      </c>
      <c r="G14" s="1">
        <v>68</v>
      </c>
      <c r="H14" s="22">
        <f t="shared" si="0"/>
        <v>64600</v>
      </c>
      <c r="I14" s="1">
        <v>1.6E-2</v>
      </c>
      <c r="J14" s="22">
        <f t="shared" si="1"/>
        <v>21705.599999999999</v>
      </c>
      <c r="K14" s="22">
        <f t="shared" si="2"/>
        <v>253296.26760888001</v>
      </c>
      <c r="L14" s="22">
        <f t="shared" si="3"/>
        <v>270444.20019945083</v>
      </c>
      <c r="M14" s="22">
        <f t="shared" si="4"/>
        <v>226492.75997844254</v>
      </c>
      <c r="N14" s="16" t="s">
        <v>21</v>
      </c>
      <c r="O14" s="10">
        <f t="shared" si="7"/>
        <v>9</v>
      </c>
      <c r="P14" s="1">
        <f t="shared" si="5"/>
        <v>6</v>
      </c>
      <c r="Q14" s="1">
        <f t="shared" si="6"/>
        <v>12</v>
      </c>
      <c r="S14" s="25"/>
      <c r="T14" s="26">
        <v>0.03</v>
      </c>
      <c r="U14" s="27">
        <f t="dataTable" ref="U14:U17" dt2D="0" dtr="0" r1="R2"/>
        <v>7879402.6437635068</v>
      </c>
      <c r="W14" s="36">
        <v>0.05</v>
      </c>
      <c r="X14" s="37">
        <f t="shared" si="8"/>
        <v>5599832.4965454498</v>
      </c>
      <c r="Y14" s="37">
        <v>5271569.585807763</v>
      </c>
      <c r="Z14" s="37">
        <f t="shared" si="9"/>
        <v>4182646.531423199</v>
      </c>
    </row>
    <row r="15" spans="1:26" ht="19.05" customHeight="1" x14ac:dyDescent="0.4">
      <c r="A15" s="6">
        <v>36</v>
      </c>
      <c r="B15" s="1">
        <v>48</v>
      </c>
      <c r="C15" s="1">
        <v>13</v>
      </c>
      <c r="D15" s="22">
        <v>96500</v>
      </c>
      <c r="E15" s="1">
        <v>65</v>
      </c>
      <c r="F15" s="1">
        <v>62</v>
      </c>
      <c r="G15" s="1">
        <v>68</v>
      </c>
      <c r="H15" s="22">
        <f t="shared" si="0"/>
        <v>96500</v>
      </c>
      <c r="I15" s="1">
        <v>1.6E-2</v>
      </c>
      <c r="J15" s="22">
        <f t="shared" si="1"/>
        <v>20072</v>
      </c>
      <c r="K15" s="22">
        <f t="shared" si="2"/>
        <v>195374.64435681855</v>
      </c>
      <c r="L15" s="22">
        <f t="shared" si="3"/>
        <v>197423.44569190254</v>
      </c>
      <c r="M15" s="22">
        <f t="shared" si="4"/>
        <v>165339.02766720884</v>
      </c>
      <c r="N15" s="16" t="s">
        <v>21</v>
      </c>
      <c r="O15" s="10">
        <f t="shared" si="7"/>
        <v>17</v>
      </c>
      <c r="P15" s="1">
        <f t="shared" si="5"/>
        <v>14</v>
      </c>
      <c r="Q15" s="1">
        <f t="shared" si="6"/>
        <v>20</v>
      </c>
      <c r="S15" s="25"/>
      <c r="T15" s="26">
        <v>0.04</v>
      </c>
      <c r="U15" s="27">
        <v>6608091.3287035795</v>
      </c>
      <c r="W15" s="36">
        <v>0.06</v>
      </c>
      <c r="X15" s="37">
        <f t="shared" si="8"/>
        <v>4790936.1543218009</v>
      </c>
      <c r="Y15" s="37">
        <v>4385669.1186757684</v>
      </c>
      <c r="Z15" s="37">
        <f t="shared" si="9"/>
        <v>3381578.4863874246</v>
      </c>
    </row>
    <row r="16" spans="1:26" ht="19.05" customHeight="1" x14ac:dyDescent="0.4">
      <c r="A16" s="6">
        <v>35</v>
      </c>
      <c r="B16" s="1">
        <v>60</v>
      </c>
      <c r="C16" s="1">
        <v>22</v>
      </c>
      <c r="D16" s="22">
        <v>55900</v>
      </c>
      <c r="E16" s="1">
        <v>65</v>
      </c>
      <c r="F16" s="1">
        <v>62</v>
      </c>
      <c r="G16" s="1">
        <v>68</v>
      </c>
      <c r="H16" s="22">
        <f t="shared" si="0"/>
        <v>55900</v>
      </c>
      <c r="I16" s="1">
        <v>1.6E-2</v>
      </c>
      <c r="J16" s="22">
        <f t="shared" si="1"/>
        <v>19676.8</v>
      </c>
      <c r="K16" s="22">
        <f t="shared" si="2"/>
        <v>257592.81779796362</v>
      </c>
      <c r="L16" s="22">
        <f t="shared" si="3"/>
        <v>275936.56078255334</v>
      </c>
      <c r="M16" s="22">
        <f t="shared" si="4"/>
        <v>231092.5254988207</v>
      </c>
      <c r="N16" s="16" t="s">
        <v>21</v>
      </c>
      <c r="O16" s="10">
        <f t="shared" si="7"/>
        <v>5</v>
      </c>
      <c r="P16" s="1">
        <f t="shared" si="5"/>
        <v>2</v>
      </c>
      <c r="Q16" s="1">
        <f t="shared" si="6"/>
        <v>8</v>
      </c>
      <c r="S16" s="25"/>
      <c r="T16" s="26">
        <v>0.05</v>
      </c>
      <c r="U16" s="27">
        <v>5599832.4965454498</v>
      </c>
    </row>
    <row r="17" spans="1:21" ht="19.05" customHeight="1" x14ac:dyDescent="0.4">
      <c r="A17" s="6">
        <v>37</v>
      </c>
      <c r="B17" s="1">
        <v>38</v>
      </c>
      <c r="C17" s="1">
        <v>12</v>
      </c>
      <c r="D17" s="22">
        <v>92200</v>
      </c>
      <c r="E17" s="1">
        <v>65</v>
      </c>
      <c r="F17" s="1">
        <v>62</v>
      </c>
      <c r="G17" s="1">
        <v>68</v>
      </c>
      <c r="H17" s="22">
        <f t="shared" si="0"/>
        <v>92200</v>
      </c>
      <c r="I17" s="1">
        <v>1.6E-2</v>
      </c>
      <c r="J17" s="22">
        <f t="shared" si="1"/>
        <v>17702.400000000001</v>
      </c>
      <c r="K17" s="22">
        <f t="shared" si="2"/>
        <v>131788.83819265594</v>
      </c>
      <c r="L17" s="22">
        <f t="shared" si="3"/>
        <v>129559.11773490661</v>
      </c>
      <c r="M17" s="22">
        <f t="shared" si="4"/>
        <v>108503.72141280833</v>
      </c>
      <c r="N17" s="16" t="s">
        <v>21</v>
      </c>
      <c r="O17" s="10">
        <f t="shared" si="7"/>
        <v>27</v>
      </c>
      <c r="P17" s="1">
        <f t="shared" si="5"/>
        <v>24</v>
      </c>
      <c r="Q17" s="1">
        <f t="shared" si="6"/>
        <v>30</v>
      </c>
      <c r="S17" s="25"/>
      <c r="T17" s="26">
        <v>0.06</v>
      </c>
      <c r="U17" s="27">
        <v>4790936.1543218009</v>
      </c>
    </row>
    <row r="18" spans="1:21" ht="19.05" customHeight="1" x14ac:dyDescent="0.4">
      <c r="A18" s="6">
        <v>20</v>
      </c>
      <c r="B18" s="1">
        <v>55</v>
      </c>
      <c r="C18" s="1">
        <v>9</v>
      </c>
      <c r="D18" s="22">
        <v>120600</v>
      </c>
      <c r="E18" s="1">
        <v>65</v>
      </c>
      <c r="F18" s="1">
        <v>62</v>
      </c>
      <c r="G18" s="1">
        <v>68</v>
      </c>
      <c r="H18" s="22">
        <f t="shared" si="0"/>
        <v>120600</v>
      </c>
      <c r="I18" s="1">
        <v>1.6E-2</v>
      </c>
      <c r="J18" s="22">
        <f t="shared" si="1"/>
        <v>17366.400000000001</v>
      </c>
      <c r="K18" s="22">
        <f t="shared" si="2"/>
        <v>195969.7902471133</v>
      </c>
      <c r="L18" s="22">
        <f t="shared" si="3"/>
        <v>210076.97348488582</v>
      </c>
      <c r="M18" s="22">
        <f t="shared" si="4"/>
        <v>175936.15798534142</v>
      </c>
      <c r="N18" s="16" t="s">
        <v>22</v>
      </c>
      <c r="O18" s="10">
        <f t="shared" si="7"/>
        <v>10</v>
      </c>
      <c r="P18" s="1">
        <f t="shared" si="5"/>
        <v>7</v>
      </c>
      <c r="Q18" s="1">
        <f t="shared" si="6"/>
        <v>13</v>
      </c>
      <c r="S18" s="25"/>
      <c r="T18" s="26"/>
      <c r="U18" s="28"/>
    </row>
    <row r="19" spans="1:21" ht="19.05" customHeight="1" x14ac:dyDescent="0.4">
      <c r="A19" s="6">
        <v>33</v>
      </c>
      <c r="B19" s="1">
        <v>31</v>
      </c>
      <c r="C19" s="1">
        <v>9</v>
      </c>
      <c r="D19" s="22">
        <v>106900</v>
      </c>
      <c r="E19" s="1">
        <v>65</v>
      </c>
      <c r="F19" s="1">
        <v>62</v>
      </c>
      <c r="G19" s="1">
        <v>68</v>
      </c>
      <c r="H19" s="22">
        <f t="shared" si="0"/>
        <v>106900</v>
      </c>
      <c r="I19" s="1">
        <v>1.6E-2</v>
      </c>
      <c r="J19" s="22">
        <f t="shared" si="1"/>
        <v>15393.6</v>
      </c>
      <c r="K19" s="22">
        <f t="shared" si="2"/>
        <v>94574.354331242808</v>
      </c>
      <c r="L19" s="22">
        <f t="shared" si="3"/>
        <v>91604.214816586013</v>
      </c>
      <c r="M19" s="22">
        <f t="shared" si="4"/>
        <v>76717.087754758351</v>
      </c>
      <c r="N19" s="16" t="s">
        <v>22</v>
      </c>
      <c r="O19" s="10">
        <f t="shared" si="7"/>
        <v>34</v>
      </c>
      <c r="P19" s="1">
        <f t="shared" si="5"/>
        <v>31</v>
      </c>
      <c r="Q19" s="1">
        <f t="shared" si="6"/>
        <v>37</v>
      </c>
      <c r="S19" s="25"/>
      <c r="T19" s="30" t="s">
        <v>48</v>
      </c>
      <c r="U19" s="27">
        <f>T10</f>
        <v>6602032.244040072</v>
      </c>
    </row>
    <row r="20" spans="1:21" ht="19.05" customHeight="1" x14ac:dyDescent="0.4">
      <c r="A20" s="6">
        <v>27</v>
      </c>
      <c r="B20" s="1">
        <v>41</v>
      </c>
      <c r="C20" s="1">
        <v>10</v>
      </c>
      <c r="D20" s="22">
        <v>93200</v>
      </c>
      <c r="E20" s="1">
        <v>65</v>
      </c>
      <c r="F20" s="1">
        <v>62</v>
      </c>
      <c r="G20" s="1">
        <v>68</v>
      </c>
      <c r="H20" s="22">
        <f t="shared" si="0"/>
        <v>93200</v>
      </c>
      <c r="I20" s="1">
        <v>1.6E-2</v>
      </c>
      <c r="J20" s="22">
        <f t="shared" si="1"/>
        <v>14912</v>
      </c>
      <c r="K20" s="22">
        <f t="shared" si="2"/>
        <v>112661.62976568479</v>
      </c>
      <c r="L20" s="22">
        <f t="shared" si="3"/>
        <v>119256.86850510098</v>
      </c>
      <c r="M20" s="22">
        <f t="shared" si="4"/>
        <v>99875.749874414803</v>
      </c>
      <c r="N20" s="16" t="s">
        <v>22</v>
      </c>
      <c r="O20" s="10">
        <f t="shared" si="7"/>
        <v>24</v>
      </c>
      <c r="P20" s="1">
        <f t="shared" si="5"/>
        <v>21</v>
      </c>
      <c r="Q20" s="1">
        <f t="shared" si="6"/>
        <v>27</v>
      </c>
      <c r="S20" s="25"/>
      <c r="T20" s="26">
        <v>0.03</v>
      </c>
      <c r="U20" s="27">
        <f t="dataTable" ref="U20:U23" dt2D="0" dtr="0" r1="R2" ca="1"/>
        <v>6602032.244040072</v>
      </c>
    </row>
    <row r="21" spans="1:21" ht="19.05" customHeight="1" x14ac:dyDescent="0.4">
      <c r="A21" s="6">
        <v>22</v>
      </c>
      <c r="B21" s="1">
        <v>34</v>
      </c>
      <c r="C21" s="1">
        <v>12</v>
      </c>
      <c r="D21" s="22">
        <v>68900</v>
      </c>
      <c r="E21" s="1">
        <v>65</v>
      </c>
      <c r="F21" s="1">
        <v>62</v>
      </c>
      <c r="G21" s="1">
        <v>68</v>
      </c>
      <c r="H21" s="22">
        <f t="shared" si="0"/>
        <v>68900</v>
      </c>
      <c r="I21" s="1">
        <v>1.6E-2</v>
      </c>
      <c r="J21" s="22">
        <f t="shared" si="1"/>
        <v>13228.800000000001</v>
      </c>
      <c r="K21" s="22">
        <f t="shared" si="2"/>
        <v>88738.310164284529</v>
      </c>
      <c r="L21" s="22">
        <f t="shared" si="3"/>
        <v>86021.573811581897</v>
      </c>
      <c r="M21" s="22">
        <f t="shared" si="4"/>
        <v>72041.713802350801</v>
      </c>
      <c r="N21" s="16" t="s">
        <v>22</v>
      </c>
      <c r="O21" s="10">
        <f t="shared" si="7"/>
        <v>31</v>
      </c>
      <c r="P21" s="1">
        <f t="shared" si="5"/>
        <v>28</v>
      </c>
      <c r="Q21" s="1">
        <f t="shared" si="6"/>
        <v>34</v>
      </c>
      <c r="S21" s="25"/>
      <c r="T21" s="26">
        <v>0.04</v>
      </c>
      <c r="U21" s="27">
        <v>5226116.5365106231</v>
      </c>
    </row>
    <row r="22" spans="1:21" ht="19.05" customHeight="1" x14ac:dyDescent="0.4">
      <c r="A22" s="6">
        <v>8</v>
      </c>
      <c r="B22" s="1">
        <v>38</v>
      </c>
      <c r="C22" s="1">
        <v>12</v>
      </c>
      <c r="D22" s="22">
        <v>60600</v>
      </c>
      <c r="E22" s="1">
        <v>65</v>
      </c>
      <c r="F22" s="1">
        <v>62</v>
      </c>
      <c r="G22" s="1">
        <v>68</v>
      </c>
      <c r="H22" s="22">
        <f t="shared" si="0"/>
        <v>60600</v>
      </c>
      <c r="I22" s="1">
        <v>1.6E-2</v>
      </c>
      <c r="J22" s="22">
        <f t="shared" si="1"/>
        <v>11635.2</v>
      </c>
      <c r="K22" s="22">
        <f t="shared" si="2"/>
        <v>88602.221025929364</v>
      </c>
      <c r="L22" s="22">
        <f t="shared" si="3"/>
        <v>85154.908185849694</v>
      </c>
      <c r="M22" s="22">
        <f t="shared" si="4"/>
        <v>71315.894984991159</v>
      </c>
      <c r="N22" s="16" t="s">
        <v>23</v>
      </c>
      <c r="O22" s="10">
        <f t="shared" si="7"/>
        <v>27</v>
      </c>
      <c r="P22" s="1">
        <f t="shared" si="5"/>
        <v>24</v>
      </c>
      <c r="Q22" s="1">
        <f t="shared" si="6"/>
        <v>30</v>
      </c>
      <c r="S22" s="25"/>
      <c r="T22" s="26">
        <v>0.05</v>
      </c>
      <c r="U22" s="27">
        <v>4182646.531423199</v>
      </c>
    </row>
    <row r="23" spans="1:21" ht="19.05" customHeight="1" x14ac:dyDescent="0.4">
      <c r="A23" s="6">
        <v>30</v>
      </c>
      <c r="B23" s="1">
        <v>37</v>
      </c>
      <c r="C23" s="1">
        <v>7</v>
      </c>
      <c r="D23" s="22">
        <v>100400</v>
      </c>
      <c r="E23" s="1">
        <v>65</v>
      </c>
      <c r="F23" s="1">
        <v>62</v>
      </c>
      <c r="G23" s="1">
        <v>68</v>
      </c>
      <c r="H23" s="22">
        <f t="shared" si="0"/>
        <v>100400</v>
      </c>
      <c r="I23" s="1">
        <v>1.6E-2</v>
      </c>
      <c r="J23" s="22">
        <f t="shared" si="1"/>
        <v>11244.800000000001</v>
      </c>
      <c r="K23" s="22">
        <f t="shared" si="2"/>
        <v>75659.032989577114</v>
      </c>
      <c r="L23" s="22">
        <f t="shared" si="3"/>
        <v>79900.655624199164</v>
      </c>
      <c r="M23" s="22">
        <f t="shared" si="4"/>
        <v>66915.541183969079</v>
      </c>
      <c r="N23" s="16" t="s">
        <v>23</v>
      </c>
      <c r="O23" s="10">
        <f t="shared" si="7"/>
        <v>28</v>
      </c>
      <c r="P23" s="1">
        <f t="shared" si="5"/>
        <v>25</v>
      </c>
      <c r="Q23" s="1">
        <f t="shared" si="6"/>
        <v>31</v>
      </c>
      <c r="S23" s="31"/>
      <c r="T23" s="32">
        <v>0.06</v>
      </c>
      <c r="U23" s="33">
        <v>3381578.4863874246</v>
      </c>
    </row>
    <row r="24" spans="1:21" ht="19.05" customHeight="1" x14ac:dyDescent="0.4">
      <c r="A24" s="6">
        <v>39</v>
      </c>
      <c r="B24" s="1">
        <v>32</v>
      </c>
      <c r="C24" s="1">
        <v>7</v>
      </c>
      <c r="D24" s="22">
        <v>97900</v>
      </c>
      <c r="E24" s="1">
        <v>65</v>
      </c>
      <c r="F24" s="1">
        <v>62</v>
      </c>
      <c r="G24" s="1">
        <v>68</v>
      </c>
      <c r="H24" s="22">
        <f t="shared" si="0"/>
        <v>97900</v>
      </c>
      <c r="I24" s="1">
        <v>1.6E-2</v>
      </c>
      <c r="J24" s="22">
        <f t="shared" si="1"/>
        <v>10964.800000000001</v>
      </c>
      <c r="K24" s="22">
        <f t="shared" si="2"/>
        <v>63074.315377480518</v>
      </c>
      <c r="L24" s="22">
        <f t="shared" si="3"/>
        <v>67206.797075377399</v>
      </c>
      <c r="M24" s="22">
        <f t="shared" si="4"/>
        <v>56284.634492761637</v>
      </c>
      <c r="N24" s="16" t="s">
        <v>23</v>
      </c>
      <c r="O24" s="10">
        <f t="shared" si="7"/>
        <v>33</v>
      </c>
      <c r="P24" s="1">
        <f t="shared" si="5"/>
        <v>30</v>
      </c>
      <c r="Q24" s="1">
        <f t="shared" si="6"/>
        <v>36</v>
      </c>
    </row>
    <row r="25" spans="1:21" ht="19.05" customHeight="1" x14ac:dyDescent="0.4">
      <c r="A25" s="6">
        <v>26</v>
      </c>
      <c r="B25" s="1">
        <v>31</v>
      </c>
      <c r="C25" s="1">
        <v>9</v>
      </c>
      <c r="D25" s="22">
        <v>63200</v>
      </c>
      <c r="E25" s="1">
        <v>65</v>
      </c>
      <c r="F25" s="1">
        <v>62</v>
      </c>
      <c r="G25" s="1">
        <v>68</v>
      </c>
      <c r="H25" s="22">
        <f t="shared" si="0"/>
        <v>63200</v>
      </c>
      <c r="I25" s="1">
        <v>1.6E-2</v>
      </c>
      <c r="J25" s="22">
        <f t="shared" si="1"/>
        <v>9100.8000000000011</v>
      </c>
      <c r="K25" s="22">
        <f t="shared" si="2"/>
        <v>59712.368733370829</v>
      </c>
      <c r="L25" s="22">
        <f t="shared" si="3"/>
        <v>54157.028778374523</v>
      </c>
      <c r="M25" s="22">
        <f t="shared" si="4"/>
        <v>45355.658990652279</v>
      </c>
      <c r="N25" s="16" t="s">
        <v>23</v>
      </c>
      <c r="O25" s="10">
        <f t="shared" si="7"/>
        <v>34</v>
      </c>
      <c r="P25" s="1">
        <f t="shared" si="5"/>
        <v>31</v>
      </c>
      <c r="Q25" s="1">
        <f t="shared" si="6"/>
        <v>37</v>
      </c>
    </row>
    <row r="26" spans="1:21" ht="19.05" customHeight="1" x14ac:dyDescent="0.4">
      <c r="A26" s="6">
        <v>2</v>
      </c>
      <c r="B26" s="1">
        <v>32</v>
      </c>
      <c r="C26" s="1">
        <v>9</v>
      </c>
      <c r="D26" s="22">
        <v>62000</v>
      </c>
      <c r="E26" s="1">
        <v>65</v>
      </c>
      <c r="F26" s="1">
        <v>62</v>
      </c>
      <c r="G26" s="1">
        <v>68</v>
      </c>
      <c r="H26" s="22">
        <f t="shared" si="0"/>
        <v>62000</v>
      </c>
      <c r="I26" s="1">
        <v>1.6E-2</v>
      </c>
      <c r="J26" s="22">
        <f t="shared" si="1"/>
        <v>8928</v>
      </c>
      <c r="K26" s="22">
        <f t="shared" si="2"/>
        <v>51048.19377733484</v>
      </c>
      <c r="L26" s="22">
        <f t="shared" si="3"/>
        <v>54722.592686503114</v>
      </c>
      <c r="M26" s="22">
        <f t="shared" si="4"/>
        <v>45829.30985985844</v>
      </c>
      <c r="N26" s="16" t="s">
        <v>24</v>
      </c>
      <c r="O26" s="10">
        <f t="shared" si="7"/>
        <v>33</v>
      </c>
      <c r="P26" s="1">
        <f t="shared" si="5"/>
        <v>30</v>
      </c>
      <c r="Q26" s="1">
        <f t="shared" si="6"/>
        <v>36</v>
      </c>
    </row>
    <row r="27" spans="1:21" ht="19.05" customHeight="1" x14ac:dyDescent="0.4">
      <c r="A27" s="6">
        <v>16</v>
      </c>
      <c r="B27" s="1">
        <v>51</v>
      </c>
      <c r="C27" s="1">
        <v>7</v>
      </c>
      <c r="D27" s="22">
        <v>78800</v>
      </c>
      <c r="E27" s="1">
        <v>65</v>
      </c>
      <c r="F27" s="1">
        <v>62</v>
      </c>
      <c r="G27" s="1">
        <v>68</v>
      </c>
      <c r="H27" s="22">
        <f t="shared" si="0"/>
        <v>78800</v>
      </c>
      <c r="I27" s="1">
        <v>1.6E-2</v>
      </c>
      <c r="J27" s="22">
        <f t="shared" si="1"/>
        <v>8825.6</v>
      </c>
      <c r="K27" s="22">
        <f t="shared" si="2"/>
        <v>87813.696848211737</v>
      </c>
      <c r="L27" s="22">
        <f t="shared" si="3"/>
        <v>94855.822347215217</v>
      </c>
      <c r="M27" s="22">
        <f t="shared" si="4"/>
        <v>79440.257870574322</v>
      </c>
      <c r="N27" s="16" t="s">
        <v>24</v>
      </c>
      <c r="O27" s="10">
        <f t="shared" si="7"/>
        <v>14</v>
      </c>
      <c r="P27" s="1">
        <f t="shared" si="5"/>
        <v>11</v>
      </c>
      <c r="Q27" s="1">
        <f t="shared" si="6"/>
        <v>17</v>
      </c>
    </row>
    <row r="28" spans="1:21" ht="19.05" customHeight="1" x14ac:dyDescent="0.4">
      <c r="A28" s="6">
        <v>28</v>
      </c>
      <c r="B28" s="1">
        <v>41</v>
      </c>
      <c r="C28" s="1">
        <v>7</v>
      </c>
      <c r="D28" s="22">
        <v>69700</v>
      </c>
      <c r="E28" s="1">
        <v>65</v>
      </c>
      <c r="F28" s="1">
        <v>62</v>
      </c>
      <c r="G28" s="1">
        <v>68</v>
      </c>
      <c r="H28" s="22">
        <f t="shared" si="0"/>
        <v>69700</v>
      </c>
      <c r="I28" s="1">
        <v>1.6E-2</v>
      </c>
      <c r="J28" s="22">
        <f t="shared" si="1"/>
        <v>7806.4000000000005</v>
      </c>
      <c r="K28" s="22">
        <f t="shared" si="2"/>
        <v>64592.199333491037</v>
      </c>
      <c r="L28" s="22">
        <f t="shared" si="3"/>
        <v>62430.714746393533</v>
      </c>
      <c r="M28" s="22">
        <f t="shared" si="4"/>
        <v>52284.740733612642</v>
      </c>
      <c r="N28" s="16" t="s">
        <v>24</v>
      </c>
      <c r="O28" s="10">
        <f t="shared" si="7"/>
        <v>24</v>
      </c>
      <c r="P28" s="1">
        <f t="shared" si="5"/>
        <v>21</v>
      </c>
      <c r="Q28" s="1">
        <f t="shared" si="6"/>
        <v>27</v>
      </c>
    </row>
    <row r="29" spans="1:21" ht="19.05" customHeight="1" x14ac:dyDescent="0.4">
      <c r="A29" s="6">
        <v>38</v>
      </c>
      <c r="B29" s="1">
        <v>52</v>
      </c>
      <c r="C29" s="1">
        <v>5</v>
      </c>
      <c r="D29" s="22">
        <v>86500</v>
      </c>
      <c r="E29" s="1">
        <v>65</v>
      </c>
      <c r="F29" s="1">
        <v>62</v>
      </c>
      <c r="G29" s="1">
        <v>68</v>
      </c>
      <c r="H29" s="22">
        <f t="shared" si="0"/>
        <v>86500</v>
      </c>
      <c r="I29" s="1">
        <v>1.6E-2</v>
      </c>
      <c r="J29" s="22">
        <f t="shared" si="1"/>
        <v>6920</v>
      </c>
      <c r="K29" s="22">
        <f t="shared" si="2"/>
        <v>79085.361600375967</v>
      </c>
      <c r="L29" s="22">
        <f t="shared" si="3"/>
        <v>76606.050507842097</v>
      </c>
      <c r="M29" s="22">
        <f t="shared" si="4"/>
        <v>64156.361267030632</v>
      </c>
      <c r="N29" s="16" t="s">
        <v>24</v>
      </c>
      <c r="O29" s="10">
        <f t="shared" si="7"/>
        <v>13</v>
      </c>
      <c r="P29" s="1">
        <f t="shared" si="5"/>
        <v>10</v>
      </c>
      <c r="Q29" s="1">
        <f t="shared" si="6"/>
        <v>16</v>
      </c>
    </row>
    <row r="30" spans="1:21" ht="19.05" customHeight="1" x14ac:dyDescent="0.4">
      <c r="A30" s="6">
        <v>14</v>
      </c>
      <c r="B30" s="1">
        <v>43</v>
      </c>
      <c r="C30" s="1">
        <v>6</v>
      </c>
      <c r="D30" s="22">
        <v>71700</v>
      </c>
      <c r="E30" s="1">
        <v>65</v>
      </c>
      <c r="F30" s="1">
        <v>62</v>
      </c>
      <c r="G30" s="1">
        <v>68</v>
      </c>
      <c r="H30" s="22">
        <f t="shared" si="0"/>
        <v>71700</v>
      </c>
      <c r="I30" s="1">
        <v>1.6E-2</v>
      </c>
      <c r="J30" s="22">
        <f t="shared" si="1"/>
        <v>6883.2000000000007</v>
      </c>
      <c r="K30" s="22">
        <f t="shared" si="2"/>
        <v>53729.942527247142</v>
      </c>
      <c r="L30" s="22">
        <f t="shared" si="3"/>
        <v>58399.932398171579</v>
      </c>
      <c r="M30" s="22">
        <f t="shared" si="4"/>
        <v>48909.023974858392</v>
      </c>
      <c r="N30" s="16" t="s">
        <v>25</v>
      </c>
      <c r="O30" s="10">
        <f t="shared" si="7"/>
        <v>22</v>
      </c>
      <c r="P30" s="1">
        <f t="shared" si="5"/>
        <v>19</v>
      </c>
      <c r="Q30" s="1">
        <f t="shared" si="6"/>
        <v>25</v>
      </c>
    </row>
    <row r="31" spans="1:21" ht="19.05" customHeight="1" x14ac:dyDescent="0.4">
      <c r="A31" s="6">
        <v>7</v>
      </c>
      <c r="B31" s="1">
        <v>41</v>
      </c>
      <c r="C31" s="1">
        <v>7</v>
      </c>
      <c r="D31" s="22">
        <v>54500</v>
      </c>
      <c r="E31" s="1">
        <v>65</v>
      </c>
      <c r="F31" s="1">
        <v>62</v>
      </c>
      <c r="G31" s="1">
        <v>68</v>
      </c>
      <c r="H31" s="22">
        <f t="shared" si="0"/>
        <v>54500</v>
      </c>
      <c r="I31" s="1">
        <v>1.6E-2</v>
      </c>
      <c r="J31" s="22">
        <f t="shared" si="1"/>
        <v>6104</v>
      </c>
      <c r="K31" s="22">
        <f t="shared" si="2"/>
        <v>50376.294694104145</v>
      </c>
      <c r="L31" s="22">
        <f t="shared" si="3"/>
        <v>48815.982118772561</v>
      </c>
      <c r="M31" s="22">
        <f t="shared" si="4"/>
        <v>40882.616499022799</v>
      </c>
      <c r="N31" s="16" t="s">
        <v>25</v>
      </c>
      <c r="O31" s="10">
        <f t="shared" si="7"/>
        <v>24</v>
      </c>
      <c r="P31" s="1">
        <f t="shared" si="5"/>
        <v>21</v>
      </c>
      <c r="Q31" s="1">
        <f t="shared" si="6"/>
        <v>27</v>
      </c>
    </row>
    <row r="32" spans="1:21" ht="19.05" customHeight="1" x14ac:dyDescent="0.4">
      <c r="A32" s="6">
        <v>12</v>
      </c>
      <c r="B32" s="1">
        <v>36</v>
      </c>
      <c r="C32" s="1">
        <v>4</v>
      </c>
      <c r="D32" s="22">
        <v>84100</v>
      </c>
      <c r="E32" s="1">
        <v>65</v>
      </c>
      <c r="F32" s="1">
        <v>62</v>
      </c>
      <c r="G32" s="1">
        <v>68</v>
      </c>
      <c r="H32" s="22">
        <f t="shared" si="0"/>
        <v>84100</v>
      </c>
      <c r="I32" s="1">
        <v>1.6E-2</v>
      </c>
      <c r="J32" s="22">
        <f t="shared" si="1"/>
        <v>5382.4000000000005</v>
      </c>
      <c r="K32" s="22">
        <f t="shared" si="2"/>
        <v>38535.787066663026</v>
      </c>
      <c r="L32" s="22">
        <f t="shared" si="3"/>
        <v>37131.060435070525</v>
      </c>
      <c r="M32" s="22">
        <f t="shared" si="4"/>
        <v>31096.678548340897</v>
      </c>
      <c r="N32" s="16" t="s">
        <v>25</v>
      </c>
      <c r="O32" s="10">
        <f t="shared" si="7"/>
        <v>29</v>
      </c>
      <c r="P32" s="1">
        <f t="shared" si="5"/>
        <v>26</v>
      </c>
      <c r="Q32" s="1">
        <f t="shared" si="6"/>
        <v>32</v>
      </c>
    </row>
    <row r="33" spans="1:17" ht="19.05" customHeight="1" x14ac:dyDescent="0.4">
      <c r="A33" s="6">
        <v>21</v>
      </c>
      <c r="B33" s="1">
        <v>53</v>
      </c>
      <c r="C33" s="1">
        <v>3</v>
      </c>
      <c r="D33" s="22">
        <v>108900</v>
      </c>
      <c r="E33" s="1">
        <v>65</v>
      </c>
      <c r="F33" s="1">
        <v>62</v>
      </c>
      <c r="G33" s="1">
        <v>68</v>
      </c>
      <c r="H33" s="22">
        <f t="shared" si="0"/>
        <v>108900</v>
      </c>
      <c r="I33" s="1">
        <v>1.6E-2</v>
      </c>
      <c r="J33" s="22">
        <f t="shared" si="1"/>
        <v>5227.2000000000007</v>
      </c>
      <c r="K33" s="22">
        <f t="shared" si="2"/>
        <v>56164.060487061834</v>
      </c>
      <c r="L33" s="22">
        <f t="shared" si="3"/>
        <v>59602.341276160412</v>
      </c>
      <c r="M33" s="22">
        <f t="shared" si="4"/>
        <v>49916.022480270694</v>
      </c>
      <c r="N33" s="16" t="s">
        <v>25</v>
      </c>
      <c r="O33" s="10">
        <f t="shared" si="7"/>
        <v>12</v>
      </c>
      <c r="P33" s="1">
        <f t="shared" si="5"/>
        <v>9</v>
      </c>
      <c r="Q33" s="1">
        <f t="shared" si="6"/>
        <v>15</v>
      </c>
    </row>
    <row r="34" spans="1:17" ht="19.05" customHeight="1" x14ac:dyDescent="0.4">
      <c r="A34" s="6">
        <v>6</v>
      </c>
      <c r="B34" s="1">
        <v>39</v>
      </c>
      <c r="C34" s="1">
        <v>4</v>
      </c>
      <c r="D34" s="22">
        <v>81200</v>
      </c>
      <c r="E34" s="1">
        <v>65</v>
      </c>
      <c r="F34" s="1">
        <v>62</v>
      </c>
      <c r="G34" s="1">
        <v>68</v>
      </c>
      <c r="H34" s="22">
        <f t="shared" si="0"/>
        <v>81200</v>
      </c>
      <c r="I34" s="1">
        <v>1.6E-2</v>
      </c>
      <c r="J34" s="22">
        <f t="shared" si="1"/>
        <v>5196.8</v>
      </c>
      <c r="K34" s="22">
        <f t="shared" si="2"/>
        <v>36060.396682929677</v>
      </c>
      <c r="L34" s="22">
        <f t="shared" si="3"/>
        <v>39175.004956170094</v>
      </c>
      <c r="M34" s="22">
        <f t="shared" si="4"/>
        <v>32808.449906296592</v>
      </c>
      <c r="N34" s="16" t="s">
        <v>26</v>
      </c>
      <c r="O34" s="10">
        <f t="shared" si="7"/>
        <v>26</v>
      </c>
      <c r="P34" s="1">
        <f t="shared" si="5"/>
        <v>23</v>
      </c>
      <c r="Q34" s="1">
        <f t="shared" si="6"/>
        <v>29</v>
      </c>
    </row>
    <row r="35" spans="1:17" ht="19.05" customHeight="1" x14ac:dyDescent="0.4">
      <c r="A35" s="6">
        <v>25</v>
      </c>
      <c r="B35" s="1">
        <v>55</v>
      </c>
      <c r="C35" s="1">
        <v>6</v>
      </c>
      <c r="D35" s="22">
        <v>53500</v>
      </c>
      <c r="E35" s="1">
        <v>65</v>
      </c>
      <c r="F35" s="1">
        <v>62</v>
      </c>
      <c r="G35" s="1">
        <v>68</v>
      </c>
      <c r="H35" s="22">
        <f t="shared" si="0"/>
        <v>53500</v>
      </c>
      <c r="I35" s="1">
        <v>1.6E-2</v>
      </c>
      <c r="J35" s="22">
        <f t="shared" si="1"/>
        <v>5136</v>
      </c>
      <c r="K35" s="22">
        <f t="shared" si="2"/>
        <v>57529.815502767895</v>
      </c>
      <c r="L35" s="22">
        <f t="shared" si="3"/>
        <v>62128.900394922006</v>
      </c>
      <c r="M35" s="22">
        <f t="shared" si="4"/>
        <v>52031.975965814068</v>
      </c>
      <c r="N35" s="16" t="s">
        <v>26</v>
      </c>
      <c r="O35" s="10">
        <f t="shared" si="7"/>
        <v>10</v>
      </c>
      <c r="P35" s="1">
        <f t="shared" si="5"/>
        <v>7</v>
      </c>
      <c r="Q35" s="1">
        <f t="shared" si="6"/>
        <v>13</v>
      </c>
    </row>
    <row r="36" spans="1:17" ht="19.05" customHeight="1" x14ac:dyDescent="0.4">
      <c r="A36" s="6">
        <v>18</v>
      </c>
      <c r="B36" s="1">
        <v>58</v>
      </c>
      <c r="C36" s="1">
        <v>2</v>
      </c>
      <c r="D36" s="22">
        <v>135200</v>
      </c>
      <c r="E36" s="1">
        <v>65</v>
      </c>
      <c r="F36" s="1">
        <v>62</v>
      </c>
      <c r="G36" s="1">
        <v>68</v>
      </c>
      <c r="H36" s="22">
        <f t="shared" si="0"/>
        <v>135200</v>
      </c>
      <c r="I36" s="1">
        <v>1.6E-2</v>
      </c>
      <c r="J36" s="22">
        <f t="shared" si="1"/>
        <v>4326.3999999999996</v>
      </c>
      <c r="K36" s="22">
        <f t="shared" si="2"/>
        <v>62128.900394922006</v>
      </c>
      <c r="L36" s="22">
        <f t="shared" si="3"/>
        <v>57188.274906772771</v>
      </c>
      <c r="M36" s="22">
        <f t="shared" si="4"/>
        <v>47894.279901319082</v>
      </c>
      <c r="N36" s="16" t="s">
        <v>26</v>
      </c>
      <c r="O36" s="10">
        <f t="shared" si="7"/>
        <v>7</v>
      </c>
      <c r="P36" s="1">
        <f t="shared" si="5"/>
        <v>4</v>
      </c>
      <c r="Q36" s="1">
        <f t="shared" si="6"/>
        <v>10</v>
      </c>
    </row>
    <row r="37" spans="1:17" ht="19.05" customHeight="1" x14ac:dyDescent="0.4">
      <c r="A37" s="6">
        <v>23</v>
      </c>
      <c r="B37" s="1">
        <v>64</v>
      </c>
      <c r="C37" s="1">
        <v>5</v>
      </c>
      <c r="D37" s="22">
        <v>52000</v>
      </c>
      <c r="E37" s="1">
        <v>65</v>
      </c>
      <c r="F37" s="1">
        <v>62</v>
      </c>
      <c r="G37" s="1">
        <v>68</v>
      </c>
      <c r="H37" s="22">
        <f t="shared" si="0"/>
        <v>52000</v>
      </c>
      <c r="I37" s="1">
        <v>1.6E-2</v>
      </c>
      <c r="J37" s="22">
        <f t="shared" si="1"/>
        <v>4160</v>
      </c>
      <c r="K37" s="22">
        <f t="shared" si="2"/>
        <v>62491.172074053087</v>
      </c>
      <c r="L37" s="22">
        <f t="shared" si="3"/>
        <v>61890.295419494891</v>
      </c>
      <c r="M37" s="22">
        <f t="shared" si="4"/>
        <v>54988.725871896902</v>
      </c>
      <c r="N37" s="16" t="s">
        <v>26</v>
      </c>
      <c r="O37" s="10">
        <f t="shared" si="7"/>
        <v>1</v>
      </c>
      <c r="P37" s="1">
        <f t="shared" si="5"/>
        <v>0</v>
      </c>
      <c r="Q37" s="1">
        <f t="shared" si="6"/>
        <v>4</v>
      </c>
    </row>
    <row r="38" spans="1:17" ht="19.05" customHeight="1" x14ac:dyDescent="0.4">
      <c r="A38" s="6">
        <v>32</v>
      </c>
      <c r="B38" s="1">
        <v>51</v>
      </c>
      <c r="C38" s="1">
        <v>2</v>
      </c>
      <c r="D38" s="22">
        <v>82900</v>
      </c>
      <c r="E38" s="1">
        <v>65</v>
      </c>
      <c r="F38" s="1">
        <v>62</v>
      </c>
      <c r="G38" s="1">
        <v>68</v>
      </c>
      <c r="H38" s="22">
        <f t="shared" si="0"/>
        <v>82900</v>
      </c>
      <c r="I38" s="1">
        <v>1.6E-2</v>
      </c>
      <c r="J38" s="22">
        <f t="shared" si="1"/>
        <v>2652.8</v>
      </c>
      <c r="K38" s="22">
        <f t="shared" si="2"/>
        <v>40916.776309202607</v>
      </c>
      <c r="L38" s="22">
        <f t="shared" si="3"/>
        <v>28511.775462596597</v>
      </c>
      <c r="M38" s="22">
        <f t="shared" si="4"/>
        <v>23878.163080023973</v>
      </c>
      <c r="N38" s="16" t="s">
        <v>27</v>
      </c>
      <c r="O38" s="10">
        <f t="shared" si="7"/>
        <v>14</v>
      </c>
      <c r="P38" s="1">
        <f t="shared" si="5"/>
        <v>11</v>
      </c>
      <c r="Q38" s="1">
        <f t="shared" si="6"/>
        <v>17</v>
      </c>
    </row>
    <row r="39" spans="1:17" ht="19.05" customHeight="1" x14ac:dyDescent="0.4">
      <c r="A39" s="6">
        <v>17</v>
      </c>
      <c r="B39" s="1">
        <v>43</v>
      </c>
      <c r="C39" s="1">
        <v>1</v>
      </c>
      <c r="D39" s="22">
        <v>134700</v>
      </c>
      <c r="E39" s="1">
        <v>65</v>
      </c>
      <c r="F39" s="1">
        <v>62</v>
      </c>
      <c r="G39" s="1">
        <v>68</v>
      </c>
      <c r="H39" s="22">
        <f t="shared" si="0"/>
        <v>134700</v>
      </c>
      <c r="I39" s="1">
        <v>1.6E-2</v>
      </c>
      <c r="J39" s="22">
        <f t="shared" si="1"/>
        <v>2155.1999999999998</v>
      </c>
      <c r="K39" s="22">
        <f t="shared" si="2"/>
        <v>20597.513227786305</v>
      </c>
      <c r="L39" s="22">
        <f t="shared" si="3"/>
        <v>18285.613421742702</v>
      </c>
      <c r="M39" s="22">
        <f t="shared" si="4"/>
        <v>15313.913364512842</v>
      </c>
      <c r="N39" s="16" t="s">
        <v>27</v>
      </c>
      <c r="O39" s="10">
        <f t="shared" si="7"/>
        <v>22</v>
      </c>
      <c r="P39" s="1">
        <f t="shared" si="5"/>
        <v>19</v>
      </c>
      <c r="Q39" s="1">
        <f t="shared" si="6"/>
        <v>25</v>
      </c>
    </row>
    <row r="40" spans="1:17" ht="19.05" customHeight="1" x14ac:dyDescent="0.4">
      <c r="A40" s="6">
        <v>19</v>
      </c>
      <c r="B40" s="1">
        <v>49</v>
      </c>
      <c r="C40" s="1">
        <v>2</v>
      </c>
      <c r="D40" s="22">
        <v>62600</v>
      </c>
      <c r="E40" s="1">
        <v>65</v>
      </c>
      <c r="F40" s="1">
        <v>62</v>
      </c>
      <c r="G40" s="1">
        <v>68</v>
      </c>
      <c r="H40" s="22">
        <f t="shared" si="0"/>
        <v>62600</v>
      </c>
      <c r="I40" s="1">
        <v>1.6E-2</v>
      </c>
      <c r="J40" s="22">
        <f t="shared" si="1"/>
        <v>2003.2</v>
      </c>
      <c r="K40" s="22">
        <f t="shared" si="2"/>
        <v>19981.183497500639</v>
      </c>
      <c r="L40" s="22">
        <f t="shared" si="3"/>
        <v>20294.0915604982</v>
      </c>
      <c r="M40" s="22">
        <f t="shared" si="4"/>
        <v>16995.982185613859</v>
      </c>
      <c r="N40" s="16" t="s">
        <v>27</v>
      </c>
      <c r="O40" s="10">
        <f t="shared" si="7"/>
        <v>16</v>
      </c>
      <c r="P40" s="1">
        <f t="shared" si="5"/>
        <v>13</v>
      </c>
      <c r="Q40" s="1">
        <f t="shared" si="6"/>
        <v>19</v>
      </c>
    </row>
    <row r="41" spans="1:17" ht="19.05" customHeight="1" x14ac:dyDescent="0.4">
      <c r="A41" s="6">
        <v>40</v>
      </c>
      <c r="B41" s="1">
        <v>46</v>
      </c>
      <c r="C41" s="1">
        <v>1</v>
      </c>
      <c r="D41" s="22">
        <v>74100</v>
      </c>
      <c r="E41" s="1">
        <v>65</v>
      </c>
      <c r="F41" s="1">
        <v>62</v>
      </c>
      <c r="G41" s="1">
        <v>68</v>
      </c>
      <c r="H41" s="22">
        <f t="shared" si="0"/>
        <v>74100</v>
      </c>
      <c r="I41" s="1">
        <v>1.6E-2</v>
      </c>
      <c r="J41" s="22">
        <f t="shared" si="1"/>
        <v>1185.6000000000001</v>
      </c>
      <c r="K41" s="22">
        <f t="shared" si="2"/>
        <v>16995.982185613859</v>
      </c>
      <c r="L41" s="22">
        <f t="shared" si="3"/>
        <v>10991.875999738659</v>
      </c>
      <c r="M41" s="22">
        <f t="shared" si="4"/>
        <v>9205.5231012000313</v>
      </c>
      <c r="N41" s="16" t="s">
        <v>27</v>
      </c>
      <c r="O41" s="10">
        <f t="shared" si="7"/>
        <v>19</v>
      </c>
      <c r="P41" s="1">
        <f t="shared" si="5"/>
        <v>16</v>
      </c>
      <c r="Q41" s="1">
        <f>MAX(0,G41-B41)</f>
        <v>22</v>
      </c>
    </row>
    <row r="42" spans="1:17" ht="19.05" customHeight="1" x14ac:dyDescent="0.4">
      <c r="N42" s="16"/>
    </row>
    <row r="43" spans="1:17" ht="19.05" customHeight="1" x14ac:dyDescent="0.4"/>
    <row r="44" spans="1:17" ht="19.05" customHeight="1" x14ac:dyDescent="0.4"/>
    <row r="45" spans="1:17" ht="19.05" customHeight="1" x14ac:dyDescent="0.4">
      <c r="A45" s="5" t="s">
        <v>8</v>
      </c>
    </row>
    <row r="46" spans="1:17" ht="19.05" customHeight="1" x14ac:dyDescent="0.4">
      <c r="A46" s="15" t="s">
        <v>9</v>
      </c>
      <c r="B46" s="4" t="s">
        <v>10</v>
      </c>
    </row>
    <row r="47" spans="1:17" ht="19.05" customHeight="1" x14ac:dyDescent="0.4">
      <c r="A47" s="12" t="s">
        <v>11</v>
      </c>
      <c r="B47" s="7">
        <f>SUM(K2:K41)</f>
        <v>7853124.0879382947</v>
      </c>
    </row>
    <row r="48" spans="1:17" ht="19.05" customHeight="1" x14ac:dyDescent="0.4">
      <c r="A48" s="13" t="s">
        <v>12</v>
      </c>
      <c r="B48" s="8">
        <f>AVERAGE(B2:B41)</f>
        <v>47.225000000000001</v>
      </c>
    </row>
    <row r="49" spans="1:3" ht="19.05" customHeight="1" x14ac:dyDescent="0.4">
      <c r="A49" s="13" t="s">
        <v>13</v>
      </c>
      <c r="B49" s="9">
        <f>AVERAGE(C2:C41)</f>
        <v>12.525</v>
      </c>
    </row>
    <row r="50" spans="1:3" ht="19.05" customHeight="1" x14ac:dyDescent="0.4">
      <c r="A50" s="13" t="s">
        <v>14</v>
      </c>
      <c r="B50" s="10">
        <f>AVERAGE(J2:J41)</f>
        <v>17938.280000000002</v>
      </c>
    </row>
    <row r="51" spans="1:3" ht="19.05" customHeight="1" x14ac:dyDescent="0.4">
      <c r="A51" s="13" t="s">
        <v>15</v>
      </c>
      <c r="B51" s="10">
        <f>SUM(J2:J41)</f>
        <v>717531.20000000007</v>
      </c>
    </row>
    <row r="52" spans="1:3" ht="19.05" customHeight="1" x14ac:dyDescent="0.4">
      <c r="A52" s="14" t="s">
        <v>16</v>
      </c>
      <c r="B52" s="11">
        <f>(COUNTIF(E2:E41, "&lt;=70") - COUNTIF(B2:B41, "&lt;60"))/40</f>
        <v>0.1</v>
      </c>
    </row>
    <row r="53" spans="1:3" ht="19.05" customHeight="1" x14ac:dyDescent="0.4"/>
    <row r="54" spans="1:3" ht="19.05" customHeight="1" x14ac:dyDescent="0.4">
      <c r="A54" s="5" t="s">
        <v>28</v>
      </c>
    </row>
    <row r="55" spans="1:3" ht="19.05" customHeight="1" x14ac:dyDescent="0.4">
      <c r="A55" s="15" t="s">
        <v>17</v>
      </c>
      <c r="B55" s="15" t="s">
        <v>29</v>
      </c>
      <c r="C55" s="15" t="s">
        <v>30</v>
      </c>
    </row>
    <row r="56" spans="1:3" ht="19.05" customHeight="1" x14ac:dyDescent="0.4">
      <c r="A56" s="13" t="s">
        <v>18</v>
      </c>
      <c r="B56" s="10">
        <f>SUMIFS(K2:K41,N2:N41, "Top 10%")</f>
        <v>2788286.9189698813</v>
      </c>
      <c r="C56" s="18">
        <v>0.28999999999999998</v>
      </c>
    </row>
    <row r="57" spans="1:3" ht="19.05" customHeight="1" x14ac:dyDescent="0.4">
      <c r="A57" s="13" t="s">
        <v>19</v>
      </c>
      <c r="B57" s="10">
        <f>SUMIFS(K2:K41,N2:N41, "2nd 10%")</f>
        <v>1665872.7382579523</v>
      </c>
      <c r="C57" s="19">
        <v>0.2</v>
      </c>
    </row>
    <row r="58" spans="1:3" ht="19.05" customHeight="1" x14ac:dyDescent="0.4">
      <c r="A58" s="13" t="s">
        <v>20</v>
      </c>
      <c r="B58" s="10">
        <f>SUMIFS(K2:K41,N2:N41, "3rd 10%")</f>
        <v>983872.56391019397</v>
      </c>
      <c r="C58" s="19">
        <v>0.14000000000000001</v>
      </c>
    </row>
    <row r="59" spans="1:3" ht="19.05" customHeight="1" x14ac:dyDescent="0.4">
      <c r="A59" s="13" t="s">
        <v>21</v>
      </c>
      <c r="B59" s="10">
        <f>SUMIFS(K2:K41,N2:N41, "4th 10%")</f>
        <v>838052.56795631815</v>
      </c>
      <c r="C59" s="19">
        <v>0.11</v>
      </c>
    </row>
    <row r="60" spans="1:3" ht="19.05" customHeight="1" x14ac:dyDescent="0.4">
      <c r="A60" s="13" t="s">
        <v>22</v>
      </c>
      <c r="B60" s="10">
        <f>SUMIFS(K2:K41,N2:N41, "5th 10%")</f>
        <v>491944.08450832544</v>
      </c>
      <c r="C60" s="19">
        <v>0.08</v>
      </c>
    </row>
    <row r="61" spans="1:3" ht="19.05" customHeight="1" x14ac:dyDescent="0.4">
      <c r="A61" s="13" t="s">
        <v>23</v>
      </c>
      <c r="B61" s="10">
        <f>SUMIFS(K2:K41,N2:N41, "6th 10%")</f>
        <v>287047.93812635785</v>
      </c>
      <c r="C61" s="19">
        <v>0.06</v>
      </c>
    </row>
    <row r="62" spans="1:3" ht="19.05" customHeight="1" x14ac:dyDescent="0.4">
      <c r="A62" s="13" t="s">
        <v>24</v>
      </c>
      <c r="B62" s="10">
        <f>SUMIFS(K2:K41,N2:N41, "7th 10%")</f>
        <v>282539.45155941357</v>
      </c>
      <c r="C62" s="19">
        <v>0.05</v>
      </c>
    </row>
    <row r="63" spans="1:3" ht="19.05" customHeight="1" x14ac:dyDescent="0.4">
      <c r="A63" s="13" t="s">
        <v>25</v>
      </c>
      <c r="B63" s="10">
        <f>SUMIFS(K2:K41,N2:N41, "8th 10%")</f>
        <v>198806.08477507613</v>
      </c>
      <c r="C63" s="19">
        <v>0.03</v>
      </c>
    </row>
    <row r="64" spans="1:3" ht="19.05" customHeight="1" x14ac:dyDescent="0.4">
      <c r="A64" s="13" t="s">
        <v>26</v>
      </c>
      <c r="B64" s="10">
        <f>SUMIFS(K2:K41,N2:N41, "9th 10%")</f>
        <v>218210.28465467267</v>
      </c>
      <c r="C64" s="19">
        <v>0.03</v>
      </c>
    </row>
    <row r="65" spans="1:3" ht="19.05" customHeight="1" x14ac:dyDescent="0.4">
      <c r="A65" s="14" t="s">
        <v>27</v>
      </c>
      <c r="B65" s="17">
        <f>SUMIFS(K2:K41,N2:N41, "Bottom 10%")</f>
        <v>98491.455220103409</v>
      </c>
      <c r="C65" s="20">
        <v>0.01</v>
      </c>
    </row>
    <row r="66" spans="1:3" ht="19.05" customHeight="1" x14ac:dyDescent="0.4"/>
    <row r="67" spans="1:3" ht="19.05" customHeight="1" x14ac:dyDescent="0.4"/>
    <row r="68" spans="1:3" ht="19.05" customHeight="1" x14ac:dyDescent="0.4"/>
    <row r="69" spans="1:3" ht="19.05" customHeight="1" x14ac:dyDescent="0.4"/>
    <row r="70" spans="1:3" ht="19.05" customHeight="1" x14ac:dyDescent="0.4"/>
    <row r="71" spans="1:3" ht="19.05" customHeight="1" x14ac:dyDescent="0.4"/>
    <row r="72" spans="1:3" ht="19.05" customHeight="1" x14ac:dyDescent="0.4"/>
    <row r="73" spans="1:3" ht="19.05" customHeight="1" x14ac:dyDescent="0.4"/>
    <row r="74" spans="1:3" ht="19.05" customHeight="1" x14ac:dyDescent="0.4"/>
    <row r="75" spans="1:3" ht="19.05" customHeight="1" x14ac:dyDescent="0.4"/>
    <row r="76" spans="1:3" ht="19.05" customHeight="1" x14ac:dyDescent="0.4"/>
    <row r="77" spans="1:3" ht="19.05" customHeight="1" x14ac:dyDescent="0.4"/>
    <row r="78" spans="1:3" ht="19.05" customHeight="1" x14ac:dyDescent="0.4"/>
    <row r="79" spans="1:3" ht="19.05" customHeight="1" x14ac:dyDescent="0.4"/>
    <row r="80" spans="1:3" ht="19.05" customHeight="1" x14ac:dyDescent="0.4"/>
    <row r="81" ht="19.05" customHeight="1" x14ac:dyDescent="0.4"/>
    <row r="82" ht="19.05" customHeight="1" x14ac:dyDescent="0.4"/>
    <row r="83" ht="19.05" customHeight="1" x14ac:dyDescent="0.4"/>
    <row r="84" ht="19.05" customHeight="1" x14ac:dyDescent="0.4"/>
    <row r="85" ht="19.05" customHeight="1" x14ac:dyDescent="0.4"/>
    <row r="86" ht="19.05" customHeight="1" x14ac:dyDescent="0.4"/>
    <row r="87" ht="19.05" customHeight="1" x14ac:dyDescent="0.4"/>
    <row r="88" ht="19.05" customHeight="1" x14ac:dyDescent="0.4"/>
    <row r="89" ht="19.05" customHeight="1" x14ac:dyDescent="0.4"/>
    <row r="90" ht="19.05" customHeight="1" x14ac:dyDescent="0.4"/>
    <row r="91" ht="19.05" customHeight="1" x14ac:dyDescent="0.4"/>
    <row r="92" ht="19.05" customHeight="1" x14ac:dyDescent="0.4"/>
    <row r="93" ht="19.05" customHeight="1" x14ac:dyDescent="0.4"/>
    <row r="94" ht="19.05" customHeight="1" x14ac:dyDescent="0.4"/>
    <row r="95" ht="19.05" customHeight="1" x14ac:dyDescent="0.4"/>
    <row r="96" ht="19.05" customHeight="1" x14ac:dyDescent="0.4"/>
    <row r="97" ht="19.05" customHeight="1" x14ac:dyDescent="0.4"/>
    <row r="98" ht="19.05" customHeight="1" x14ac:dyDescent="0.4"/>
    <row r="99" ht="19.05" customHeight="1" x14ac:dyDescent="0.4"/>
    <row r="100" ht="19.05" customHeight="1" x14ac:dyDescent="0.4"/>
    <row r="101" ht="19.05" customHeight="1" x14ac:dyDescent="0.4"/>
    <row r="102" ht="19.05" customHeight="1" x14ac:dyDescent="0.4"/>
    <row r="103" ht="19.05" customHeight="1" x14ac:dyDescent="0.4"/>
    <row r="104" ht="19.05" customHeight="1" x14ac:dyDescent="0.4"/>
    <row r="105" ht="19.05" customHeight="1" x14ac:dyDescent="0.4"/>
    <row r="106" ht="19.05" customHeight="1" x14ac:dyDescent="0.4"/>
    <row r="107" ht="19.05" customHeight="1" x14ac:dyDescent="0.4"/>
    <row r="108" ht="19.05" customHeight="1" x14ac:dyDescent="0.4"/>
    <row r="109" ht="19.05" customHeight="1" x14ac:dyDescent="0.4"/>
    <row r="110" ht="19.05" customHeight="1" x14ac:dyDescent="0.4"/>
    <row r="111" ht="19.05" customHeight="1" x14ac:dyDescent="0.4"/>
    <row r="112" ht="19.05" customHeight="1" x14ac:dyDescent="0.4"/>
    <row r="113" ht="19.05" customHeight="1" x14ac:dyDescent="0.4"/>
    <row r="114" ht="19.05" customHeight="1" x14ac:dyDescent="0.4"/>
    <row r="115" ht="19.05" customHeight="1" x14ac:dyDescent="0.4"/>
    <row r="116" ht="19.05" customHeight="1" x14ac:dyDescent="0.4"/>
    <row r="117" ht="19.05" customHeight="1" x14ac:dyDescent="0.4"/>
    <row r="118" ht="19.05" customHeight="1" x14ac:dyDescent="0.4"/>
    <row r="119" ht="19.05" customHeight="1" x14ac:dyDescent="0.4"/>
    <row r="120" ht="19.05" customHeight="1" x14ac:dyDescent="0.4"/>
    <row r="121" ht="19.05" customHeight="1" x14ac:dyDescent="0.4"/>
    <row r="122" ht="19.05" customHeight="1" x14ac:dyDescent="0.4"/>
    <row r="123" ht="19.05" customHeight="1" x14ac:dyDescent="0.4"/>
    <row r="124" ht="19.05" customHeight="1" x14ac:dyDescent="0.4"/>
    <row r="125" ht="19.05" customHeight="1" x14ac:dyDescent="0.4"/>
    <row r="126" ht="19.05" customHeight="1" x14ac:dyDescent="0.4"/>
    <row r="127" ht="19.05" customHeight="1" x14ac:dyDescent="0.4"/>
    <row r="128" ht="19.05" customHeight="1" x14ac:dyDescent="0.4"/>
    <row r="129" ht="19.05" customHeight="1" x14ac:dyDescent="0.4"/>
    <row r="130" ht="19.05" customHeight="1" x14ac:dyDescent="0.4"/>
    <row r="131" ht="19.05" customHeight="1" x14ac:dyDescent="0.4"/>
    <row r="132" ht="19.05" customHeight="1" x14ac:dyDescent="0.4"/>
    <row r="133" ht="19.05" customHeight="1" x14ac:dyDescent="0.4"/>
    <row r="134" ht="19.05" customHeight="1" x14ac:dyDescent="0.4"/>
    <row r="135" ht="19.05" customHeight="1" x14ac:dyDescent="0.4"/>
    <row r="136" ht="19.05" customHeight="1" x14ac:dyDescent="0.4"/>
    <row r="137" ht="19.05" customHeight="1" x14ac:dyDescent="0.4"/>
    <row r="138" ht="19.05" customHeight="1" x14ac:dyDescent="0.4"/>
    <row r="139" ht="19.05" customHeight="1" x14ac:dyDescent="0.4"/>
    <row r="140" ht="19.05" customHeight="1" x14ac:dyDescent="0.4"/>
    <row r="141" ht="19.05" customHeight="1" x14ac:dyDescent="0.4"/>
    <row r="142" ht="19.05" customHeight="1" x14ac:dyDescent="0.4"/>
    <row r="143" ht="19.05" customHeight="1" x14ac:dyDescent="0.4"/>
    <row r="144" ht="19.05" customHeight="1" x14ac:dyDescent="0.4"/>
    <row r="145" ht="19.05" customHeight="1" x14ac:dyDescent="0.4"/>
    <row r="146" ht="19.05" customHeight="1" x14ac:dyDescent="0.4"/>
    <row r="147" ht="19.05" customHeight="1" x14ac:dyDescent="0.4"/>
    <row r="148" ht="19.05" customHeight="1" x14ac:dyDescent="0.4"/>
    <row r="149" ht="19.05" customHeight="1" x14ac:dyDescent="0.4"/>
    <row r="150" ht="19.05" customHeight="1" x14ac:dyDescent="0.4"/>
    <row r="151" ht="19.05" customHeight="1" x14ac:dyDescent="0.4"/>
    <row r="152" ht="19.05" customHeight="1" x14ac:dyDescent="0.4"/>
    <row r="153" ht="19.05" customHeight="1" x14ac:dyDescent="0.4"/>
    <row r="154" ht="19.05" customHeight="1" x14ac:dyDescent="0.4"/>
    <row r="155" ht="19.05" customHeight="1" x14ac:dyDescent="0.4"/>
    <row r="156" ht="19.05" customHeight="1" x14ac:dyDescent="0.4"/>
    <row r="157" ht="19.05" customHeight="1" x14ac:dyDescent="0.4"/>
    <row r="158" ht="19.05" customHeight="1" x14ac:dyDescent="0.4"/>
    <row r="159" ht="19.05" customHeight="1" x14ac:dyDescent="0.4"/>
    <row r="160" ht="19.05" customHeight="1" x14ac:dyDescent="0.4"/>
    <row r="161" ht="19.05" customHeight="1" x14ac:dyDescent="0.4"/>
    <row r="162" ht="19.05" customHeight="1" x14ac:dyDescent="0.4"/>
    <row r="163" ht="19.05" customHeight="1" x14ac:dyDescent="0.4"/>
    <row r="164" ht="19.05" customHeight="1" x14ac:dyDescent="0.4"/>
    <row r="165" ht="19.05" customHeight="1" x14ac:dyDescent="0.4"/>
    <row r="166" ht="19.05" customHeight="1" x14ac:dyDescent="0.4"/>
    <row r="167" ht="19.05" customHeight="1" x14ac:dyDescent="0.4"/>
    <row r="168" ht="19.05" customHeight="1" x14ac:dyDescent="0.4"/>
    <row r="169" ht="19.05" customHeight="1" x14ac:dyDescent="0.4"/>
    <row r="170" ht="19.05" customHeight="1" x14ac:dyDescent="0.4"/>
    <row r="171" ht="19.05" customHeight="1" x14ac:dyDescent="0.4"/>
    <row r="172" ht="19.05" customHeight="1" x14ac:dyDescent="0.4"/>
    <row r="173" ht="19.05" customHeight="1" x14ac:dyDescent="0.4"/>
    <row r="174" ht="19.05" customHeight="1" x14ac:dyDescent="0.4"/>
    <row r="175" ht="19.05" customHeight="1" x14ac:dyDescent="0.4"/>
    <row r="176" ht="19.05" customHeight="1" x14ac:dyDescent="0.4"/>
    <row r="177" ht="19.05" customHeight="1" x14ac:dyDescent="0.4"/>
    <row r="178" ht="19.05" customHeight="1" x14ac:dyDescent="0.4"/>
    <row r="179" ht="19.05" customHeight="1" x14ac:dyDescent="0.4"/>
  </sheetData>
  <sortState xmlns:xlrd2="http://schemas.microsoft.com/office/spreadsheetml/2017/richdata2" ref="A2:K41">
    <sortCondition descending="1" ref="K2:K41"/>
  </sortState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Minoda Fernando</dc:creator>
  <cp:lastModifiedBy>Minoda Fernando</cp:lastModifiedBy>
  <dcterms:created xsi:type="dcterms:W3CDTF">2025-07-28T19:56:13Z</dcterms:created>
  <dcterms:modified xsi:type="dcterms:W3CDTF">2025-07-30T06:08:36Z</dcterms:modified>
</cp:coreProperties>
</file>