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ebruiker\Documents\Smart industry\Smart Business\"/>
    </mc:Choice>
  </mc:AlternateContent>
  <xr:revisionPtr revIDLastSave="0" documentId="8_{2C44E506-4AEB-414C-88C3-1D2B91E3929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usiness case" sheetId="1" r:id="rId1"/>
    <sheet name="BMC" sheetId="2" r:id="rId2"/>
  </sheets>
  <definedNames>
    <definedName name="_xlnm._FilterDatabase" localSheetId="0" hidden="1">'Business case'!$B$70:$D$79</definedName>
    <definedName name="Z_3C617415_F1D0_4575_9D7B_4ED6BD0BFC7B_.wvu.FilterData" localSheetId="0" hidden="1">'Business case'!$E$72:$G$90</definedName>
    <definedName name="Z_C4910015_B762_42F8_86FE_BC28DFA1D7FC_.wvu.FilterData" localSheetId="0" hidden="1">'Business case'!$E$72:$G$90</definedName>
  </definedNames>
  <calcPr calcId="181029"/>
  <customWorkbookViews>
    <customWorkbookView name="Filter 1" guid="{C4910015-B762-42F8-86FE-BC28DFA1D7FC}" maximized="1" windowWidth="0" windowHeight="0" activeSheetId="0"/>
    <customWorkbookView name="Filter 2" guid="{3C617415-F1D0-4575-9D7B-4ED6BD0BFC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9" i="1" l="1"/>
  <c r="C69" i="1"/>
  <c r="G83" i="1" s="1"/>
  <c r="G84" i="1" s="1"/>
  <c r="G85" i="1" s="1"/>
  <c r="G86" i="1" s="1"/>
  <c r="G87" i="1" s="1"/>
  <c r="G88" i="1" s="1"/>
  <c r="G68" i="1"/>
  <c r="C68" i="1"/>
  <c r="C72" i="1" s="1"/>
  <c r="G67" i="1"/>
  <c r="C67" i="1"/>
  <c r="C71" i="1" s="1"/>
  <c r="C61" i="1"/>
  <c r="C44" i="1"/>
  <c r="D43" i="1"/>
  <c r="D44" i="1" s="1"/>
  <c r="C43" i="1"/>
  <c r="C42" i="1"/>
  <c r="E40" i="1"/>
  <c r="C39" i="1"/>
  <c r="D39" i="1" s="1"/>
  <c r="E39" i="1" s="1"/>
  <c r="C38" i="1"/>
  <c r="D38" i="1" s="1"/>
  <c r="E38" i="1" s="1"/>
  <c r="C37" i="1"/>
  <c r="D37" i="1" s="1"/>
  <c r="E37" i="1" s="1"/>
  <c r="E34" i="1"/>
  <c r="F32" i="1"/>
  <c r="G32" i="1" s="1"/>
  <c r="C32" i="1" s="1"/>
  <c r="C33" i="1" s="1"/>
  <c r="C34" i="1" s="1"/>
  <c r="E32" i="1"/>
  <c r="C30" i="1"/>
  <c r="C29" i="1"/>
  <c r="C28" i="1"/>
  <c r="C23" i="1"/>
  <c r="C26" i="1" s="1"/>
  <c r="C51" i="1" l="1"/>
  <c r="D48" i="1"/>
  <c r="D50" i="1"/>
  <c r="D49" i="1"/>
  <c r="C73" i="1"/>
  <c r="D42" i="1"/>
  <c r="E43" i="1"/>
  <c r="G73" i="1"/>
  <c r="G74" i="1" s="1"/>
  <c r="G75" i="1" s="1"/>
  <c r="G76" i="1" s="1"/>
  <c r="G77" i="1" s="1"/>
  <c r="G89" i="1" s="1"/>
  <c r="G78" i="1"/>
  <c r="G79" i="1" s="1"/>
  <c r="G80" i="1" s="1"/>
  <c r="G81" i="1" s="1"/>
  <c r="G82" i="1" s="1"/>
  <c r="G90" i="1" s="1"/>
  <c r="E42" i="1" l="1"/>
  <c r="E44" i="1"/>
  <c r="C48" i="1" l="1"/>
  <c r="E48" i="1"/>
</calcChain>
</file>

<file path=xl/sharedStrings.xml><?xml version="1.0" encoding="utf-8"?>
<sst xmlns="http://schemas.openxmlformats.org/spreadsheetml/2006/main" count="145" uniqueCount="97">
  <si>
    <t>Verzekeringsmaatschappij X</t>
  </si>
  <si>
    <t>Gegevens klantenbestand</t>
  </si>
  <si>
    <t>Gegevens smart kastje</t>
  </si>
  <si>
    <t>Claim kosten</t>
  </si>
  <si>
    <t>Totaal klanten</t>
  </si>
  <si>
    <t>Kosten</t>
  </si>
  <si>
    <t xml:space="preserve">Gem claim WA </t>
  </si>
  <si>
    <t>Klanten jongeren</t>
  </si>
  <si>
    <t xml:space="preserve">Levensduur: </t>
  </si>
  <si>
    <t>N.V.T</t>
  </si>
  <si>
    <t>Gem claim casko</t>
  </si>
  <si>
    <t>Jongeren WA premie Jaar</t>
  </si>
  <si>
    <t>Korting gebruik kastje</t>
  </si>
  <si>
    <t>Jongeren Casko premie jaar</t>
  </si>
  <si>
    <t>Totaal aantal kastjes</t>
  </si>
  <si>
    <t>Verwachte vermindering kosten schade</t>
  </si>
  <si>
    <t xml:space="preserve">Inkomen </t>
  </si>
  <si>
    <t>Jaarlijkse verwachte kosten</t>
  </si>
  <si>
    <t xml:space="preserve">premie </t>
  </si>
  <si>
    <t>Uitgaven</t>
  </si>
  <si>
    <t>Businescase:</t>
  </si>
  <si>
    <t>Uitkering schade last</t>
  </si>
  <si>
    <t>Slechte mensen eruit = minder kosten</t>
  </si>
  <si>
    <t>Winst</t>
  </si>
  <si>
    <t xml:space="preserve">Overige gegevens: </t>
  </si>
  <si>
    <t xml:space="preserve">Logistiek wordt uitbesteed </t>
  </si>
  <si>
    <t>Personeelsveranderingen zijn beoogd in verwachte kosten</t>
  </si>
  <si>
    <t>Wat de opdrachtgever wenst:</t>
  </si>
  <si>
    <t>It inftrastructuur kan het hebben</t>
  </si>
  <si>
    <t xml:space="preserve">Scenario planning: </t>
  </si>
  <si>
    <t>Wat is realistisch?</t>
  </si>
  <si>
    <t>Kastjes weten dat ze ontkoppeld worden</t>
  </si>
  <si>
    <t xml:space="preserve">Schaalbaarheid? </t>
  </si>
  <si>
    <t xml:space="preserve">Gevoeligheidsanalyse </t>
  </si>
  <si>
    <t>per jaar</t>
  </si>
  <si>
    <t>dekkingsbijdrage voor Smart Kastje</t>
  </si>
  <si>
    <t>dekkingsbijdrage ná Smart Kastje:</t>
  </si>
  <si>
    <t>Dekkingsbijdrage zonder kastje</t>
  </si>
  <si>
    <t>Kosten kastje</t>
  </si>
  <si>
    <t>jaar 1</t>
  </si>
  <si>
    <t>Stuks</t>
  </si>
  <si>
    <t>minus</t>
  </si>
  <si>
    <t>jaar 2</t>
  </si>
  <si>
    <t>jaar 3</t>
  </si>
  <si>
    <t>Minus</t>
  </si>
  <si>
    <t>Verwachte vermindering schade</t>
  </si>
  <si>
    <t>Max 50%</t>
  </si>
  <si>
    <t>Hoeveel procent van de klanten met kastje</t>
  </si>
  <si>
    <t>Gemiddelde 40%</t>
  </si>
  <si>
    <t>Plus</t>
  </si>
  <si>
    <t>die voor 20% minder schade zorgen</t>
  </si>
  <si>
    <t>Minimum 30%</t>
  </si>
  <si>
    <t>Geen verandering 0%</t>
  </si>
  <si>
    <t>Jaar 3</t>
  </si>
  <si>
    <t>Jaar 2</t>
  </si>
  <si>
    <t>Jaar 1</t>
  </si>
  <si>
    <t>Verwachte Extra kosten jaarlijks door kastje</t>
  </si>
  <si>
    <t>Max 1.2</t>
  </si>
  <si>
    <t>Gemiddelde 1.0</t>
  </si>
  <si>
    <t>Minimum 0.8</t>
  </si>
  <si>
    <t>Totale dekkingsbijdrage per jaar</t>
  </si>
  <si>
    <t>gunstigste resultaat</t>
  </si>
  <si>
    <t>Gemiddeld resultaat</t>
  </si>
  <si>
    <t>minst gunstige resultaat</t>
  </si>
  <si>
    <t>geen resultaat</t>
  </si>
  <si>
    <t>geen kosten meer van kastje</t>
  </si>
  <si>
    <t>Investering kastje</t>
  </si>
  <si>
    <t>bij het gebruik door jongeren</t>
  </si>
  <si>
    <t>1,000,000</t>
  </si>
  <si>
    <t>Prijzen kastjes</t>
  </si>
  <si>
    <t>(-)</t>
  </si>
  <si>
    <t>Opbrengsten van investering</t>
  </si>
  <si>
    <t>vermindering schade</t>
  </si>
  <si>
    <t>Ervanuitgaande dat jongeren</t>
  </si>
  <si>
    <t>60% van alle schade maken</t>
  </si>
  <si>
    <t>(+)</t>
  </si>
  <si>
    <t>50% van alle schade maken</t>
  </si>
  <si>
    <t>40% van alle schade maken</t>
  </si>
  <si>
    <t>Verliezen door investering</t>
  </si>
  <si>
    <t>Korting premie</t>
  </si>
  <si>
    <t>Projectresultaat jaar 1</t>
  </si>
  <si>
    <t>gunstig</t>
  </si>
  <si>
    <t>Projectresultaat jaar 2 en verder</t>
  </si>
  <si>
    <t>minder gunstig</t>
  </si>
  <si>
    <t>minst gunstig</t>
  </si>
  <si>
    <t>Resultaat</t>
  </si>
  <si>
    <t>terugverdienttijd</t>
  </si>
  <si>
    <t>jaar</t>
  </si>
  <si>
    <t>Terugverdientijd</t>
  </si>
  <si>
    <t>Gunstig/gunstig</t>
  </si>
  <si>
    <t>minder gunstig/ minder gunstig</t>
  </si>
  <si>
    <t>Jaar</t>
  </si>
  <si>
    <t>Totaal Bedrag</t>
  </si>
  <si>
    <t>minst gunstig/minst gunstig</t>
  </si>
  <si>
    <t>Minder gunstig</t>
  </si>
  <si>
    <t>Minst gunstig</t>
  </si>
  <si>
    <t>Gunstig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</si>
</sst>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]\ #,##0.00\ ;[$€]&quot; -&quot;#,##0.00\ ;[$€]&quot; -&quot;00\ ;\ @\ "/>
    <numFmt numFmtId="165" formatCode="[$€]\ #,##0.00"/>
    <numFmt numFmtId="166" formatCode="[$€-2]\ #,##0.00"/>
    <numFmt numFmtId="167" formatCode="&quot;€&quot;#,##0.00"/>
  </numFmts>
  <fonts count="7">
    <font>
      <sz val="11"/>
      <color rgb="FF000000"/>
      <name val="Calibri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9" fontId="0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165" fontId="0" fillId="2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66" fontId="0" fillId="3" borderId="0" xfId="0" applyNumberFormat="1" applyFont="1" applyFill="1" applyAlignment="1"/>
    <xf numFmtId="3" fontId="0" fillId="3" borderId="0" xfId="0" applyNumberFormat="1" applyFont="1" applyFill="1" applyAlignment="1"/>
    <xf numFmtId="0" fontId="0" fillId="3" borderId="0" xfId="0" applyFont="1" applyFill="1" applyAlignment="1"/>
    <xf numFmtId="0" fontId="3" fillId="3" borderId="0" xfId="0" applyFont="1" applyFill="1"/>
    <xf numFmtId="0" fontId="0" fillId="4" borderId="0" xfId="0" applyFont="1" applyFill="1" applyAlignment="1"/>
    <xf numFmtId="0" fontId="3" fillId="4" borderId="0" xfId="0" applyFont="1" applyFill="1" applyAlignment="1"/>
    <xf numFmtId="0" fontId="1" fillId="5" borderId="0" xfId="0" applyFont="1" applyFill="1" applyAlignment="1"/>
    <xf numFmtId="0" fontId="3" fillId="5" borderId="0" xfId="0" applyFont="1" applyFill="1" applyAlignment="1"/>
    <xf numFmtId="166" fontId="0" fillId="5" borderId="0" xfId="0" applyNumberFormat="1" applyFont="1" applyFill="1" applyAlignment="1"/>
    <xf numFmtId="0" fontId="0" fillId="6" borderId="0" xfId="0" applyFont="1" applyFill="1" applyAlignment="1"/>
    <xf numFmtId="2" fontId="0" fillId="6" borderId="0" xfId="0" applyNumberFormat="1" applyFont="1" applyFill="1" applyAlignment="1"/>
    <xf numFmtId="0" fontId="3" fillId="5" borderId="0" xfId="0" applyFont="1" applyFill="1"/>
    <xf numFmtId="0" fontId="4" fillId="6" borderId="0" xfId="0" applyFont="1" applyFill="1"/>
    <xf numFmtId="0" fontId="0" fillId="5" borderId="0" xfId="0" applyFont="1" applyFill="1" applyAlignment="1"/>
    <xf numFmtId="2" fontId="4" fillId="6" borderId="0" xfId="0" applyNumberFormat="1" applyFont="1" applyFill="1"/>
    <xf numFmtId="0" fontId="1" fillId="2" borderId="0" xfId="0" applyFont="1" applyFill="1" applyAlignment="1"/>
    <xf numFmtId="0" fontId="3" fillId="2" borderId="0" xfId="0" applyFont="1" applyFill="1" applyAlignment="1"/>
    <xf numFmtId="166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Font="1" applyFill="1" applyAlignment="1"/>
    <xf numFmtId="166" fontId="0" fillId="2" borderId="0" xfId="0" applyNumberFormat="1" applyFont="1" applyFill="1" applyAlignment="1"/>
    <xf numFmtId="0" fontId="0" fillId="4" borderId="0" xfId="0" applyFont="1" applyFill="1" applyAlignment="1"/>
    <xf numFmtId="0" fontId="1" fillId="7" borderId="0" xfId="0" applyFont="1" applyFill="1" applyAlignment="1"/>
    <xf numFmtId="0" fontId="3" fillId="7" borderId="0" xfId="0" applyFont="1" applyFill="1" applyAlignment="1"/>
    <xf numFmtId="166" fontId="0" fillId="7" borderId="0" xfId="0" applyNumberFormat="1" applyFont="1" applyFill="1" applyAlignment="1"/>
    <xf numFmtId="0" fontId="0" fillId="7" borderId="0" xfId="0" applyFont="1" applyFill="1" applyAlignment="1"/>
    <xf numFmtId="0" fontId="0" fillId="7" borderId="0" xfId="0" applyFont="1" applyFill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0" fillId="8" borderId="0" xfId="0" applyFont="1" applyFill="1" applyAlignment="1"/>
    <xf numFmtId="165" fontId="0" fillId="8" borderId="0" xfId="0" applyNumberFormat="1" applyFont="1" applyFill="1" applyAlignment="1"/>
    <xf numFmtId="0" fontId="0" fillId="7" borderId="0" xfId="0" applyFont="1" applyFill="1" applyAlignment="1"/>
    <xf numFmtId="0" fontId="0" fillId="7" borderId="0" xfId="0" applyFont="1" applyFill="1" applyAlignment="1"/>
    <xf numFmtId="0" fontId="0" fillId="0" borderId="0" xfId="0" applyFont="1" applyAlignment="1"/>
    <xf numFmtId="167" fontId="0" fillId="7" borderId="0" xfId="0" applyNumberFormat="1" applyFont="1" applyFill="1" applyAlignment="1">
      <alignment horizontal="right"/>
    </xf>
    <xf numFmtId="0" fontId="0" fillId="0" borderId="0" xfId="0" applyFont="1" applyAlignment="1"/>
    <xf numFmtId="167" fontId="0" fillId="7" borderId="0" xfId="0" applyNumberFormat="1" applyFont="1" applyFill="1" applyAlignment="1"/>
    <xf numFmtId="0" fontId="0" fillId="7" borderId="0" xfId="0" applyFont="1" applyFill="1" applyAlignment="1"/>
    <xf numFmtId="0" fontId="0" fillId="0" borderId="0" xfId="0" applyFont="1" applyAlignment="1"/>
    <xf numFmtId="167" fontId="5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2" fontId="0" fillId="7" borderId="0" xfId="0" applyNumberFormat="1" applyFont="1" applyFill="1" applyAlignment="1"/>
    <xf numFmtId="167" fontId="0" fillId="7" borderId="0" xfId="0" applyNumberFormat="1" applyFont="1" applyFill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'Business case'!$B$71:$B$79</c:f>
              <c:strCache>
                <c:ptCount val="3"/>
                <c:pt idx="0">
                  <c:v>Gunstig/gunstig</c:v>
                </c:pt>
                <c:pt idx="1">
                  <c:v>minder gunstig/ minder gunstig</c:v>
                </c:pt>
                <c:pt idx="2">
                  <c:v>minst gunstig/minst gunstig</c:v>
                </c:pt>
              </c:strCache>
            </c:strRef>
          </c:cat>
          <c:val>
            <c:numRef>
              <c:f>'Business case'!$C$71:$C$79</c:f>
              <c:numCache>
                <c:formatCode>0.00</c:formatCode>
                <c:ptCount val="9"/>
                <c:pt idx="0">
                  <c:v>1.4324324321037261</c:v>
                </c:pt>
                <c:pt idx="1">
                  <c:v>2.8297872332277043</c:v>
                </c:pt>
                <c:pt idx="2">
                  <c:v>4.6249999982421865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EDF-4030-9349-58A2D80B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073239"/>
        <c:axId val="460608147"/>
      </c:barChart>
      <c:catAx>
        <c:axId val="17390732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460608147"/>
        <c:crosses val="autoZero"/>
        <c:auto val="1"/>
        <c:lblAlgn val="ctr"/>
        <c:lblOffset val="100"/>
        <c:noMultiLvlLbl val="1"/>
      </c:catAx>
      <c:valAx>
        <c:axId val="460608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3907323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2495550</xdr:colOff>
      <xdr:row>79</xdr:row>
      <xdr:rowOff>161925</xdr:rowOff>
    </xdr:from>
    <xdr:ext cx="4105275" cy="2533650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91</xdr:row>
      <xdr:rowOff>0</xdr:rowOff>
    </xdr:from>
    <xdr:ext cx="4572000" cy="2752725"/>
    <xdr:pic>
      <xdr:nvPicPr>
        <xdr:cNvPr id="3" name="image1.png" title="Afbeeld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1020425" cy="7153275"/>
    <xdr:pic>
      <xdr:nvPicPr>
        <xdr:cNvPr id="2" name="image2.png" title="Afbeeld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A63" workbookViewId="0"/>
  </sheetViews>
  <sheetFormatPr defaultColWidth="14.44140625" defaultRowHeight="15" customHeight="1"/>
  <cols>
    <col min="1" max="1" width="37.5546875" customWidth="1"/>
    <col min="2" max="2" width="31" customWidth="1"/>
    <col min="3" max="3" width="16" customWidth="1"/>
    <col min="4" max="4" width="15.44140625" customWidth="1"/>
    <col min="5" max="5" width="34.88671875" customWidth="1"/>
    <col min="6" max="6" width="26.6640625" customWidth="1"/>
    <col min="7" max="7" width="29.33203125" customWidth="1"/>
    <col min="8" max="8" width="26.88671875" customWidth="1"/>
    <col min="9" max="9" width="9.88671875" customWidth="1"/>
    <col min="10" max="26" width="8.6640625" customWidth="1"/>
  </cols>
  <sheetData>
    <row r="1" spans="1:26" ht="14.4">
      <c r="A1" s="1" t="s">
        <v>0</v>
      </c>
      <c r="B1" s="2" t="s">
        <v>1</v>
      </c>
      <c r="C1" s="1"/>
      <c r="D1" s="1"/>
      <c r="E1" s="2" t="s">
        <v>2</v>
      </c>
      <c r="F1" s="1"/>
      <c r="G1" s="1"/>
      <c r="H1" s="2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 t="s">
        <v>4</v>
      </c>
      <c r="C2" s="3">
        <v>3000000</v>
      </c>
      <c r="D2" s="1"/>
      <c r="E2" s="1" t="s">
        <v>5</v>
      </c>
      <c r="F2" s="4">
        <v>60</v>
      </c>
      <c r="G2" s="1"/>
      <c r="H2" s="1" t="s">
        <v>6</v>
      </c>
      <c r="I2" s="4">
        <v>1900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 t="s">
        <v>7</v>
      </c>
      <c r="C3" s="3">
        <v>1000000</v>
      </c>
      <c r="D3" s="1"/>
      <c r="E3" s="1" t="s">
        <v>8</v>
      </c>
      <c r="F3" s="1" t="s">
        <v>9</v>
      </c>
      <c r="G3" s="1"/>
      <c r="H3" s="1" t="s">
        <v>10</v>
      </c>
      <c r="I3" s="4">
        <v>680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 t="s">
        <v>11</v>
      </c>
      <c r="C4" s="5">
        <v>170</v>
      </c>
      <c r="D4" s="1"/>
      <c r="E4" s="1" t="s">
        <v>12</v>
      </c>
      <c r="F4" s="6">
        <v>0.1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 t="s">
        <v>13</v>
      </c>
      <c r="C5" s="5">
        <v>295</v>
      </c>
      <c r="D5" s="1"/>
      <c r="E5" s="1" t="s">
        <v>14</v>
      </c>
      <c r="F5" s="3">
        <v>1000000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1"/>
      <c r="C6" s="4"/>
      <c r="D6" s="1"/>
      <c r="E6" s="1" t="s">
        <v>15</v>
      </c>
      <c r="F6" s="6">
        <v>0.2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2" t="s">
        <v>16</v>
      </c>
      <c r="C8" s="1"/>
      <c r="D8" s="1"/>
      <c r="E8" s="2" t="s">
        <v>17</v>
      </c>
      <c r="F8" s="5">
        <v>10000000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1" t="s">
        <v>18</v>
      </c>
      <c r="C9" s="5">
        <v>580000000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2" t="s">
        <v>19</v>
      </c>
      <c r="C11" s="1"/>
      <c r="D11" s="1"/>
      <c r="E11" s="2" t="s">
        <v>20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 t="s">
        <v>21</v>
      </c>
      <c r="C12" s="5">
        <v>450000000</v>
      </c>
      <c r="D12" s="1"/>
      <c r="E12" s="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7" t="s">
        <v>23</v>
      </c>
      <c r="C14" s="5">
        <v>10000000</v>
      </c>
      <c r="D14" s="1"/>
      <c r="E14" s="2" t="s"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 t="s">
        <v>25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8">
      <c r="A16" s="1"/>
      <c r="B16" s="1"/>
      <c r="C16" s="1"/>
      <c r="D16" s="1"/>
      <c r="E16" s="8" t="s">
        <v>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2" t="s">
        <v>27</v>
      </c>
      <c r="C17" s="1"/>
      <c r="D17" s="1"/>
      <c r="E17" s="9" t="s">
        <v>28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 t="s">
        <v>29</v>
      </c>
      <c r="C18" s="1" t="s">
        <v>30</v>
      </c>
      <c r="D18" s="1"/>
      <c r="E18" s="1" t="s">
        <v>31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 t="s">
        <v>33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" t="s">
        <v>34</v>
      </c>
      <c r="B23" s="11" t="s">
        <v>35</v>
      </c>
      <c r="C23" s="12">
        <f>C9-C12</f>
        <v>130000000</v>
      </c>
      <c r="D23" s="10" t="s">
        <v>34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" t="s">
        <v>34</v>
      </c>
      <c r="B24" s="11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0" t="s">
        <v>37</v>
      </c>
      <c r="C26" s="5">
        <f>C23</f>
        <v>130000000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3" t="s">
        <v>38</v>
      </c>
      <c r="B28" s="14" t="s">
        <v>39</v>
      </c>
      <c r="C28" s="15">
        <f>SUM(F2*D28)</f>
        <v>600000</v>
      </c>
      <c r="D28" s="16">
        <v>10000</v>
      </c>
      <c r="E28" s="17" t="s">
        <v>40</v>
      </c>
      <c r="F28" s="10" t="s">
        <v>41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8"/>
      <c r="B29" s="14" t="s">
        <v>42</v>
      </c>
      <c r="C29" s="15">
        <f>SUM(F2*D29)</f>
        <v>6000000</v>
      </c>
      <c r="D29" s="16">
        <v>100000</v>
      </c>
      <c r="E29" s="17" t="s">
        <v>40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7"/>
      <c r="B30" s="14" t="s">
        <v>43</v>
      </c>
      <c r="C30" s="15">
        <f>SUM(F2*D30)</f>
        <v>53400000</v>
      </c>
      <c r="D30" s="17">
        <v>890000</v>
      </c>
      <c r="E30" s="17" t="s">
        <v>40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9"/>
      <c r="B31" s="20"/>
      <c r="C31" s="1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1" t="s">
        <v>12</v>
      </c>
      <c r="B32" s="22" t="s">
        <v>39</v>
      </c>
      <c r="C32" s="23">
        <f>SUM(C9-((D28*G32)+(E32*F32)))</f>
        <v>193333.33333325386</v>
      </c>
      <c r="D32" s="24"/>
      <c r="E32" s="25">
        <f>SUM(C2-D28)</f>
        <v>2990000</v>
      </c>
      <c r="F32" s="1">
        <f>SUM(C9/C2)</f>
        <v>193.33333333333334</v>
      </c>
      <c r="G32" s="1">
        <f>SUM(F32*0.9)</f>
        <v>174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6"/>
      <c r="B33" s="22" t="s">
        <v>42</v>
      </c>
      <c r="C33" s="23">
        <f t="shared" ref="C33:C34" si="0">C32*10</f>
        <v>1933333.3333325386</v>
      </c>
      <c r="D33" s="24"/>
      <c r="E33" s="27"/>
      <c r="F33" s="10" t="s">
        <v>44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8"/>
      <c r="B34" s="22" t="s">
        <v>43</v>
      </c>
      <c r="C34" s="23">
        <f t="shared" si="0"/>
        <v>19333333.333325386</v>
      </c>
      <c r="D34" s="24"/>
      <c r="E34" s="29">
        <f>SUM(C2-D30)</f>
        <v>2110000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9"/>
      <c r="B35" s="20"/>
      <c r="C35" s="19"/>
      <c r="D35" s="10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9"/>
      <c r="B36" s="20"/>
      <c r="C36" s="19" t="s">
        <v>43</v>
      </c>
      <c r="D36" s="10" t="s">
        <v>42</v>
      </c>
      <c r="E36" s="10" t="s">
        <v>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0" t="s">
        <v>45</v>
      </c>
      <c r="B37" s="31" t="s">
        <v>46</v>
      </c>
      <c r="C37" s="32">
        <f>C12/2*F6</f>
        <v>45000000</v>
      </c>
      <c r="D37" s="32">
        <f t="shared" ref="D37:E37" si="1">C37/10</f>
        <v>4500000</v>
      </c>
      <c r="E37" s="32">
        <f t="shared" si="1"/>
        <v>450000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3" t="s">
        <v>47</v>
      </c>
      <c r="B38" s="33" t="s">
        <v>48</v>
      </c>
      <c r="C38" s="32">
        <f>C12/100*40*F6</f>
        <v>36000000</v>
      </c>
      <c r="D38" s="32">
        <f t="shared" ref="D38:E38" si="2">C38/10</f>
        <v>3600000</v>
      </c>
      <c r="E38" s="32">
        <f t="shared" si="2"/>
        <v>360000</v>
      </c>
      <c r="F38" s="10" t="s">
        <v>49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3" t="s">
        <v>50</v>
      </c>
      <c r="B39" s="33" t="s">
        <v>51</v>
      </c>
      <c r="C39" s="32">
        <f>C12/100*30*F6</f>
        <v>27000000</v>
      </c>
      <c r="D39" s="32">
        <f t="shared" ref="D39:E39" si="3">C39/10</f>
        <v>2700000</v>
      </c>
      <c r="E39" s="32">
        <f t="shared" si="3"/>
        <v>270000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4"/>
      <c r="B40" s="33" t="s">
        <v>52</v>
      </c>
      <c r="C40" s="35">
        <v>0</v>
      </c>
      <c r="D40" s="35">
        <v>0</v>
      </c>
      <c r="E40" s="32">
        <f>D40/10</f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6"/>
      <c r="B41" s="19"/>
      <c r="C41" s="19" t="s">
        <v>53</v>
      </c>
      <c r="D41" s="10" t="s">
        <v>54</v>
      </c>
      <c r="E41" s="10" t="s">
        <v>55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7" t="s">
        <v>56</v>
      </c>
      <c r="B42" s="38" t="s">
        <v>57</v>
      </c>
      <c r="C42" s="39">
        <f t="shared" ref="C42:E42" si="4">C43*1.2</f>
        <v>12000000</v>
      </c>
      <c r="D42" s="39">
        <f t="shared" si="4"/>
        <v>12000000</v>
      </c>
      <c r="E42" s="39">
        <f t="shared" si="4"/>
        <v>12000000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40"/>
      <c r="B43" s="41" t="s">
        <v>58</v>
      </c>
      <c r="C43" s="39">
        <f>F8</f>
        <v>10000000</v>
      </c>
      <c r="D43" s="39">
        <f t="shared" ref="D43:E43" si="5">C43</f>
        <v>10000000</v>
      </c>
      <c r="E43" s="39">
        <f t="shared" si="5"/>
        <v>10000000</v>
      </c>
      <c r="F43" s="10" t="s">
        <v>44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40"/>
      <c r="B44" s="41" t="s">
        <v>59</v>
      </c>
      <c r="C44" s="39">
        <f t="shared" ref="C44:E44" si="6">C43*0.8</f>
        <v>8000000</v>
      </c>
      <c r="D44" s="39">
        <f t="shared" si="6"/>
        <v>8000000</v>
      </c>
      <c r="E44" s="39">
        <f t="shared" si="6"/>
        <v>8000000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40"/>
      <c r="B45" s="41"/>
      <c r="C45" s="41"/>
      <c r="D45" s="40"/>
      <c r="E45" s="4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2" t="s">
        <v>60</v>
      </c>
      <c r="B47" s="43"/>
      <c r="C47" s="44" t="s">
        <v>61</v>
      </c>
      <c r="D47" s="10" t="s">
        <v>62</v>
      </c>
      <c r="E47" s="10" t="s">
        <v>63</v>
      </c>
      <c r="F47" s="10" t="s">
        <v>64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4">
        <v>1</v>
      </c>
      <c r="B48" s="43"/>
      <c r="C48" s="45">
        <f>C26-C28-C32+E37-E44</f>
        <v>121656666.66666675</v>
      </c>
      <c r="D48" s="5">
        <f>C26-C28-C32+E38-E43</f>
        <v>119566666.66666675</v>
      </c>
      <c r="E48" s="5">
        <f>C26-C28-C32+E39-E44</f>
        <v>121476666.66666675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44">
        <v>2</v>
      </c>
      <c r="B49" s="43"/>
      <c r="C49" s="43"/>
      <c r="D49" s="5">
        <f>C26-C29-C33+D38-D43</f>
        <v>115666666.66666746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44">
        <v>3</v>
      </c>
      <c r="B50" s="43"/>
      <c r="C50" s="43"/>
      <c r="D50" s="5">
        <f>C26-C30-C34+C38-C43</f>
        <v>83266666.666674614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">
        <v>4</v>
      </c>
      <c r="B51" s="10" t="s">
        <v>65</v>
      </c>
      <c r="C51" s="5">
        <f>C26+C37</f>
        <v>175000000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46" t="s">
        <v>66</v>
      </c>
      <c r="B55" s="47"/>
      <c r="C55" s="47"/>
      <c r="D55" s="47"/>
      <c r="E55" s="40"/>
      <c r="F55" s="40"/>
      <c r="G55" s="4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46" t="s">
        <v>67</v>
      </c>
      <c r="B56" s="47"/>
      <c r="C56" s="47"/>
      <c r="D56" s="47"/>
      <c r="E56" s="46"/>
      <c r="F56" s="47"/>
      <c r="G56" s="47"/>
      <c r="H56" s="4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46" t="s">
        <v>68</v>
      </c>
      <c r="B57" s="46" t="s">
        <v>69</v>
      </c>
      <c r="C57" s="49">
        <v>60000000</v>
      </c>
      <c r="D57" s="46" t="s">
        <v>70</v>
      </c>
      <c r="E57" s="47"/>
      <c r="F57" s="46" t="s">
        <v>69</v>
      </c>
      <c r="G57" s="49"/>
      <c r="H57" s="50" t="s">
        <v>70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7"/>
      <c r="B58" s="46" t="s">
        <v>17</v>
      </c>
      <c r="C58" s="49">
        <v>10000000</v>
      </c>
      <c r="D58" s="46" t="s">
        <v>70</v>
      </c>
      <c r="E58" s="47"/>
      <c r="F58" s="46" t="s">
        <v>17</v>
      </c>
      <c r="G58" s="49">
        <v>10000000</v>
      </c>
      <c r="H58" s="50" t="s">
        <v>70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47"/>
      <c r="B59" s="47"/>
      <c r="C59" s="47"/>
      <c r="D59" s="47"/>
      <c r="E59" s="47"/>
      <c r="F59" s="47"/>
      <c r="G59" s="47"/>
      <c r="H59" s="4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46" t="s">
        <v>71</v>
      </c>
      <c r="B60" s="46" t="s">
        <v>72</v>
      </c>
      <c r="C60" s="51"/>
      <c r="D60" s="52"/>
      <c r="E60" s="46"/>
      <c r="F60" s="46" t="s">
        <v>72</v>
      </c>
      <c r="G60" s="51"/>
      <c r="H60" s="5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46" t="s">
        <v>73</v>
      </c>
      <c r="B61" s="46" t="s">
        <v>74</v>
      </c>
      <c r="C61" s="49">
        <f>60000000/6.66666666666667*6</f>
        <v>53999999.999999978</v>
      </c>
      <c r="D61" s="46" t="s">
        <v>75</v>
      </c>
      <c r="E61" s="47"/>
      <c r="F61" s="46" t="s">
        <v>74</v>
      </c>
      <c r="G61" s="49">
        <v>54000000</v>
      </c>
      <c r="H61" s="50" t="s">
        <v>75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2"/>
      <c r="B62" s="46" t="s">
        <v>76</v>
      </c>
      <c r="C62" s="49">
        <v>45000000</v>
      </c>
      <c r="D62" s="52"/>
      <c r="E62" s="46"/>
      <c r="F62" s="46" t="s">
        <v>76</v>
      </c>
      <c r="G62" s="49">
        <v>45000000</v>
      </c>
      <c r="H62" s="5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47"/>
      <c r="B63" s="46" t="s">
        <v>77</v>
      </c>
      <c r="C63" s="49">
        <v>40000000</v>
      </c>
      <c r="D63" s="47"/>
      <c r="E63" s="47"/>
      <c r="F63" s="46" t="s">
        <v>77</v>
      </c>
      <c r="G63" s="49">
        <v>40000000</v>
      </c>
      <c r="H63" s="4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47"/>
      <c r="C64" s="51"/>
      <c r="D64" s="47"/>
      <c r="E64" s="46"/>
      <c r="F64" s="47"/>
      <c r="G64" s="51"/>
      <c r="H64" s="4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6" t="s">
        <v>78</v>
      </c>
      <c r="B65" s="46" t="s">
        <v>79</v>
      </c>
      <c r="C65" s="49">
        <v>19333333.329999998</v>
      </c>
      <c r="D65" s="46" t="s">
        <v>70</v>
      </c>
      <c r="E65" s="40"/>
      <c r="F65" s="46" t="s">
        <v>79</v>
      </c>
      <c r="G65" s="49">
        <v>19333333.329999998</v>
      </c>
      <c r="H65" s="50" t="s">
        <v>70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7"/>
      <c r="B66" s="47"/>
      <c r="C66" s="47"/>
      <c r="D66" s="47"/>
      <c r="E66" s="40"/>
      <c r="F66" s="47"/>
      <c r="G66" s="47"/>
      <c r="H66" s="4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6" t="s">
        <v>80</v>
      </c>
      <c r="B67" s="46" t="s">
        <v>81</v>
      </c>
      <c r="C67" s="54">
        <f t="shared" ref="C67:C69" si="7">-$C$57-$C$58+C61-$C$65</f>
        <v>-35333333.330000021</v>
      </c>
      <c r="D67" s="47"/>
      <c r="E67" s="41" t="s">
        <v>82</v>
      </c>
      <c r="F67" s="46" t="s">
        <v>81</v>
      </c>
      <c r="G67" s="55">
        <f t="shared" ref="G67:G69" si="8">-$G$58+G61-$G$65</f>
        <v>24666666.670000002</v>
      </c>
      <c r="H67" s="4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0"/>
      <c r="B68" s="41" t="s">
        <v>83</v>
      </c>
      <c r="C68" s="54">
        <f t="shared" si="7"/>
        <v>-44333333.329999998</v>
      </c>
      <c r="D68" s="40"/>
      <c r="E68" s="40"/>
      <c r="F68" s="41" t="s">
        <v>83</v>
      </c>
      <c r="G68" s="55">
        <f t="shared" si="8"/>
        <v>15666666.670000002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40"/>
      <c r="B69" s="41" t="s">
        <v>84</v>
      </c>
      <c r="C69" s="54">
        <f t="shared" si="7"/>
        <v>-49333333.329999998</v>
      </c>
      <c r="D69" s="40"/>
      <c r="E69" s="40"/>
      <c r="F69" s="41" t="s">
        <v>84</v>
      </c>
      <c r="G69" s="55">
        <f t="shared" si="8"/>
        <v>10666666.670000002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40"/>
      <c r="B70" s="41" t="s">
        <v>85</v>
      </c>
      <c r="C70" s="41" t="s">
        <v>86</v>
      </c>
      <c r="D70" s="41" t="s">
        <v>87</v>
      </c>
      <c r="E70" s="40"/>
      <c r="F70" s="40"/>
      <c r="G70" s="4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1" t="s">
        <v>88</v>
      </c>
      <c r="B71" s="41" t="s">
        <v>89</v>
      </c>
      <c r="C71" s="56">
        <f>(-1*$C$67)/$G$67</f>
        <v>1.4324324321037261</v>
      </c>
      <c r="D71" s="41" t="s">
        <v>87</v>
      </c>
      <c r="E71" s="40"/>
      <c r="F71" s="40"/>
      <c r="G71" s="4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0"/>
      <c r="B72" s="41" t="s">
        <v>90</v>
      </c>
      <c r="C72" s="56">
        <f>(-1*$C$68)/$G$68</f>
        <v>2.8297872332277043</v>
      </c>
      <c r="D72" s="41" t="s">
        <v>87</v>
      </c>
      <c r="E72" s="41" t="s">
        <v>85</v>
      </c>
      <c r="F72" s="41" t="s">
        <v>91</v>
      </c>
      <c r="G72" s="41" t="s">
        <v>92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0"/>
      <c r="B73" s="41" t="s">
        <v>93</v>
      </c>
      <c r="C73" s="56">
        <f>(-1*$C$69)/$G$69</f>
        <v>4.6249999982421865</v>
      </c>
      <c r="D73" s="41" t="s">
        <v>87</v>
      </c>
      <c r="E73" s="41" t="s">
        <v>81</v>
      </c>
      <c r="F73" s="41">
        <v>0</v>
      </c>
      <c r="G73" s="57">
        <f>$C$67</f>
        <v>-35333333.330000021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0"/>
      <c r="B74" s="41"/>
      <c r="C74" s="56"/>
      <c r="D74" s="41"/>
      <c r="E74" s="41" t="s">
        <v>81</v>
      </c>
      <c r="F74" s="41">
        <v>1</v>
      </c>
      <c r="G74" s="57">
        <f>$G$73+$G$67</f>
        <v>-10666666.660000019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0"/>
      <c r="B75" s="41"/>
      <c r="C75" s="56"/>
      <c r="D75" s="41"/>
      <c r="E75" s="41" t="s">
        <v>81</v>
      </c>
      <c r="F75" s="41">
        <v>2</v>
      </c>
      <c r="G75" s="57">
        <f>$G$74+$G$67</f>
        <v>14000000.009999983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0"/>
      <c r="B76" s="41"/>
      <c r="C76" s="56"/>
      <c r="D76" s="41"/>
      <c r="E76" s="41" t="s">
        <v>81</v>
      </c>
      <c r="F76" s="41">
        <v>3</v>
      </c>
      <c r="G76" s="57">
        <f>$G$75+$G$67</f>
        <v>38666666.679999985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0"/>
      <c r="B77" s="41"/>
      <c r="C77" s="56"/>
      <c r="D77" s="41"/>
      <c r="E77" s="41" t="s">
        <v>81</v>
      </c>
      <c r="F77" s="41">
        <v>4</v>
      </c>
      <c r="G77" s="57">
        <f>$G$76+$G$67</f>
        <v>63333333.349999987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0"/>
      <c r="B78" s="41"/>
      <c r="C78" s="56"/>
      <c r="D78" s="41"/>
      <c r="E78" s="41" t="s">
        <v>94</v>
      </c>
      <c r="F78" s="41">
        <v>0</v>
      </c>
      <c r="G78" s="57">
        <f>$C$68</f>
        <v>-44333333.329999998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0"/>
      <c r="B79" s="41"/>
      <c r="C79" s="56"/>
      <c r="D79" s="41"/>
      <c r="E79" s="41" t="s">
        <v>94</v>
      </c>
      <c r="F79" s="41">
        <v>1</v>
      </c>
      <c r="G79" s="57">
        <f>$G$68+$G$78</f>
        <v>-28666666.659999996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40"/>
      <c r="B80" s="40"/>
      <c r="C80" s="40"/>
      <c r="D80" s="40"/>
      <c r="E80" s="41" t="s">
        <v>94</v>
      </c>
      <c r="F80" s="41">
        <v>2</v>
      </c>
      <c r="G80" s="57">
        <f>$G$68+$G$79</f>
        <v>-12999999.989999995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40"/>
      <c r="B81" s="40"/>
      <c r="C81" s="40"/>
      <c r="D81" s="40"/>
      <c r="E81" s="41" t="s">
        <v>94</v>
      </c>
      <c r="F81" s="41">
        <v>3</v>
      </c>
      <c r="G81" s="57">
        <f>$G$68+$G$80</f>
        <v>2666666.6800000072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40"/>
      <c r="B82" s="40"/>
      <c r="C82" s="40"/>
      <c r="D82" s="40"/>
      <c r="E82" s="41" t="s">
        <v>94</v>
      </c>
      <c r="F82" s="41">
        <v>4</v>
      </c>
      <c r="G82" s="57">
        <f>$G$68+$G$81</f>
        <v>18333333.350000009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40"/>
      <c r="B83" s="40"/>
      <c r="C83" s="40"/>
      <c r="D83" s="40"/>
      <c r="E83" s="41" t="s">
        <v>95</v>
      </c>
      <c r="F83" s="41">
        <v>0</v>
      </c>
      <c r="G83" s="57">
        <f>$C$69</f>
        <v>-49333333.329999998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40"/>
      <c r="B84" s="40"/>
      <c r="C84" s="40"/>
      <c r="D84" s="40"/>
      <c r="E84" s="41" t="s">
        <v>95</v>
      </c>
      <c r="F84" s="41">
        <v>1</v>
      </c>
      <c r="G84" s="57">
        <f>$G$83+$G$69</f>
        <v>-38666666.659999996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0"/>
      <c r="B85" s="40"/>
      <c r="C85" s="40"/>
      <c r="D85" s="40"/>
      <c r="E85" s="41" t="s">
        <v>95</v>
      </c>
      <c r="F85" s="41">
        <v>2</v>
      </c>
      <c r="G85" s="57">
        <f>$G$84+$G$69</f>
        <v>-27999999.989999995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40"/>
      <c r="B86" s="40"/>
      <c r="C86" s="40"/>
      <c r="D86" s="40"/>
      <c r="E86" s="41" t="s">
        <v>95</v>
      </c>
      <c r="F86" s="41">
        <v>3</v>
      </c>
      <c r="G86" s="57">
        <f>$G$85+$G$69</f>
        <v>-17333333.319999993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40"/>
      <c r="B87" s="40"/>
      <c r="C87" s="40"/>
      <c r="D87" s="40"/>
      <c r="E87" s="41" t="s">
        <v>95</v>
      </c>
      <c r="F87" s="41">
        <v>4</v>
      </c>
      <c r="G87" s="57">
        <f>$G$86+$G$69</f>
        <v>-6666666.6499999911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40"/>
      <c r="B88" s="40"/>
      <c r="C88" s="40"/>
      <c r="D88" s="40"/>
      <c r="E88" s="41" t="s">
        <v>95</v>
      </c>
      <c r="F88" s="41">
        <v>5</v>
      </c>
      <c r="G88" s="57">
        <f>$G$87+G69</f>
        <v>4000000.0200000107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40"/>
      <c r="B89" s="40"/>
      <c r="C89" s="40"/>
      <c r="D89" s="40"/>
      <c r="E89" s="41" t="s">
        <v>96</v>
      </c>
      <c r="F89" s="41">
        <v>5</v>
      </c>
      <c r="G89" s="57">
        <f>$G$77+$G$67</f>
        <v>88000000.019999981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40"/>
      <c r="B90" s="40"/>
      <c r="C90" s="40"/>
      <c r="D90" s="40"/>
      <c r="E90" s="41" t="s">
        <v>94</v>
      </c>
      <c r="F90" s="41">
        <v>5</v>
      </c>
      <c r="G90" s="57">
        <f>$G$82+$G$68</f>
        <v>34000000.020000011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40"/>
      <c r="B91" s="40"/>
      <c r="C91" s="40"/>
      <c r="D91" s="40"/>
      <c r="E91" s="41"/>
      <c r="F91" s="41"/>
      <c r="G91" s="4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40"/>
      <c r="B92" s="40"/>
      <c r="C92" s="40"/>
      <c r="D92" s="40"/>
      <c r="E92" s="40"/>
      <c r="F92" s="40"/>
      <c r="G92" s="4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40"/>
      <c r="B93" s="40"/>
      <c r="C93" s="40"/>
      <c r="D93" s="40"/>
      <c r="E93" s="40"/>
      <c r="F93" s="40"/>
      <c r="G93" s="4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40"/>
      <c r="B94" s="40"/>
      <c r="C94" s="40"/>
      <c r="D94" s="40"/>
      <c r="E94" s="40"/>
      <c r="F94" s="40"/>
      <c r="G94" s="4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40"/>
      <c r="B95" s="40"/>
      <c r="C95" s="40"/>
      <c r="D95" s="40"/>
      <c r="E95" s="40"/>
      <c r="F95" s="40"/>
      <c r="G95" s="4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40"/>
      <c r="B96" s="40"/>
      <c r="C96" s="40"/>
      <c r="D96" s="40"/>
      <c r="E96" s="40"/>
      <c r="F96" s="40"/>
      <c r="G96" s="4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40"/>
      <c r="B97" s="40"/>
      <c r="C97" s="40"/>
      <c r="D97" s="40"/>
      <c r="E97" s="40"/>
      <c r="F97" s="40"/>
      <c r="G97" s="4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40"/>
      <c r="B98" s="40"/>
      <c r="C98" s="40"/>
      <c r="D98" s="40"/>
      <c r="E98" s="40"/>
      <c r="F98" s="40"/>
      <c r="G98" s="4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40"/>
      <c r="B99" s="40"/>
      <c r="C99" s="40"/>
      <c r="D99" s="40"/>
      <c r="E99" s="40"/>
      <c r="F99" s="40"/>
      <c r="G99" s="4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40"/>
      <c r="B100" s="40"/>
      <c r="C100" s="40"/>
      <c r="D100" s="40"/>
      <c r="E100" s="40"/>
      <c r="F100" s="40"/>
      <c r="G100" s="4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40"/>
      <c r="B101" s="40"/>
      <c r="C101" s="40"/>
      <c r="D101" s="40"/>
      <c r="E101" s="40"/>
      <c r="F101" s="40"/>
      <c r="G101" s="4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40"/>
      <c r="B102" s="40"/>
      <c r="C102" s="40"/>
      <c r="D102" s="40"/>
      <c r="E102" s="40"/>
      <c r="F102" s="40"/>
      <c r="G102" s="4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40"/>
      <c r="B103" s="40"/>
      <c r="C103" s="40"/>
      <c r="D103" s="40"/>
      <c r="E103" s="40"/>
      <c r="F103" s="40"/>
      <c r="G103" s="4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40"/>
      <c r="B104" s="40"/>
      <c r="C104" s="40"/>
      <c r="D104" s="40"/>
      <c r="E104" s="40"/>
      <c r="F104" s="40"/>
      <c r="G104" s="4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40"/>
      <c r="B105" s="40"/>
      <c r="C105" s="40"/>
      <c r="D105" s="40"/>
      <c r="E105" s="40"/>
      <c r="F105" s="40"/>
      <c r="G105" s="4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40"/>
      <c r="B106" s="40"/>
      <c r="C106" s="40"/>
      <c r="D106" s="40"/>
      <c r="E106" s="40"/>
      <c r="F106" s="40"/>
      <c r="G106" s="4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40"/>
      <c r="B107" s="40"/>
      <c r="C107" s="40"/>
      <c r="D107" s="40"/>
      <c r="E107" s="40"/>
      <c r="F107" s="40"/>
      <c r="G107" s="4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40"/>
      <c r="B108" s="40"/>
      <c r="C108" s="40"/>
      <c r="D108" s="40"/>
      <c r="E108" s="40"/>
      <c r="F108" s="40"/>
      <c r="G108" s="4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40"/>
      <c r="B109" s="40"/>
      <c r="C109" s="40"/>
      <c r="D109" s="40"/>
      <c r="E109" s="40"/>
      <c r="F109" s="40"/>
      <c r="G109" s="4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3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autoFilter ref="B70:D79" xr:uid="{00000000-0009-0000-0000-000000000000}">
    <sortState ref="B70:D79">
      <sortCondition ref="C70:C79"/>
    </sortState>
  </autoFilter>
  <customSheetViews>
    <customSheetView guid="{C4910015-B762-42F8-86FE-BC28DFA1D7FC}" filter="1" showAutoFilter="1">
      <pageMargins left="0.7" right="0.7" top="0.75" bottom="0.75" header="0.3" footer="0.3"/>
      <autoFilter ref="E72:G90" xr:uid="{00000000-0000-0000-0000-000000000000}"/>
    </customSheetView>
    <customSheetView guid="{3C617415-F1D0-4575-9D7B-4ED6BD0BFC7B}" filter="1" showAutoFilter="1">
      <pageMargins left="0.7" right="0.7" top="0.75" bottom="0.75" header="0.3" footer="0.3"/>
      <autoFilter ref="E72:G90" xr:uid="{00000000-0000-0000-0000-000000000000}"/>
    </customSheetView>
  </customSheetViews>
  <pageMargins left="0.7" right="0.7" top="0.3" bottom="0.3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cols>
    <col min="1" max="1" width="38.44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Business case</vt:lpstr>
      <vt:lpstr>BMC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Wenting</dc:creator>
  <cp:lastModifiedBy>Gebruiker</cp:lastModifiedBy>
  <dcterms:created xsi:type="dcterms:W3CDTF">2019-09-22T09:28:36Z</dcterms:created>
  <dcterms:modified xsi:type="dcterms:W3CDTF">2019-09-22T09:28:36Z</dcterms:modified>
</cp:coreProperties>
</file>