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hannl-my.sharepoint.com/personal/l_vanelteren_student_han_nl/Documents/Smart project/03. Begroting/"/>
    </mc:Choice>
  </mc:AlternateContent>
  <xr:revisionPtr revIDLastSave="903" documentId="8_{8845E775-44C7-4D01-8428-E25AF735363A}" xr6:coauthVersionLast="47" xr6:coauthVersionMax="47" xr10:uidLastSave="{CF59DE98-61C3-42BA-9AC4-C84B716C68C6}"/>
  <bookViews>
    <workbookView xWindow="-108" yWindow="-108" windowWidth="23256" windowHeight="12576" activeTab="4" xr2:uid="{00000000-000D-0000-FFFF-FFFF00000000}"/>
  </bookViews>
  <sheets>
    <sheet name="Inschatting Kosten" sheetId="1" r:id="rId1"/>
    <sheet name="Inschatting Reiskosten" sheetId="4" r:id="rId2"/>
    <sheet name="Sprints" sheetId="2" r:id="rId3"/>
    <sheet name="Kosten tot nu toe" sheetId="6" r:id="rId4"/>
    <sheet name="Reiskosten tot nu toe" sheetId="5" r:id="rId5"/>
  </sheets>
  <definedNames>
    <definedName name="Categories" localSheetId="3">Category[Category]</definedName>
    <definedName name="Categories" localSheetId="4">Category[Category]</definedName>
    <definedName name="Categories">Category[Category]</definedName>
    <definedName name="ColumnTitle2" localSheetId="3">Category[[#Headers],[Category]]</definedName>
    <definedName name="ColumnTitle2" localSheetId="4">Category[[#Headers],[Category]]</definedName>
    <definedName name="ColumnTitle2">Category[[#Headers],[Category]]</definedName>
    <definedName name="_xlnm.Print_Titles" localSheetId="0">'Inschatting Kosten'!$3:$3</definedName>
    <definedName name="_xlnm.Print_Titles" localSheetId="3">'Kosten tot nu toe'!$3:$3</definedName>
    <definedName name="_xlnm.Print_Titles" localSheetId="2">Sprints!$2:$2</definedName>
    <definedName name="Title1" localSheetId="3">Expenses5[[#Headers],[Uitgaven]]</definedName>
    <definedName name="Title1" localSheetId="4">Expenses[[#Headers],[Uitgaven]]</definedName>
    <definedName name="Title1">Expenses[[#Headers],[Uitgaven]]</definedName>
  </definedNames>
  <calcPr calcId="191028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" i="5" l="1" a="1"/>
  <c r="C80" i="5" s="1"/>
  <c r="D80" i="5" a="1"/>
  <c r="D80" i="5" s="1"/>
  <c r="E80" i="5" a="1"/>
  <c r="E80" i="5" s="1"/>
  <c r="F80" i="5" s="1"/>
  <c r="H80" i="5" s="1"/>
  <c r="G80" i="5"/>
  <c r="C81" i="5" a="1"/>
  <c r="C81" i="5" s="1"/>
  <c r="D81" i="5" a="1"/>
  <c r="D81" i="5" s="1"/>
  <c r="E81" i="5" a="1"/>
  <c r="E81" i="5" s="1"/>
  <c r="F81" i="5" s="1"/>
  <c r="H81" i="5" s="1"/>
  <c r="G81" i="5"/>
  <c r="C82" i="5" a="1"/>
  <c r="C82" i="5" s="1"/>
  <c r="D82" i="5" a="1"/>
  <c r="D82" i="5" s="1"/>
  <c r="E82" i="5" a="1"/>
  <c r="E82" i="5" s="1"/>
  <c r="F82" i="5" s="1"/>
  <c r="H82" i="5" s="1"/>
  <c r="G82" i="5"/>
  <c r="C77" i="5" a="1"/>
  <c r="C77" i="5" s="1"/>
  <c r="D77" i="5" a="1"/>
  <c r="D77" i="5" s="1"/>
  <c r="E77" i="5" a="1"/>
  <c r="E77" i="5" s="1"/>
  <c r="F77" i="5" s="1"/>
  <c r="G77" i="5"/>
  <c r="C78" i="5" a="1"/>
  <c r="C78" i="5" s="1"/>
  <c r="D78" i="5" a="1"/>
  <c r="D78" i="5" s="1"/>
  <c r="E78" i="5" a="1"/>
  <c r="E78" i="5" s="1"/>
  <c r="F78" i="5" s="1"/>
  <c r="G78" i="5"/>
  <c r="C79" i="5" a="1"/>
  <c r="C79" i="5" s="1"/>
  <c r="D79" i="5" a="1"/>
  <c r="D79" i="5" s="1"/>
  <c r="E79" i="5" a="1"/>
  <c r="E79" i="5" s="1"/>
  <c r="F79" i="5" s="1"/>
  <c r="G79" i="5"/>
  <c r="C71" i="5" a="1"/>
  <c r="C71" i="5" s="1"/>
  <c r="D71" i="5" a="1"/>
  <c r="D71" i="5" s="1"/>
  <c r="E71" i="5" a="1"/>
  <c r="E71" i="5" s="1"/>
  <c r="F71" i="5" s="1"/>
  <c r="G71" i="5"/>
  <c r="C72" i="5" a="1"/>
  <c r="C72" i="5" s="1"/>
  <c r="D72" i="5" a="1"/>
  <c r="D72" i="5" s="1"/>
  <c r="E72" i="5" a="1"/>
  <c r="E72" i="5" s="1"/>
  <c r="F72" i="5" s="1"/>
  <c r="H72" i="5" s="1"/>
  <c r="G72" i="5"/>
  <c r="C73" i="5" a="1"/>
  <c r="C73" i="5" s="1"/>
  <c r="D73" i="5" a="1"/>
  <c r="D73" i="5" s="1"/>
  <c r="E73" i="5" a="1"/>
  <c r="E73" i="5" s="1"/>
  <c r="F73" i="5" s="1"/>
  <c r="G73" i="5"/>
  <c r="C74" i="5" a="1"/>
  <c r="C74" i="5" s="1"/>
  <c r="D74" i="5" a="1"/>
  <c r="D74" i="5" s="1"/>
  <c r="E74" i="5" a="1"/>
  <c r="E74" i="5" s="1"/>
  <c r="F74" i="5" s="1"/>
  <c r="G74" i="5"/>
  <c r="C55" i="5" a="1"/>
  <c r="C55" i="5" s="1"/>
  <c r="D55" i="5" a="1"/>
  <c r="D55" i="5" s="1"/>
  <c r="E55" i="5" a="1"/>
  <c r="E55" i="5" s="1"/>
  <c r="F55" i="5" s="1"/>
  <c r="G55" i="5"/>
  <c r="C56" i="5" a="1"/>
  <c r="C56" i="5" s="1"/>
  <c r="D56" i="5" a="1"/>
  <c r="D56" i="5" s="1"/>
  <c r="E56" i="5" a="1"/>
  <c r="E56" i="5" s="1"/>
  <c r="F56" i="5" s="1"/>
  <c r="G56" i="5"/>
  <c r="C57" i="5" a="1"/>
  <c r="C57" i="5" s="1"/>
  <c r="D57" i="5" a="1"/>
  <c r="D57" i="5" s="1"/>
  <c r="E57" i="5" a="1"/>
  <c r="E57" i="5" s="1"/>
  <c r="F57" i="5" s="1"/>
  <c r="G57" i="5"/>
  <c r="C58" i="5" a="1"/>
  <c r="C58" i="5" s="1"/>
  <c r="D58" i="5" a="1"/>
  <c r="D58" i="5" s="1"/>
  <c r="E58" i="5" a="1"/>
  <c r="E58" i="5" s="1"/>
  <c r="F58" i="5" s="1"/>
  <c r="G58" i="5"/>
  <c r="C59" i="5" a="1"/>
  <c r="C59" i="5" s="1"/>
  <c r="D59" i="5" a="1"/>
  <c r="D59" i="5" s="1"/>
  <c r="E59" i="5" a="1"/>
  <c r="E59" i="5" s="1"/>
  <c r="F59" i="5" s="1"/>
  <c r="G59" i="5"/>
  <c r="C60" i="5" a="1"/>
  <c r="C60" i="5" s="1"/>
  <c r="D60" i="5" a="1"/>
  <c r="D60" i="5" s="1"/>
  <c r="E60" i="5" a="1"/>
  <c r="E60" i="5" s="1"/>
  <c r="F60" i="5" s="1"/>
  <c r="H60" i="5" s="1"/>
  <c r="G60" i="5"/>
  <c r="C61" i="5" a="1"/>
  <c r="C61" i="5" s="1"/>
  <c r="D61" i="5" a="1"/>
  <c r="D61" i="5" s="1"/>
  <c r="E61" i="5" a="1"/>
  <c r="E61" i="5" s="1"/>
  <c r="F61" i="5" s="1"/>
  <c r="G61" i="5"/>
  <c r="C62" i="5" a="1"/>
  <c r="C62" i="5" s="1"/>
  <c r="D62" i="5" a="1"/>
  <c r="D62" i="5" s="1"/>
  <c r="E62" i="5" a="1"/>
  <c r="E62" i="5" s="1"/>
  <c r="F62" i="5" s="1"/>
  <c r="G62" i="5"/>
  <c r="C63" i="5" a="1"/>
  <c r="C63" i="5" s="1"/>
  <c r="D63" i="5" a="1"/>
  <c r="D63" i="5" s="1"/>
  <c r="E63" i="5" a="1"/>
  <c r="E63" i="5" s="1"/>
  <c r="F63" i="5" s="1"/>
  <c r="G63" i="5"/>
  <c r="C64" i="5" a="1"/>
  <c r="C64" i="5" s="1"/>
  <c r="D64" i="5" a="1"/>
  <c r="D64" i="5" s="1"/>
  <c r="E64" i="5" a="1"/>
  <c r="E64" i="5" s="1"/>
  <c r="F64" i="5" s="1"/>
  <c r="G64" i="5"/>
  <c r="C65" i="5" a="1"/>
  <c r="C65" i="5" s="1"/>
  <c r="D65" i="5" a="1"/>
  <c r="D65" i="5" s="1"/>
  <c r="E65" i="5" a="1"/>
  <c r="E65" i="5" s="1"/>
  <c r="F65" i="5" s="1"/>
  <c r="G65" i="5"/>
  <c r="C66" i="5" a="1"/>
  <c r="C66" i="5" s="1"/>
  <c r="D66" i="5" a="1"/>
  <c r="D66" i="5" s="1"/>
  <c r="E66" i="5" a="1"/>
  <c r="E66" i="5" s="1"/>
  <c r="F66" i="5" s="1"/>
  <c r="G66" i="5"/>
  <c r="C67" i="5" a="1"/>
  <c r="C67" i="5" s="1"/>
  <c r="D67" i="5" a="1"/>
  <c r="D67" i="5" s="1"/>
  <c r="E67" i="5" a="1"/>
  <c r="E67" i="5" s="1"/>
  <c r="F67" i="5" s="1"/>
  <c r="G67" i="5"/>
  <c r="C68" i="5" a="1"/>
  <c r="C68" i="5" s="1"/>
  <c r="D68" i="5" a="1"/>
  <c r="D68" i="5" s="1"/>
  <c r="E68" i="5" a="1"/>
  <c r="E68" i="5" s="1"/>
  <c r="F68" i="5" s="1"/>
  <c r="G68" i="5"/>
  <c r="C69" i="5" a="1"/>
  <c r="C69" i="5" s="1"/>
  <c r="D69" i="5" a="1"/>
  <c r="D69" i="5" s="1"/>
  <c r="E69" i="5" a="1"/>
  <c r="E69" i="5" s="1"/>
  <c r="F69" i="5" s="1"/>
  <c r="G69" i="5"/>
  <c r="C70" i="5" a="1"/>
  <c r="C70" i="5" s="1"/>
  <c r="D70" i="5" a="1"/>
  <c r="D70" i="5" s="1"/>
  <c r="E70" i="5" a="1"/>
  <c r="E70" i="5" s="1"/>
  <c r="F70" i="5" s="1"/>
  <c r="G70" i="5"/>
  <c r="C75" i="5" a="1"/>
  <c r="C75" i="5" s="1"/>
  <c r="D75" i="5" a="1"/>
  <c r="D75" i="5" s="1"/>
  <c r="E75" i="5" a="1"/>
  <c r="E75" i="5" s="1"/>
  <c r="F75" i="5" s="1"/>
  <c r="G75" i="5"/>
  <c r="C31" i="5" a="1"/>
  <c r="C31" i="5" s="1"/>
  <c r="D31" i="5" a="1"/>
  <c r="D31" i="5" s="1"/>
  <c r="E31" i="5" a="1"/>
  <c r="E31" i="5" s="1"/>
  <c r="F31" i="5" s="1"/>
  <c r="G31" i="5"/>
  <c r="C32" i="5" a="1"/>
  <c r="C32" i="5" s="1"/>
  <c r="D32" i="5" a="1"/>
  <c r="D32" i="5" s="1"/>
  <c r="E32" i="5" a="1"/>
  <c r="E32" i="5" s="1"/>
  <c r="F32" i="5" s="1"/>
  <c r="G32" i="5"/>
  <c r="C33" i="5" a="1"/>
  <c r="C33" i="5" s="1"/>
  <c r="D33" i="5" a="1"/>
  <c r="D33" i="5" s="1"/>
  <c r="E33" i="5" a="1"/>
  <c r="E33" i="5" s="1"/>
  <c r="F33" i="5" s="1"/>
  <c r="G33" i="5"/>
  <c r="C34" i="5" a="1"/>
  <c r="C34" i="5" s="1"/>
  <c r="D34" i="5" a="1"/>
  <c r="D34" i="5" s="1"/>
  <c r="E34" i="5" a="1"/>
  <c r="E34" i="5" s="1"/>
  <c r="F34" i="5" s="1"/>
  <c r="G34" i="5"/>
  <c r="C35" i="5" a="1"/>
  <c r="C35" i="5" s="1"/>
  <c r="D35" i="5" a="1"/>
  <c r="D35" i="5" s="1"/>
  <c r="E35" i="5" a="1"/>
  <c r="E35" i="5" s="1"/>
  <c r="F35" i="5" s="1"/>
  <c r="H35" i="5" s="1"/>
  <c r="G35" i="5"/>
  <c r="C36" i="5" a="1"/>
  <c r="C36" i="5" s="1"/>
  <c r="D36" i="5" a="1"/>
  <c r="D36" i="5" s="1"/>
  <c r="E36" i="5" a="1"/>
  <c r="E36" i="5" s="1"/>
  <c r="F36" i="5" s="1"/>
  <c r="H36" i="5" s="1"/>
  <c r="G36" i="5"/>
  <c r="C37" i="5" a="1"/>
  <c r="C37" i="5" s="1"/>
  <c r="D37" i="5" a="1"/>
  <c r="D37" i="5" s="1"/>
  <c r="E37" i="5" a="1"/>
  <c r="E37" i="5" s="1"/>
  <c r="F37" i="5" s="1"/>
  <c r="G37" i="5"/>
  <c r="C38" i="5" a="1"/>
  <c r="C38" i="5" s="1"/>
  <c r="D38" i="5" a="1"/>
  <c r="D38" i="5" s="1"/>
  <c r="E38" i="5" a="1"/>
  <c r="E38" i="5" s="1"/>
  <c r="F38" i="5" s="1"/>
  <c r="G38" i="5"/>
  <c r="C39" i="5" a="1"/>
  <c r="C39" i="5" s="1"/>
  <c r="D39" i="5" a="1"/>
  <c r="D39" i="5" s="1"/>
  <c r="E39" i="5" a="1"/>
  <c r="E39" i="5" s="1"/>
  <c r="F39" i="5" s="1"/>
  <c r="G39" i="5"/>
  <c r="C40" i="5" a="1"/>
  <c r="C40" i="5" s="1"/>
  <c r="D40" i="5" a="1"/>
  <c r="D40" i="5" s="1"/>
  <c r="E40" i="5" a="1"/>
  <c r="E40" i="5" s="1"/>
  <c r="F40" i="5" s="1"/>
  <c r="G40" i="5"/>
  <c r="C41" i="5" a="1"/>
  <c r="C41" i="5" s="1"/>
  <c r="D41" i="5" a="1"/>
  <c r="D41" i="5" s="1"/>
  <c r="E41" i="5" a="1"/>
  <c r="E41" i="5" s="1"/>
  <c r="F41" i="5" s="1"/>
  <c r="G41" i="5"/>
  <c r="C42" i="5" a="1"/>
  <c r="C42" i="5" s="1"/>
  <c r="D42" i="5" a="1"/>
  <c r="D42" i="5" s="1"/>
  <c r="E42" i="5" a="1"/>
  <c r="E42" i="5" s="1"/>
  <c r="F42" i="5" s="1"/>
  <c r="G42" i="5"/>
  <c r="C43" i="5" a="1"/>
  <c r="C43" i="5" s="1"/>
  <c r="D43" i="5" a="1"/>
  <c r="D43" i="5" s="1"/>
  <c r="E43" i="5" a="1"/>
  <c r="E43" i="5" s="1"/>
  <c r="F43" i="5" s="1"/>
  <c r="G43" i="5"/>
  <c r="C44" i="5" a="1"/>
  <c r="C44" i="5" s="1"/>
  <c r="D44" i="5" a="1"/>
  <c r="D44" i="5" s="1"/>
  <c r="E44" i="5" a="1"/>
  <c r="E44" i="5" s="1"/>
  <c r="F44" i="5" s="1"/>
  <c r="G44" i="5"/>
  <c r="C45" i="5" a="1"/>
  <c r="C45" i="5" s="1"/>
  <c r="D45" i="5" a="1"/>
  <c r="D45" i="5" s="1"/>
  <c r="E45" i="5" a="1"/>
  <c r="E45" i="5" s="1"/>
  <c r="F45" i="5" s="1"/>
  <c r="G45" i="5"/>
  <c r="C46" i="5" a="1"/>
  <c r="C46" i="5" s="1"/>
  <c r="D46" i="5" a="1"/>
  <c r="D46" i="5" s="1"/>
  <c r="E46" i="5" a="1"/>
  <c r="E46" i="5" s="1"/>
  <c r="F46" i="5" s="1"/>
  <c r="G46" i="5"/>
  <c r="C47" i="5" a="1"/>
  <c r="C47" i="5" s="1"/>
  <c r="D47" i="5" a="1"/>
  <c r="D47" i="5" s="1"/>
  <c r="E47" i="5" a="1"/>
  <c r="E47" i="5" s="1"/>
  <c r="F47" i="5" s="1"/>
  <c r="G47" i="5"/>
  <c r="C48" i="5" a="1"/>
  <c r="C48" i="5" s="1"/>
  <c r="D48" i="5" a="1"/>
  <c r="D48" i="5" s="1"/>
  <c r="E48" i="5" a="1"/>
  <c r="E48" i="5" s="1"/>
  <c r="F48" i="5" s="1"/>
  <c r="G48" i="5"/>
  <c r="C49" i="5" a="1"/>
  <c r="C49" i="5" s="1"/>
  <c r="D49" i="5" a="1"/>
  <c r="D49" i="5" s="1"/>
  <c r="E49" i="5" a="1"/>
  <c r="E49" i="5" s="1"/>
  <c r="F49" i="5" s="1"/>
  <c r="G49" i="5"/>
  <c r="C50" i="5" a="1"/>
  <c r="C50" i="5" s="1"/>
  <c r="D50" i="5" a="1"/>
  <c r="D50" i="5" s="1"/>
  <c r="E50" i="5" a="1"/>
  <c r="E50" i="5" s="1"/>
  <c r="F50" i="5" s="1"/>
  <c r="G50" i="5"/>
  <c r="C51" i="5" a="1"/>
  <c r="C51" i="5" s="1"/>
  <c r="D51" i="5" a="1"/>
  <c r="D51" i="5" s="1"/>
  <c r="E51" i="5" a="1"/>
  <c r="E51" i="5" s="1"/>
  <c r="F51" i="5" s="1"/>
  <c r="H51" i="5" s="1"/>
  <c r="G51" i="5"/>
  <c r="C52" i="5" a="1"/>
  <c r="C52" i="5" s="1"/>
  <c r="D52" i="5" a="1"/>
  <c r="D52" i="5" s="1"/>
  <c r="E52" i="5" a="1"/>
  <c r="E52" i="5" s="1"/>
  <c r="F52" i="5" s="1"/>
  <c r="H52" i="5" s="1"/>
  <c r="G52" i="5"/>
  <c r="I89" i="5"/>
  <c r="I88" i="5"/>
  <c r="I87" i="5"/>
  <c r="H4" i="4"/>
  <c r="I4" i="4" s="1"/>
  <c r="E5" i="4"/>
  <c r="H5" i="4" s="1"/>
  <c r="E4" i="4"/>
  <c r="E3" i="4"/>
  <c r="H3" i="4" s="1"/>
  <c r="C3" i="5" a="1"/>
  <c r="C3" i="5" s="1"/>
  <c r="C4" i="5" a="1"/>
  <c r="C4" i="5" s="1"/>
  <c r="C5" i="5" a="1"/>
  <c r="C5" i="5" s="1"/>
  <c r="C6" i="5" a="1"/>
  <c r="C6" i="5" s="1"/>
  <c r="C7" i="5" a="1"/>
  <c r="C7" i="5" s="1"/>
  <c r="C8" i="5" a="1"/>
  <c r="C8" i="5" s="1"/>
  <c r="C9" i="5" a="1"/>
  <c r="C9" i="5" s="1"/>
  <c r="C10" i="5" a="1"/>
  <c r="C10" i="5" s="1"/>
  <c r="C11" i="5" a="1"/>
  <c r="C11" i="5" s="1"/>
  <c r="C12" i="5" a="1"/>
  <c r="C12" i="5" s="1"/>
  <c r="C13" i="5" a="1"/>
  <c r="C13" i="5" s="1"/>
  <c r="C14" i="5" a="1"/>
  <c r="C14" i="5" s="1"/>
  <c r="C15" i="5" a="1"/>
  <c r="C15" i="5" s="1"/>
  <c r="C16" i="5" a="1"/>
  <c r="C16" i="5" s="1"/>
  <c r="C17" i="5" a="1"/>
  <c r="C17" i="5" s="1"/>
  <c r="C18" i="5" a="1"/>
  <c r="C18" i="5" s="1"/>
  <c r="C19" i="5" a="1"/>
  <c r="C19" i="5" s="1"/>
  <c r="C20" i="5" a="1"/>
  <c r="C20" i="5" s="1"/>
  <c r="C21" i="5" a="1"/>
  <c r="C21" i="5" s="1"/>
  <c r="C22" i="5" a="1"/>
  <c r="C22" i="5" s="1"/>
  <c r="C23" i="5" a="1"/>
  <c r="C23" i="5" s="1"/>
  <c r="C24" i="5" a="1"/>
  <c r="C24" i="5" s="1"/>
  <c r="C25" i="5" a="1"/>
  <c r="C25" i="5" s="1"/>
  <c r="C26" i="5" a="1"/>
  <c r="C26" i="5" s="1"/>
  <c r="C27" i="5" a="1"/>
  <c r="C27" i="5" s="1"/>
  <c r="C28" i="5" a="1"/>
  <c r="C28" i="5" s="1"/>
  <c r="C29" i="5" a="1"/>
  <c r="C29" i="5" s="1"/>
  <c r="C30" i="5" a="1"/>
  <c r="C30" i="5" s="1"/>
  <c r="C53" i="5" a="1"/>
  <c r="C53" i="5" s="1"/>
  <c r="C54" i="5" a="1"/>
  <c r="C54" i="5" s="1"/>
  <c r="C76" i="5" a="1"/>
  <c r="C76" i="5" s="1"/>
  <c r="C83" i="5" a="1"/>
  <c r="C83" i="5" s="1"/>
  <c r="C84" i="5" a="1"/>
  <c r="C84" i="5" s="1"/>
  <c r="D29" i="5" a="1"/>
  <c r="D29" i="5" s="1"/>
  <c r="E29" i="5" a="1"/>
  <c r="E29" i="5" s="1"/>
  <c r="F29" i="5" s="1"/>
  <c r="D30" i="5" a="1"/>
  <c r="D30" i="5" s="1"/>
  <c r="E30" i="5" a="1"/>
  <c r="E30" i="5" s="1"/>
  <c r="F30" i="5" s="1"/>
  <c r="G30" i="5"/>
  <c r="D53" i="5" a="1"/>
  <c r="D53" i="5" s="1"/>
  <c r="E53" i="5" a="1"/>
  <c r="E53" i="5" s="1"/>
  <c r="F53" i="5" s="1"/>
  <c r="G53" i="5"/>
  <c r="D54" i="5" a="1"/>
  <c r="D54" i="5" s="1"/>
  <c r="E54" i="5" a="1"/>
  <c r="E54" i="5" s="1"/>
  <c r="F54" i="5" s="1"/>
  <c r="G54" i="5"/>
  <c r="D21" i="5" a="1"/>
  <c r="D21" i="5" s="1"/>
  <c r="E21" i="5" a="1"/>
  <c r="E21" i="5" s="1"/>
  <c r="F21" i="5" s="1"/>
  <c r="D22" i="5" a="1"/>
  <c r="D22" i="5" s="1"/>
  <c r="E22" i="5" a="1"/>
  <c r="E22" i="5" s="1"/>
  <c r="F22" i="5" s="1"/>
  <c r="D23" i="5" a="1"/>
  <c r="D23" i="5" s="1"/>
  <c r="E23" i="5" a="1"/>
  <c r="E23" i="5" s="1"/>
  <c r="F23" i="5" s="1"/>
  <c r="D24" i="5" a="1"/>
  <c r="D24" i="5" s="1"/>
  <c r="E24" i="5" a="1"/>
  <c r="E24" i="5" s="1"/>
  <c r="F24" i="5" s="1"/>
  <c r="D25" i="5" a="1"/>
  <c r="D25" i="5" s="1"/>
  <c r="E25" i="5" a="1"/>
  <c r="E25" i="5" s="1"/>
  <c r="F25" i="5" s="1"/>
  <c r="D26" i="5" a="1"/>
  <c r="D26" i="5" s="1"/>
  <c r="E26" i="5" a="1"/>
  <c r="E26" i="5" s="1"/>
  <c r="F26" i="5" s="1"/>
  <c r="D27" i="5" a="1"/>
  <c r="D27" i="5" s="1"/>
  <c r="E27" i="5" a="1"/>
  <c r="E27" i="5" s="1"/>
  <c r="F27" i="5" s="1"/>
  <c r="D28" i="5" a="1"/>
  <c r="D28" i="5" s="1"/>
  <c r="E28" i="5" a="1"/>
  <c r="E28" i="5" s="1"/>
  <c r="F28" i="5" s="1"/>
  <c r="D76" i="5" a="1"/>
  <c r="D76" i="5" s="1"/>
  <c r="E76" i="5" a="1"/>
  <c r="E76" i="5" s="1"/>
  <c r="F76" i="5" s="1"/>
  <c r="G76" i="5"/>
  <c r="D83" i="5" a="1"/>
  <c r="D83" i="5" s="1"/>
  <c r="E83" i="5" a="1"/>
  <c r="E83" i="5" s="1"/>
  <c r="F83" i="5" s="1"/>
  <c r="G83" i="5"/>
  <c r="D84" i="5" a="1"/>
  <c r="D84" i="5" s="1"/>
  <c r="E84" i="5" a="1"/>
  <c r="E84" i="5" s="1"/>
  <c r="F84" i="5" s="1"/>
  <c r="G84" i="5"/>
  <c r="E3" i="5" a="1"/>
  <c r="E3" i="5" s="1"/>
  <c r="F3" i="5" s="1"/>
  <c r="E4" i="5" a="1"/>
  <c r="E4" i="5" s="1"/>
  <c r="F4" i="5" s="1"/>
  <c r="E5" i="5" a="1"/>
  <c r="E5" i="5" s="1"/>
  <c r="F5" i="5" s="1"/>
  <c r="E6" i="5" a="1"/>
  <c r="E6" i="5" s="1"/>
  <c r="F6" i="5" s="1"/>
  <c r="E7" i="5" a="1"/>
  <c r="E7" i="5" s="1"/>
  <c r="F7" i="5" s="1"/>
  <c r="E8" i="5" a="1"/>
  <c r="E8" i="5" s="1"/>
  <c r="F8" i="5" s="1"/>
  <c r="E9" i="5" a="1"/>
  <c r="E9" i="5" s="1"/>
  <c r="F9" i="5" s="1"/>
  <c r="E10" i="5" a="1"/>
  <c r="E10" i="5" s="1"/>
  <c r="F10" i="5" s="1"/>
  <c r="E11" i="5" a="1"/>
  <c r="E11" i="5" s="1"/>
  <c r="F11" i="5" s="1"/>
  <c r="E12" i="5" a="1"/>
  <c r="E12" i="5" s="1"/>
  <c r="F12" i="5" s="1"/>
  <c r="E13" i="5" a="1"/>
  <c r="E13" i="5" s="1"/>
  <c r="F13" i="5" s="1"/>
  <c r="E14" i="5" a="1"/>
  <c r="E14" i="5" s="1"/>
  <c r="F14" i="5" s="1"/>
  <c r="E15" i="5" a="1"/>
  <c r="E15" i="5" s="1"/>
  <c r="F15" i="5" s="1"/>
  <c r="E16" i="5" a="1"/>
  <c r="E16" i="5" s="1"/>
  <c r="F16" i="5" s="1"/>
  <c r="E17" i="5" a="1"/>
  <c r="E17" i="5" s="1"/>
  <c r="F17" i="5" s="1"/>
  <c r="E18" i="5" a="1"/>
  <c r="E18" i="5" s="1"/>
  <c r="F18" i="5" s="1"/>
  <c r="E19" i="5" a="1"/>
  <c r="E19" i="5" s="1"/>
  <c r="F19" i="5" s="1"/>
  <c r="E20" i="5" a="1"/>
  <c r="E20" i="5" s="1"/>
  <c r="F20" i="5" s="1"/>
  <c r="D3" i="5" a="1"/>
  <c r="D3" i="5" s="1"/>
  <c r="D4" i="5" a="1"/>
  <c r="D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H32" i="5" l="1"/>
  <c r="H78" i="5"/>
  <c r="H50" i="5"/>
  <c r="H46" i="5"/>
  <c r="H42" i="5"/>
  <c r="H38" i="5"/>
  <c r="H34" i="5"/>
  <c r="H75" i="5"/>
  <c r="H67" i="5"/>
  <c r="H63" i="5"/>
  <c r="H59" i="5"/>
  <c r="H55" i="5"/>
  <c r="H77" i="5"/>
  <c r="H79" i="5"/>
  <c r="H71" i="5"/>
  <c r="H74" i="5"/>
  <c r="H73" i="5"/>
  <c r="H56" i="5"/>
  <c r="H57" i="5"/>
  <c r="H49" i="5"/>
  <c r="H45" i="5"/>
  <c r="H58" i="5"/>
  <c r="H61" i="5"/>
  <c r="H70" i="5"/>
  <c r="H66" i="5"/>
  <c r="H62" i="5"/>
  <c r="H68" i="5"/>
  <c r="H64" i="5"/>
  <c r="H69" i="5"/>
  <c r="H65" i="5"/>
  <c r="H31" i="5"/>
  <c r="H41" i="5"/>
  <c r="H37" i="5"/>
  <c r="H33" i="5"/>
  <c r="H39" i="5"/>
  <c r="H44" i="5"/>
  <c r="H40" i="5"/>
  <c r="H47" i="5"/>
  <c r="H43" i="5"/>
  <c r="H48" i="5"/>
  <c r="I5" i="4"/>
  <c r="F10" i="1" s="1"/>
  <c r="I3" i="4"/>
  <c r="F8" i="1" s="1"/>
  <c r="H6" i="4"/>
  <c r="H76" i="5"/>
  <c r="H27" i="5"/>
  <c r="H53" i="5"/>
  <c r="H29" i="5"/>
  <c r="H22" i="5"/>
  <c r="H54" i="5"/>
  <c r="H30" i="5"/>
  <c r="H23" i="5"/>
  <c r="H21" i="5"/>
  <c r="H24" i="5"/>
  <c r="H25" i="5"/>
  <c r="H26" i="5"/>
  <c r="H28" i="5"/>
  <c r="H83" i="5"/>
  <c r="H84" i="5"/>
  <c r="H7" i="5"/>
  <c r="H15" i="5"/>
  <c r="H19" i="5"/>
  <c r="H11" i="5"/>
  <c r="H18" i="5"/>
  <c r="H10" i="5"/>
  <c r="H17" i="5"/>
  <c r="H9" i="5"/>
  <c r="H16" i="5"/>
  <c r="H8" i="5"/>
  <c r="H14" i="5"/>
  <c r="H6" i="5"/>
  <c r="H13" i="5"/>
  <c r="H3" i="5"/>
  <c r="H5" i="5"/>
  <c r="H20" i="5"/>
  <c r="H12" i="5"/>
  <c r="H4" i="5"/>
  <c r="F9" i="1"/>
  <c r="F12" i="1" l="1"/>
  <c r="I6" i="4"/>
  <c r="H89" i="5"/>
  <c r="F7" i="6" s="1"/>
  <c r="H88" i="5"/>
  <c r="F6" i="6" s="1"/>
  <c r="H87" i="5"/>
  <c r="F5" i="6" s="1"/>
  <c r="H85" i="5"/>
  <c r="F8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<sst xmlns="http://schemas.openxmlformats.org/spreadsheetml/2006/main" count="223" uniqueCount="83">
  <si>
    <t>Inschatting kosten</t>
  </si>
  <si>
    <t>van den Broek Systemen - OSS</t>
  </si>
  <si>
    <t>Uitgaven</t>
  </si>
  <si>
    <t>Leverancier</t>
  </si>
  <si>
    <t>Link</t>
  </si>
  <si>
    <t>Verwachte (lever)tijd</t>
  </si>
  <si>
    <t>Sprint</t>
  </si>
  <si>
    <t>Prijs</t>
  </si>
  <si>
    <t>Opmerkingen</t>
  </si>
  <si>
    <t>Parrot ANAFI Extended</t>
  </si>
  <si>
    <t>Dronekopenonline.nl</t>
  </si>
  <si>
    <t>https://dronekopenonline.nl/product/parrot-anafi-extended/</t>
  </si>
  <si>
    <t>7 Werkdagen</t>
  </si>
  <si>
    <t>Sprint 2 (Autonoom vliegen)</t>
  </si>
  <si>
    <t>Incl. BTW</t>
  </si>
  <si>
    <t>Exploitantnummer</t>
  </si>
  <si>
    <t>RDW.nl</t>
  </si>
  <si>
    <t>https://www.rdw.nl/particulier/voertuigen/drone/het-vliegbewijs-en-het-exploitantnummer-van-een-drone/aanvragen-vliegbewijs-of-exploitantnummer-van-een-drone</t>
  </si>
  <si>
    <t xml:space="preserve">1-10 werkdagen </t>
  </si>
  <si>
    <t>Incl.BTW, Per drone</t>
  </si>
  <si>
    <t>Drone verzekering</t>
  </si>
  <si>
    <t>Coverdrone.com</t>
  </si>
  <si>
    <t>https://www.coverdrone.com/eu/</t>
  </si>
  <si>
    <t>-</t>
  </si>
  <si>
    <t>Excl. BTW, verzekering voor komende 3 maanden</t>
  </si>
  <si>
    <t>UGCS milestone/flightplanner</t>
  </si>
  <si>
    <t>UGCS.com</t>
  </si>
  <si>
    <t>https://www.ugcs.com/pricing</t>
  </si>
  <si>
    <t>Sprint 3 (Communicatie)</t>
  </si>
  <si>
    <t>Excl. BTW, Permanente licentie, Jaarlijkse support €349,00</t>
  </si>
  <si>
    <t>Reiskosten Leon</t>
  </si>
  <si>
    <t>57km * 0,19 * 2 per dag</t>
  </si>
  <si>
    <t>Reiskosten</t>
  </si>
  <si>
    <t>3 dagen per week</t>
  </si>
  <si>
    <t>Algemeen</t>
  </si>
  <si>
    <t>Totaal 9 weken</t>
  </si>
  <si>
    <t>Reiskosten Roel</t>
  </si>
  <si>
    <t>34km * 0,19 * 2 per dag</t>
  </si>
  <si>
    <t>Reiskosten Jeroen</t>
  </si>
  <si>
    <t>31km * 0,19 * 2 per dag</t>
  </si>
  <si>
    <t>Roze koeken</t>
  </si>
  <si>
    <t>Jumbo</t>
  </si>
  <si>
    <t>https://www.jumbo.com/producten/echte-enkhuizer-glace-roze-koeken-petit-6-stuks-13688PAK</t>
  </si>
  <si>
    <t>1 Werkdag</t>
  </si>
  <si>
    <t>Naam</t>
  </si>
  <si>
    <t>Thuisadres</t>
  </si>
  <si>
    <t>Reis</t>
  </si>
  <si>
    <t>Enkele reisafstand</t>
  </si>
  <si>
    <t>Dubbele reisafstand</t>
  </si>
  <si>
    <t>KM tarief</t>
  </si>
  <si>
    <t>Aantal dagen op kantoor per week</t>
  </si>
  <si>
    <t>Totaal</t>
  </si>
  <si>
    <t>9 weken  (t/m 24 dec)</t>
  </si>
  <si>
    <t>IBAN</t>
  </si>
  <si>
    <t>Leon</t>
  </si>
  <si>
    <t>Heinsiusstraaat 31, 4105DE, Culemborg</t>
  </si>
  <si>
    <t>Culemborg - Oss - Culemborg</t>
  </si>
  <si>
    <t>NL50 INGB 0000 2186 31</t>
  </si>
  <si>
    <t>Roel</t>
  </si>
  <si>
    <t>Houwsestraat 2, 5441PG, Oeffelt</t>
  </si>
  <si>
    <t>Oeffelt - Oss - Oeffelt</t>
  </si>
  <si>
    <t>NL91 RABO 0110 4284 55</t>
  </si>
  <si>
    <t>Jeroen</t>
  </si>
  <si>
    <t>Lamperen 28, 4556PT, Wanroij</t>
  </si>
  <si>
    <t xml:space="preserve">Wanroij - Oss - Wanroij </t>
  </si>
  <si>
    <t>NL85 RABO 0141 4140 49</t>
  </si>
  <si>
    <t>TOTAAL</t>
  </si>
  <si>
    <t>Sprints</t>
  </si>
  <si>
    <t>Category</t>
  </si>
  <si>
    <t>Sprint 1 (Onderzoek)</t>
  </si>
  <si>
    <t>Sprint 4 (Integratie)</t>
  </si>
  <si>
    <t>Sprint 5 (Overdracht)</t>
  </si>
  <si>
    <t>Kosten tot nu toe</t>
  </si>
  <si>
    <t>Incl. 21%</t>
  </si>
  <si>
    <t>Tot nu toe</t>
  </si>
  <si>
    <t>Reislogboek</t>
  </si>
  <si>
    <t>Datum</t>
  </si>
  <si>
    <t>Totaal Leon</t>
  </si>
  <si>
    <t>Keer</t>
  </si>
  <si>
    <t>Totaal Roel</t>
  </si>
  <si>
    <t>Totaal Jeroen</t>
  </si>
  <si>
    <t>laatste betaling t/m 16/11/2021</t>
  </si>
  <si>
    <t>03/13/2021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</si>
</sst>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 [$€-413]\ * #,##0.00_ ;_ [$€-413]\ * \-#,##0.00_ ;_ [$€-413]\ * &quot;-&quot;??_ ;_ @_ "/>
  </numFmts>
  <fonts count="17" x14ac:knownFonts="1">
    <font>
      <sz val="11"/>
      <color theme="1"/>
      <name val="Franklin Gothic Book"/>
      <family val="2"/>
      <scheme val="minor"/>
    </font>
    <font>
      <sz val="11"/>
      <name val="Franklin Gothic Medium"/>
      <family val="2"/>
      <scheme val="major"/>
    </font>
    <font>
      <sz val="12"/>
      <name val="Franklin Gothic Medium"/>
      <family val="2"/>
      <scheme val="major"/>
    </font>
    <font>
      <sz val="14"/>
      <name val="Franklin Gothic Medium"/>
      <family val="2"/>
      <scheme val="major"/>
    </font>
    <font>
      <b/>
      <sz val="11"/>
      <name val="Franklin Gothic Book"/>
      <family val="2"/>
      <scheme val="minor"/>
    </font>
    <font>
      <sz val="1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b/>
      <sz val="11"/>
      <name val="Franklin Gothic Medium"/>
      <family val="2"/>
      <scheme val="major"/>
    </font>
    <font>
      <b/>
      <sz val="22"/>
      <color theme="1"/>
      <name val="Franklin Gothic Book"/>
      <family val="2"/>
      <scheme val="minor"/>
    </font>
    <font>
      <sz val="22"/>
      <name val="Franklin Gothic Medium"/>
      <family val="2"/>
      <scheme val="major"/>
    </font>
    <font>
      <sz val="24"/>
      <name val="Franklin Gothic Medium"/>
      <family val="2"/>
      <scheme val="major"/>
    </font>
    <font>
      <u/>
      <sz val="11"/>
      <color theme="10"/>
      <name val="Franklin Gothic Book"/>
      <family val="2"/>
      <scheme val="minor"/>
    </font>
    <font>
      <i/>
      <sz val="11"/>
      <name val="Franklin Gothic Medium"/>
      <family val="2"/>
      <scheme val="major"/>
    </font>
    <font>
      <b/>
      <sz val="24"/>
      <color theme="1"/>
      <name val="Franklin Gothic Book"/>
      <family val="2"/>
      <scheme val="minor"/>
    </font>
    <font>
      <i/>
      <u/>
      <sz val="8"/>
      <name val="Franklin Gothic Book"/>
      <family val="2"/>
      <scheme val="minor"/>
    </font>
    <font>
      <sz val="11"/>
      <color rgb="FF444444"/>
      <name val="Calibri"/>
      <charset val="1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6" tint="0.39997558519241921"/>
        <bgColor theme="6" tint="0.59999389629810485"/>
      </patternFill>
    </fill>
    <fill>
      <patternFill patternType="solid">
        <fgColor theme="6" tint="0.39997558519241921"/>
        <bgColor theme="6" tint="0.79998168889431442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</borders>
  <cellStyleXfs count="10">
    <xf numFmtId="0" fontId="0" fillId="0" borderId="0">
      <alignment vertical="center" wrapText="1"/>
    </xf>
    <xf numFmtId="14" fontId="5" fillId="0" borderId="0" applyFont="0" applyFill="0" applyBorder="0">
      <alignment horizontal="right"/>
    </xf>
    <xf numFmtId="0" fontId="3" fillId="0" borderId="0">
      <alignment horizontal="left"/>
    </xf>
    <xf numFmtId="0" fontId="1" fillId="0" borderId="0" applyNumberFormat="0" applyFill="0" applyProtection="0">
      <alignment vertical="center"/>
    </xf>
    <xf numFmtId="14" fontId="2" fillId="0" borderId="0" applyFill="0" applyAlignment="0" applyProtection="0"/>
    <xf numFmtId="0" fontId="1" fillId="2" borderId="0">
      <alignment horizontal="left"/>
    </xf>
    <xf numFmtId="0" fontId="4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 wrapText="1"/>
    </xf>
    <xf numFmtId="0" fontId="6" fillId="3" borderId="0" applyNumberFormat="0" applyBorder="0" applyAlignment="0" applyProtection="0"/>
  </cellStyleXfs>
  <cellXfs count="52">
    <xf numFmtId="0" fontId="0" fillId="0" borderId="0" xfId="0">
      <alignment vertical="center" wrapText="1"/>
    </xf>
    <xf numFmtId="0" fontId="0" fillId="0" borderId="0" xfId="0" applyAlignment="1">
      <alignment vertical="center"/>
    </xf>
    <xf numFmtId="0" fontId="1" fillId="2" borderId="0" xfId="5">
      <alignment horizontal="left"/>
    </xf>
    <xf numFmtId="165" fontId="0" fillId="0" borderId="0" xfId="7" applyNumberFormat="1" applyFont="1" applyFill="1" applyBorder="1" applyAlignment="1">
      <alignment vertical="center"/>
    </xf>
    <xf numFmtId="165" fontId="0" fillId="0" borderId="0" xfId="0" applyNumberFormat="1" applyAlignment="1">
      <alignment vertical="center"/>
    </xf>
    <xf numFmtId="0" fontId="8" fillId="2" borderId="0" xfId="5" applyFont="1">
      <alignment horizontal="left"/>
    </xf>
    <xf numFmtId="165" fontId="7" fillId="0" borderId="0" xfId="7" applyNumberFormat="1" applyFont="1" applyFill="1" applyBorder="1" applyAlignment="1">
      <alignment vertical="center"/>
    </xf>
    <xf numFmtId="165" fontId="7" fillId="0" borderId="0" xfId="0" applyNumberFormat="1" applyFont="1" applyAlignment="1">
      <alignment vertical="center"/>
    </xf>
    <xf numFmtId="0" fontId="7" fillId="0" borderId="0" xfId="0" applyFont="1">
      <alignment vertical="center" wrapText="1"/>
    </xf>
    <xf numFmtId="0" fontId="5" fillId="0" borderId="0" xfId="0" applyFont="1">
      <alignment vertical="center" wrapText="1"/>
    </xf>
    <xf numFmtId="0" fontId="9" fillId="0" borderId="0" xfId="0" applyFont="1">
      <alignment vertical="center" wrapText="1"/>
    </xf>
    <xf numFmtId="0" fontId="10" fillId="0" borderId="0" xfId="2" applyFont="1">
      <alignment horizontal="left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2" fontId="5" fillId="0" borderId="0" xfId="0" applyNumberFormat="1" applyFont="1" applyAlignment="1">
      <alignment horizontal="right" vertical="center" wrapText="1"/>
    </xf>
    <xf numFmtId="0" fontId="13" fillId="2" borderId="0" xfId="5" applyFont="1">
      <alignment horizontal="left"/>
    </xf>
    <xf numFmtId="14" fontId="5" fillId="0" borderId="0" xfId="0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left" vertical="center" wrapText="1"/>
    </xf>
    <xf numFmtId="165" fontId="5" fillId="0" borderId="0" xfId="0" applyNumberFormat="1" applyFont="1" applyAlignment="1">
      <alignment horizontal="left" vertical="center" wrapText="1"/>
    </xf>
    <xf numFmtId="0" fontId="6" fillId="3" borderId="1" xfId="9" applyBorder="1" applyAlignment="1">
      <alignment horizontal="left" vertical="center" wrapText="1"/>
    </xf>
    <xf numFmtId="0" fontId="6" fillId="3" borderId="3" xfId="9" applyBorder="1" applyAlignment="1">
      <alignment horizontal="left" vertical="center" wrapText="1"/>
    </xf>
    <xf numFmtId="0" fontId="6" fillId="3" borderId="5" xfId="9" applyBorder="1" applyAlignment="1">
      <alignment horizontal="left" vertical="center" wrapText="1"/>
    </xf>
    <xf numFmtId="0" fontId="14" fillId="0" borderId="0" xfId="0" applyFont="1">
      <alignment vertical="center" wrapText="1"/>
    </xf>
    <xf numFmtId="0" fontId="15" fillId="0" borderId="0" xfId="8" applyFont="1">
      <alignment vertical="center" wrapText="1"/>
    </xf>
    <xf numFmtId="0" fontId="12" fillId="0" borderId="0" xfId="8">
      <alignment vertical="center" wrapText="1"/>
    </xf>
    <xf numFmtId="0" fontId="16" fillId="0" borderId="0" xfId="0" applyFo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right" vertical="center" wrapText="1"/>
    </xf>
    <xf numFmtId="0" fontId="12" fillId="0" borderId="0" xfId="8" applyFill="1">
      <alignment vertical="center" wrapText="1"/>
    </xf>
    <xf numFmtId="0" fontId="6" fillId="3" borderId="0" xfId="9" applyBorder="1" applyAlignment="1">
      <alignment horizontal="left" vertical="center" wrapText="1"/>
    </xf>
    <xf numFmtId="0" fontId="6" fillId="3" borderId="8" xfId="9" applyBorder="1" applyAlignment="1">
      <alignment horizontal="left" vertical="center" wrapText="1"/>
    </xf>
    <xf numFmtId="0" fontId="6" fillId="3" borderId="7" xfId="9" applyBorder="1" applyAlignment="1">
      <alignment horizontal="left" vertical="center" wrapText="1"/>
    </xf>
    <xf numFmtId="165" fontId="7" fillId="3" borderId="8" xfId="9" applyNumberFormat="1" applyFont="1" applyBorder="1" applyAlignment="1">
      <alignment horizontal="left" vertical="center" wrapText="1"/>
    </xf>
    <xf numFmtId="165" fontId="7" fillId="3" borderId="0" xfId="9" applyNumberFormat="1" applyFont="1" applyBorder="1" applyAlignment="1">
      <alignment horizontal="left" vertical="center" wrapText="1"/>
    </xf>
    <xf numFmtId="165" fontId="7" fillId="3" borderId="7" xfId="9" applyNumberFormat="1" applyFont="1" applyBorder="1" applyAlignment="1">
      <alignment horizontal="left" vertical="center" wrapText="1"/>
    </xf>
    <xf numFmtId="0" fontId="6" fillId="3" borderId="2" xfId="9" applyBorder="1" applyAlignment="1">
      <alignment horizontal="left" vertical="center" wrapText="1"/>
    </xf>
    <xf numFmtId="0" fontId="6" fillId="3" borderId="4" xfId="9" applyBorder="1" applyAlignment="1">
      <alignment horizontal="left" vertical="center" wrapText="1"/>
    </xf>
    <xf numFmtId="0" fontId="6" fillId="3" borderId="6" xfId="9" applyBorder="1" applyAlignment="1">
      <alignment horizontal="left" vertical="center" wrapText="1"/>
    </xf>
    <xf numFmtId="0" fontId="5" fillId="4" borderId="9" xfId="0" applyFont="1" applyFill="1" applyBorder="1" applyAlignment="1">
      <alignment horizontal="right" vertical="center" wrapText="1"/>
    </xf>
    <xf numFmtId="0" fontId="5" fillId="5" borderId="10" xfId="0" applyFont="1" applyFill="1" applyBorder="1" applyAlignment="1">
      <alignment horizontal="right" vertical="center" wrapText="1"/>
    </xf>
    <xf numFmtId="0" fontId="5" fillId="4" borderId="11" xfId="0" applyFont="1" applyFill="1" applyBorder="1" applyAlignment="1">
      <alignment horizontal="right" vertical="center" wrapText="1"/>
    </xf>
    <xf numFmtId="0" fontId="11" fillId="0" borderId="0" xfId="2" applyFont="1" applyAlignment="1">
      <alignment horizontal="left"/>
    </xf>
    <xf numFmtId="0" fontId="1" fillId="0" borderId="0" xfId="3" applyAlignment="1">
      <alignment vertical="center"/>
    </xf>
    <xf numFmtId="0" fontId="5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right" vertical="center" wrapText="1"/>
    </xf>
  </cellXfs>
  <cellStyles count="10">
    <cellStyle name="60% - Accent3" xfId="9" builtinId="40"/>
    <cellStyle name="Currency" xfId="7" builtinId="4"/>
    <cellStyle name="Date" xfId="1" xr:uid="{00000000-0005-0000-0000-000001000000}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8" builtinId="8"/>
    <cellStyle name="Normal" xfId="0" builtinId="0" customBuiltin="1"/>
    <cellStyle name="Title" xfId="2" builtinId="15" customBuiltin="1"/>
  </cellStyles>
  <dxfs count="7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numFmt numFmtId="165" formatCode="_ [$€-413]\ * #,##0.00_ ;_ [$€-413]\ * \-#,##0.00_ ;_ [$€-413]\ * &quot;-&quot;??_ ;_ @_ "/>
      <alignment horizontal="lef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numFmt numFmtId="165" formatCode="_ [$€-413]\ * #,##0.00_ ;_ [$€-413]\ * \-#,##0.00_ ;_ [$€-413]\ * &quot;-&quot;??_ ;_ @_ "/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numFmt numFmtId="165" formatCode="_ [$€-413]\ * #,##0.00_ ;_ [$€-413]\ * \-#,##0.00_ ;_ [$€-413]\ * &quot;-&quot;??_ ;_ @_ 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numFmt numFmtId="0" formatCode="General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numFmt numFmtId="0" formatCode="General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</dxf>
    <dxf>
      <numFmt numFmtId="165" formatCode="_ [$€-413]\ * #,##0.00_ ;_ [$€-413]\ * \-#,##0.00_ ;_ [$€-413]\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numFmt numFmtId="165" formatCode="_ [$€-413]\ * #,##0.00_ ;_ [$€-413]\ * \-#,##0.00_ ;_ [$€-413]\ * &quot;-&quot;??_ ;_ @_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numFmt numFmtId="165" formatCode="_ [$€-413]\ * #,##0.00_ ;_ [$€-413]\ * \-#,##0.00_ ;_ [$€-413]\ * &quot;-&quot;??_ ;_ @_ "/>
      <alignment horizontal="general" vertical="center" textRotation="0" wrapText="0" indent="0" justifyLastLine="0" shrinkToFit="0" readingOrder="0"/>
    </dxf>
    <dxf>
      <font>
        <b/>
      </font>
      <numFmt numFmtId="165" formatCode="_ [$€-413]\ * #,##0.00_ ;_ [$€-413]\ * \-#,##0.00_ ;_ [$€-413]\ * &quot;-&quot;??_ ;_ @_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i/>
        <strike val="0"/>
        <outline val="0"/>
        <shadow val="0"/>
        <u/>
        <vertAlign val="baseline"/>
        <sz val="11"/>
        <color auto="1"/>
        <name val="Franklin Gothic Book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numFmt numFmtId="2" formatCode="0.00"/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Franklin Gothic Book"/>
        <family val="2"/>
        <scheme val="minor"/>
      </font>
    </dxf>
    <dxf>
      <numFmt numFmtId="165" formatCode="_ [$€-413]\ * #,##0.00_ ;_ [$€-413]\ * \-#,##0.00_ ;_ [$€-413]\ * &quot;-&quot;??_ ;_ @_ 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numFmt numFmtId="165" formatCode="_ [$€-413]\ * #,##0.00_ ;_ [$€-413]\ * \-#,##0.00_ ;_ [$€-413]\ * &quot;-&quot;??_ ;_ @_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Franklin Gothic Book"/>
        <family val="2"/>
        <scheme val="minor"/>
      </font>
      <numFmt numFmtId="165" formatCode="_ [$€-413]\ * #,##0.00_ ;_ [$€-413]\ * \-#,##0.00_ ;_ [$€-413]\ * &quot;-&quot;??_ ;_ @_ "/>
      <alignment horizontal="general" vertical="center" textRotation="0" wrapText="0" indent="0" justifyLastLine="0" shrinkToFit="0" readingOrder="0"/>
    </dxf>
    <dxf>
      <font>
        <b/>
      </font>
      <numFmt numFmtId="165" formatCode="_ [$€-413]\ * #,##0.00_ ;_ [$€-413]\ * \-#,##0.00_ ;_ [$€-413]\ * &quot;-&quot;??_ ;_ @_ 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i/>
        <strike val="0"/>
        <outline val="0"/>
        <shadow val="0"/>
        <u/>
        <vertAlign val="baseline"/>
        <sz val="8"/>
        <color auto="1"/>
        <name val="Franklin Gothic Book"/>
        <family val="2"/>
        <scheme val="minor"/>
      </font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</font>
      <fill>
        <patternFill>
          <bgColor theme="0" tint="-4.9989318521683403E-2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</font>
      <fill>
        <patternFill>
          <bgColor theme="6" tint="0.79998168889431442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</font>
      <fill>
        <patternFill>
          <bgColor theme="6" tint="0.39994506668294322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</font>
      <fill>
        <patternFill>
          <bgColor theme="6"/>
        </patternFill>
      </fill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</font>
    </dxf>
  </dxfs>
  <tableStyles count="1" defaultTableStyle="Expense Budget">
    <tableStyle name="Expense Budget" pivot="0" count="5" xr9:uid="{00000000-0011-0000-FFFF-FFFF00000000}">
      <tableStyleElement type="wholeTable" dxfId="70"/>
      <tableStyleElement type="headerRow" dxfId="69"/>
      <tableStyleElement type="totalRow" dxfId="68"/>
      <tableStyleElement type="firstRowStripe" dxfId="67"/>
      <tableStyleElement type="secondRowStripe" dxfId="6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371475</xdr:colOff>
      <xdr:row>0</xdr:row>
      <xdr:rowOff>142875</xdr:rowOff>
    </xdr:from>
    <xdr:to>
      <xdr:col>2</xdr:col>
      <xdr:colOff>189501</xdr:colOff>
      <xdr:row>1</xdr:row>
      <xdr:rowOff>295275</xdr:rowOff>
    </xdr:to>
    <xdr:pic>
      <xdr:nvPicPr>
        <xdr:cNvPr id="2" name="Afbeelding 52" descr="Installatiebedrijf van den Broek Systemen Oss |">
          <a:extLst>
            <a:ext uri="{FF2B5EF4-FFF2-40B4-BE49-F238E27FC236}">
              <a16:creationId xmlns:a16="http://schemas.microsoft.com/office/drawing/2014/main" id="{11A975F1-0C20-45F3-A8E6-9A7FC3376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142875"/>
          <a:ext cx="1865901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133350</xdr:colOff>
      <xdr:row>0</xdr:row>
      <xdr:rowOff>123825</xdr:rowOff>
    </xdr:from>
    <xdr:to>
      <xdr:col>1</xdr:col>
      <xdr:colOff>1999251</xdr:colOff>
      <xdr:row>1</xdr:row>
      <xdr:rowOff>276225</xdr:rowOff>
    </xdr:to>
    <xdr:pic>
      <xdr:nvPicPr>
        <xdr:cNvPr id="2" name="Afbeelding 52" descr="Installatiebedrijf van den Broek Systemen Oss |">
          <a:extLst>
            <a:ext uri="{FF2B5EF4-FFF2-40B4-BE49-F238E27FC236}">
              <a16:creationId xmlns:a16="http://schemas.microsoft.com/office/drawing/2014/main" id="{16B400DB-5DEA-4612-983F-ABDE14660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9825" y="123825"/>
          <a:ext cx="1865901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Expenses" displayName="Expenses" ref="A3:G12" totalsRowCount="1" dataDxfId="65" totalsRowDxfId="64">
  <autoFilter ref="A3:G11" xr:uid="{00000000-0009-0000-0100-000002000000}"/>
  <tableColumns count="7">
    <tableColumn id="1" xr3:uid="{00000000-0010-0000-0000-000001000000}" name="Uitgaven" totalsRowDxfId="63"/>
    <tableColumn id="8" xr3:uid="{ECE74066-C619-4C53-A747-6BE07B7161FC}" name="Leverancier" totalsRowDxfId="62"/>
    <tableColumn id="11" xr3:uid="{48F882CB-7224-42C6-B181-955BD0FF2156}" name="Link" dataDxfId="61" totalsRowDxfId="60"/>
    <tableColumn id="9" xr3:uid="{F1051DE7-29DD-4398-9888-471ACB18CEB4}" name="Verwachte (lever)tijd" totalsRowDxfId="59"/>
    <tableColumn id="6" xr3:uid="{00000000-0010-0000-0000-000006000000}" name="Sprint" totalsRowDxfId="58"/>
    <tableColumn id="2" xr3:uid="{00000000-0010-0000-0000-000002000000}" name="Prijs" totalsRowFunction="custom" dataDxfId="57" totalsRowDxfId="56">
      <totalsRowFormula>IFERROR(SUM(Expenses[Prijs]), "")</totalsRowFormula>
    </tableColumn>
    <tableColumn id="10" xr3:uid="{64EED52D-D4E3-404A-8350-740956453E93}" name="Opmerkingen" dataDxfId="55" totalsRowDxfId="54"/>
  </tableColumns>
  <tableStyleInfo name="Expense Budget" showFirstColumn="0" showLastColumn="0" showRowStripes="1" showColumnStripes="0"/>
  <extLst>
    <ext xmlns:x14="http://schemas.microsoft.com/office/spreadsheetml/2009/9/main" uri="{504A1905-F514-4f6f-8877-14C23A59335A}">
      <x14:table altTextSummary="Enter Expense, Category, Budget &amp; Actual amounts in this table. Budget vs Actual Difference, Difference percent, and Total Expenses are automatically calculated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D400C9E-FFCD-4394-9045-AF0863DADC4D}" name="Table5" displayName="Table5" ref="A2:J6" totalsRowCount="1" headerRowDxfId="53" dataDxfId="52">
  <autoFilter ref="A2:J5" xr:uid="{CD400C9E-FFCD-4394-9045-AF0863DADC4D}"/>
  <tableColumns count="10">
    <tableColumn id="1" xr3:uid="{76CEDAFB-3D98-4764-92E6-3EFDC569CA60}" name="Naam" dataDxfId="51" totalsRowDxfId="50"/>
    <tableColumn id="10" xr3:uid="{F4019B18-C112-4487-A2BC-310ED032031C}" name="Thuisadres" dataDxfId="49" totalsRowDxfId="48"/>
    <tableColumn id="9" xr3:uid="{DF3C1A4A-C69F-435D-9CBE-9462A13848A0}" name="Reis" dataDxfId="47" totalsRowDxfId="46"/>
    <tableColumn id="2" xr3:uid="{42F201D5-1E34-4396-9ACA-62E80A2120A3}" name="Enkele reisafstand" dataDxfId="45" totalsRowDxfId="44"/>
    <tableColumn id="3" xr3:uid="{8F66EBDE-FC29-4CE4-85B4-D8A32BC8FBED}" name="Dubbele reisafstand" dataDxfId="43" totalsRowDxfId="42">
      <calculatedColumnFormula>D3*2</calculatedColumnFormula>
    </tableColumn>
    <tableColumn id="4" xr3:uid="{88B2C403-242C-4C3C-AD8B-3B6DCB6A98BD}" name="KM tarief" dataDxfId="41" totalsRowDxfId="40"/>
    <tableColumn id="5" xr3:uid="{7AFE1756-F6ED-48C1-A113-F11104DB9D2C}" name="Aantal dagen op kantoor per week" totalsRowLabel="TOTAAL" dataDxfId="39" totalsRowDxfId="38"/>
    <tableColumn id="6" xr3:uid="{F312F7F3-92EC-4FAD-A432-EC8D2FC026B1}" name="Totaal" totalsRowFunction="sum" dataDxfId="37" totalsRowDxfId="36">
      <calculatedColumnFormula>E3*Table5[[#This Row],[KM tarief]]*G3</calculatedColumnFormula>
    </tableColumn>
    <tableColumn id="8" xr3:uid="{C5308348-5B2C-455A-8779-987DA7FE86E1}" name="9 weken  (t/m 24 dec)" totalsRowFunction="sum" dataDxfId="35" totalsRowDxfId="34">
      <calculatedColumnFormula>Table5[[#This Row],[Totaal]]*9</calculatedColumnFormula>
    </tableColumn>
    <tableColumn id="7" xr3:uid="{F83CDFBA-D14E-4F0D-A5D6-0591CA44E268}" name="IBAN" dataDxfId="33" totalsRowDxfId="32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tegory" displayName="Category" ref="A2:A9" totalsRowShown="0" totalsRowDxfId="31">
  <autoFilter ref="A2:A9" xr:uid="{00000000-0009-0000-0100-000001000000}"/>
  <tableColumns count="1">
    <tableColumn id="6" xr3:uid="{00000000-0010-0000-0100-000006000000}" name="Category" totalsRowDxfId="30"/>
  </tableColumns>
  <tableStyleInfo name="Expense Budget" showFirstColumn="0" showLastColumn="0" showRowStripes="1" showColumnStripes="0"/>
  <extLst>
    <ext xmlns:x14="http://schemas.microsoft.com/office/spreadsheetml/2009/9/main" uri="{504A1905-F514-4f6f-8877-14C23A59335A}">
      <x14:table altTextSummary="Enter Category items in this table for use within the Expenses table in Expenses worksheet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77BEDF-B53D-427C-996C-218BE74FB860}" name="Expenses5" displayName="Expenses5" ref="A3:G8" totalsRowCount="1" dataDxfId="29" totalsRowDxfId="28">
  <autoFilter ref="A3:G7" xr:uid="{00000000-0009-0000-0100-000002000000}"/>
  <tableColumns count="7">
    <tableColumn id="1" xr3:uid="{B5795326-4040-4BC8-8EA1-E64F770C5BE5}" name="Uitgaven" totalsRowDxfId="27"/>
    <tableColumn id="8" xr3:uid="{F22FBC58-4738-4E52-8337-ED390F1BC11E}" name="Leverancier" totalsRowDxfId="26"/>
    <tableColumn id="11" xr3:uid="{9F80DB37-1E3C-4BD9-9683-D937D559595D}" name="Link" dataDxfId="25" totalsRowDxfId="24"/>
    <tableColumn id="9" xr3:uid="{F7DCE9F9-C317-4518-97D8-D5FA5582D0BA}" name="Verwachte (lever)tijd" totalsRowDxfId="23"/>
    <tableColumn id="6" xr3:uid="{F0ABE077-7E60-47D3-B769-F7BAB27A6544}" name="Sprint" totalsRowDxfId="22"/>
    <tableColumn id="2" xr3:uid="{A7B2B22C-82E4-4AAC-A441-496C354D417F}" name="Prijs" totalsRowFunction="custom" dataDxfId="21" totalsRowDxfId="20">
      <totalsRowFormula>IFERROR(SUM(Expenses5[Prijs]), "")</totalsRowFormula>
    </tableColumn>
    <tableColumn id="10" xr3:uid="{CA248562-258E-49B9-AA77-B6D7944176AA}" name="Opmerkingen" dataDxfId="19" totalsRowDxfId="18"/>
  </tableColumns>
  <tableStyleInfo name="Expense Budget" showFirstColumn="0" showLastColumn="0" showRowStripes="1" showColumnStripes="0"/>
  <extLst>
    <ext xmlns:x14="http://schemas.microsoft.com/office/spreadsheetml/2009/9/main" uri="{504A1905-F514-4f6f-8877-14C23A59335A}">
      <x14:table altTextSummary="Enter Expense, Category, Budget &amp; Actual amounts in this table. Budget vs Actual Difference, Difference percent, and Total Expenses are automatically calculated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D60F1E-28E2-4A2D-9266-4C863650F191}" name="Table54" displayName="Table54" ref="A2:H85" totalsRowCount="1" headerRowDxfId="17" dataDxfId="16">
  <autoFilter ref="A2:H84" xr:uid="{CD400C9E-FFCD-4394-9045-AF0863DADC4D}"/>
  <tableColumns count="8">
    <tableColumn id="1" xr3:uid="{0FD17E6D-8822-43C7-91DD-052A00901E3A}" name="Naam" dataDxfId="15" totalsRowDxfId="14"/>
    <tableColumn id="5" xr3:uid="{82C4430F-61AC-4BB5-9EFD-F7F5E470CD9C}" name="Datum" dataDxfId="13" totalsRowDxfId="12"/>
    <tableColumn id="10" xr3:uid="{2E818327-EB30-4BA0-B973-1D728D75331C}" name="Thuisadres" dataDxfId="11" totalsRowDxfId="10">
      <calculatedColumnFormula array="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calculatedColumnFormula>
    </tableColumn>
    <tableColumn id="9" xr3:uid="{799626AB-94BA-4EC4-9456-B969649D87E4}" name="Reis" dataDxfId="9" totalsRowDxfId="8">
      <calculatedColumnFormula array="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calculatedColumnFormula>
    </tableColumn>
    <tableColumn id="2" xr3:uid="{7D11B1BB-F35A-4621-BC35-3415F9E93AF8}" name="Enkele reisafstand" dataDxfId="7" totalsRowDxfId="6">
      <calculatedColumnFormula array="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calculatedColumnFormula>
    </tableColumn>
    <tableColumn id="3" xr3:uid="{1A6B22B5-A39E-4F65-A267-5ACC0D7620CD}" name="Dubbele reisafstand" dataDxfId="5" totalsRowDxfId="4">
      <calculatedColumnFormula>E3*2</calculatedColumnFormula>
    </tableColumn>
    <tableColumn id="4" xr3:uid="{E858C767-39E4-45B7-9078-C9CBB7D7B36E}" name="KM tarief" totalsRowLabel="TOTAAL" dataDxfId="3" totalsRowDxfId="2">
      <calculatedColumnFormula>'Inschatting Reiskosten'!F$3</calculatedColumnFormula>
    </tableColumn>
    <tableColumn id="6" xr3:uid="{E4814339-706B-4B71-ABA5-A37F8F95C81C}" name="Totaal" totalsRowFunction="sum" dataDxfId="1" totalsRowDxfId="0">
      <calculatedColumnFormula>F3*G3</calculatedColumnFormula>
    </tableColumn>
  </tableColumns>
  <tableStyleInfo name="TableStyleMedium11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theme/theme1.xml><?xml version="1.0" encoding="utf-8"?>
<a:theme xmlns:a="http://schemas.openxmlformats.org/drawingml/2006/main" name="Custom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1AB39F"/>
      </a:accent4>
      <a:accent5>
        <a:srgbClr val="00ADDC"/>
      </a:accent5>
      <a:accent6>
        <a:srgbClr val="738AC8"/>
      </a:accent6>
      <a:hlink>
        <a:srgbClr val="F3D43B"/>
      </a:hlink>
      <a:folHlink>
        <a:srgbClr val="969696"/>
      </a:folHlink>
    </a:clrScheme>
    <a:fontScheme name="Trek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黑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Franklin Gothic Book"/>
        <a:ea typeface=""/>
        <a:cs typeface=""/>
        <a:font script="Jpan" typeface="HGｺﾞｼｯｸE"/>
        <a:font script="Hang" typeface="돋움"/>
        <a:font script="Hans" typeface="楷体_GB2312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inorFont>
    </a:fontScheme>
    <a:fmtScheme name="Safari">
      <a: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20000"/>
                <a:shade val="100000"/>
                <a:satMod val="210000"/>
              </a:schemeClr>
            </a:gs>
            <a:gs pos="72000">
              <a:schemeClr val="phClr">
                <a:tint val="100000"/>
                <a:shade val="100000"/>
                <a:satMod val="210000"/>
              </a:schemeClr>
            </a:gs>
            <a:gs pos="100000">
              <a:schemeClr val="phClr">
                <a:tint val="100000"/>
                <a:shade val="100000"/>
                <a:satMod val="21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50000"/>
                <a:shade val="90000"/>
                <a:satMod val="190000"/>
              </a:schemeClr>
            </a:gs>
            <a:gs pos="27000">
              <a:schemeClr val="phClr">
                <a:tint val="82000"/>
                <a:shade val="90000"/>
                <a:satMod val="200000"/>
              </a:schemeClr>
            </a:gs>
            <a:gs pos="46000">
              <a:schemeClr val="phClr">
                <a:tint val="90000"/>
                <a:shade val="85000"/>
                <a:satMod val="210000"/>
              </a:schemeClr>
            </a:gs>
            <a:gs pos="68000">
              <a:schemeClr val="phClr">
                <a:tint val="91000"/>
                <a:shade val="85000"/>
                <a:satMod val="240000"/>
              </a:schemeClr>
            </a:gs>
            <a:gs pos="81000">
              <a:schemeClr val="phClr">
                <a:tint val="90000"/>
                <a:shade val="89000"/>
                <a:satMod val="240000"/>
              </a:schemeClr>
            </a:gs>
            <a:gs pos="100000">
              <a:schemeClr val="phClr">
                <a:tint val="60000"/>
                <a:shade val="100000"/>
                <a:satMod val="250000"/>
              </a:schemeClr>
            </a:gs>
          </a:gsLst>
          <a:lin ang="5400000" scaled="1"/>
        </a:gradFill>
      </a:fillStyleLst>
      <a:lnStyleLst>
        <a:ln w="1270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algn="br">
              <a:srgbClr val="4E3B30">
                <a:alpha val="52941"/>
              </a:srgbClr>
            </a:outerShdw>
          </a:effectLst>
          <a:scene3d>
            <a:camera prst="orthographicFront" fov="0">
              <a:rot lat="0" lon="0" rev="0"/>
            </a:camera>
            <a:lightRig rig="threePt" dir="tl">
              <a:rot lat="0" lon="0" rev="0"/>
            </a:lightRig>
          </a:scene3d>
        </a:effectStyle>
        <a:effectStyle>
          <a:effectLst>
            <a:outerShdw blurRad="88900" dist="50800" dir="5400000" algn="br">
              <a:schemeClr val="phClr">
                <a:tint val="100000"/>
                <a:shade val="75000"/>
                <a:satMod val="100000"/>
              </a:schemeClr>
            </a:outerShdw>
          </a:effectLst>
          <a:scene3d>
            <a:camera prst="perspectiveFront" fov="60000">
              <a:rot lat="0" lon="0" rev="0"/>
            </a:camera>
            <a:lightRig rig="threePt" dir="tl">
              <a:rot lat="0" lon="0" rev="0"/>
            </a:lightRig>
          </a:scene3d>
          <a:sp3d prstMaterial="metal">
            <a:bevelT w="12700" h="127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  <a:effectStyle>
          <a:effectLst>
            <a:glow rad="38100">
              <a:schemeClr val="phClr">
                <a:tint val="100000"/>
                <a:shade val="75000"/>
                <a:satMod val="100000"/>
              </a:schemeClr>
            </a:glow>
          </a:effectLst>
          <a:scene3d>
            <a:camera prst="obliqueTopLeft" fov="600000">
              <a:rot lat="0" lon="0" rev="0"/>
            </a:camera>
            <a:lightRig rig="balanced" dir="br">
              <a:rot lat="0" lon="0" rev="0"/>
            </a:lightRig>
          </a:scene3d>
          <a:sp3d prstMaterial="matte">
            <a:bevelT w="190500" h="190500"/>
            <a:contourClr>
              <a:schemeClr val="phClr">
                <a:tint val="100000"/>
                <a:shade val="100000"/>
                <a:satMod val="100000"/>
              </a:schemeClr>
            </a:contourClr>
          </a:sp3d>
        </a:effectStyle>
      </a:effectStyleLst>
      <a:bgFillStyleLst>
        <a:solidFill>
          <a:schemeClr val="phClr">
            <a:tint val="100000"/>
            <a:shade val="100000"/>
            <a:satMod val="100000"/>
          </a:schemeClr>
        </a:solidFill>
        <a:gradFill rotWithShape="1">
          <a:gsLst>
            <a:gs pos="0">
              <a:schemeClr val="phClr">
                <a:tint val="0"/>
                <a:shade val="100000"/>
                <a:satMod val="100000"/>
              </a:schemeClr>
            </a:gs>
            <a:gs pos="100000">
              <a:schemeClr val="phClr">
                <a:tint val="100000"/>
                <a:shade val="100000"/>
                <a:satMod val="100000"/>
              </a:schemeClr>
            </a:gs>
          </a:gsLst>
          <a:lin ang="2700000" scaled="1"/>
        </a:gradFill>
        <a:blipFill>
          <a:blip xmlns:r="http://schemas.openxmlformats.org/officeDocument/2006/relationships" r:embed="rId1">
            <a:duotone>
              <a:srgbClr val="FFFFFF"/>
              <a:schemeClr val="phClr">
                <a:tint val="100000"/>
                <a:shade val="100000"/>
                <a:satMod val="10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ronekopenonline.nl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jumbo.com/producten/echte-enkhuizer-glace-roze-koeken-petit-6-stuks-13688PAK" TargetMode="External"/><Relationship Id="rId1" Type="http://schemas.openxmlformats.org/officeDocument/2006/relationships/hyperlink" Target="https://dronekopenonline.nl/product/parrot-anafi-extended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rdw.nl/particulier/voertuigen/drone/het-vliegbewijs-en-het-exploitantnummer-van-een-drone/aanvragen-vliegbewijs-of-exploitantnummer-van-een-drone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ronekopenonline.nl/product/parrot-anafi-extended/" TargetMode="Externa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/>
    <pageSetUpPr fitToPage="1"/>
  </sheetPr>
  <dimension ref="A1:G12"/>
  <sheetViews>
    <sheetView showGridLines="0" workbookViewId="0">
      <selection activeCell="G6" sqref="G6"/>
    </sheetView>
  </sheetViews>
  <sheetFormatPr defaultRowHeight="30" customHeight="1" x14ac:dyDescent="0.35"/>
  <cols>
    <col min="1" max="1" width="26.54296875" bestFit="1" customWidth="1"/>
    <col min="2" max="2" width="23.90625" customWidth="1"/>
    <col min="3" max="3" width="29.36328125" customWidth="1"/>
    <col min="4" max="4" width="17.90625" customWidth="1"/>
    <col min="5" max="5" width="23.6328125" customWidth="1"/>
    <col min="6" max="6" width="12.453125" style="8" customWidth="1"/>
    <col min="7" max="7" width="44.6328125" bestFit="1" customWidth="1"/>
    <col min="8" max="8" width="2.81640625" customWidth="1"/>
  </cols>
  <sheetData>
    <row r="1" spans="1:7" ht="39" customHeight="1" x14ac:dyDescent="0.5">
      <c r="A1" s="48" t="s">
        <v>0</v>
      </c>
      <c r="B1" s="48"/>
      <c r="C1" s="48"/>
      <c r="D1" s="48"/>
      <c r="E1" s="48"/>
      <c r="F1" s="48"/>
      <c r="G1" s="48"/>
    </row>
    <row r="2" spans="1:7" ht="30" customHeight="1" x14ac:dyDescent="0.35">
      <c r="A2" s="49" t="s">
        <v>1</v>
      </c>
      <c r="B2" s="49"/>
      <c r="C2" s="49"/>
      <c r="D2" s="49"/>
      <c r="E2" s="49"/>
      <c r="F2" s="49"/>
      <c r="G2" s="49"/>
    </row>
    <row r="3" spans="1:7" ht="30" customHeight="1" x14ac:dyDescent="0.35">
      <c r="A3" s="2" t="s">
        <v>2</v>
      </c>
      <c r="B3" s="2" t="s">
        <v>3</v>
      </c>
      <c r="C3" s="22" t="s">
        <v>4</v>
      </c>
      <c r="D3" s="2" t="s">
        <v>5</v>
      </c>
      <c r="E3" s="2" t="s">
        <v>6</v>
      </c>
      <c r="F3" s="5" t="s">
        <v>7</v>
      </c>
      <c r="G3" s="2" t="s">
        <v>8</v>
      </c>
    </row>
    <row r="4" spans="1:7" ht="30" customHeight="1" x14ac:dyDescent="0.35">
      <c r="A4" t="s">
        <v>9</v>
      </c>
      <c r="B4" s="31" t="s">
        <v>10</v>
      </c>
      <c r="C4" s="31" t="s">
        <v>11</v>
      </c>
      <c r="D4" t="s">
        <v>12</v>
      </c>
      <c r="E4" t="s">
        <v>13</v>
      </c>
      <c r="F4" s="6">
        <v>1019</v>
      </c>
      <c r="G4" s="3" t="s">
        <v>14</v>
      </c>
    </row>
    <row r="5" spans="1:7" ht="30" customHeight="1" x14ac:dyDescent="0.35">
      <c r="A5" t="s">
        <v>15</v>
      </c>
      <c r="B5" t="s">
        <v>16</v>
      </c>
      <c r="C5" s="31" t="s">
        <v>17</v>
      </c>
      <c r="D5" t="s">
        <v>18</v>
      </c>
      <c r="E5" t="s">
        <v>13</v>
      </c>
      <c r="F5" s="6">
        <v>23</v>
      </c>
      <c r="G5" s="3" t="s">
        <v>19</v>
      </c>
    </row>
    <row r="6" spans="1:7" ht="30" customHeight="1" x14ac:dyDescent="0.35">
      <c r="A6" t="s">
        <v>20</v>
      </c>
      <c r="B6" t="s">
        <v>21</v>
      </c>
      <c r="C6" s="32" t="s">
        <v>22</v>
      </c>
      <c r="D6" t="s">
        <v>23</v>
      </c>
      <c r="E6" t="s">
        <v>13</v>
      </c>
      <c r="F6" s="6">
        <v>20.329999999999998</v>
      </c>
      <c r="G6" s="3" t="s">
        <v>24</v>
      </c>
    </row>
    <row r="7" spans="1:7" ht="30" customHeight="1" x14ac:dyDescent="0.35">
      <c r="A7" t="s">
        <v>25</v>
      </c>
      <c r="B7" t="s">
        <v>26</v>
      </c>
      <c r="C7" s="32" t="s">
        <v>27</v>
      </c>
      <c r="D7" t="s">
        <v>23</v>
      </c>
      <c r="E7" t="s">
        <v>28</v>
      </c>
      <c r="F7" s="6">
        <v>1661</v>
      </c>
      <c r="G7" s="3" t="s">
        <v>29</v>
      </c>
    </row>
    <row r="8" spans="1:7" ht="30" customHeight="1" x14ac:dyDescent="0.35">
      <c r="A8" t="s">
        <v>30</v>
      </c>
      <c r="B8" t="s">
        <v>31</v>
      </c>
      <c r="C8" s="35" t="s">
        <v>32</v>
      </c>
      <c r="D8" t="s">
        <v>33</v>
      </c>
      <c r="E8" t="s">
        <v>34</v>
      </c>
      <c r="F8" s="6">
        <f>'Inschatting Reiskosten'!I3</f>
        <v>554.04</v>
      </c>
      <c r="G8" s="3" t="s">
        <v>35</v>
      </c>
    </row>
    <row r="9" spans="1:7" ht="30" customHeight="1" x14ac:dyDescent="0.35">
      <c r="A9" t="s">
        <v>36</v>
      </c>
      <c r="B9" t="s">
        <v>37</v>
      </c>
      <c r="C9" s="35" t="s">
        <v>32</v>
      </c>
      <c r="D9" t="s">
        <v>33</v>
      </c>
      <c r="E9" t="s">
        <v>34</v>
      </c>
      <c r="F9" s="6">
        <f>'Inschatting Reiskosten'!I4</f>
        <v>359.1</v>
      </c>
      <c r="G9" s="3" t="s">
        <v>35</v>
      </c>
    </row>
    <row r="10" spans="1:7" ht="30" customHeight="1" x14ac:dyDescent="0.35">
      <c r="A10" t="s">
        <v>38</v>
      </c>
      <c r="B10" t="s">
        <v>39</v>
      </c>
      <c r="C10" s="35" t="s">
        <v>32</v>
      </c>
      <c r="D10" t="s">
        <v>33</v>
      </c>
      <c r="E10" t="s">
        <v>34</v>
      </c>
      <c r="F10" s="6">
        <f>'Inschatting Reiskosten'!I5</f>
        <v>318.05999999999995</v>
      </c>
      <c r="G10" s="3" t="s">
        <v>35</v>
      </c>
    </row>
    <row r="11" spans="1:7" ht="30" customHeight="1" x14ac:dyDescent="0.35">
      <c r="A11" t="s">
        <v>40</v>
      </c>
      <c r="B11" t="s">
        <v>41</v>
      </c>
      <c r="C11" s="30" t="s">
        <v>42</v>
      </c>
      <c r="D11" t="s">
        <v>43</v>
      </c>
      <c r="E11" t="s">
        <v>34</v>
      </c>
      <c r="F11" s="6">
        <v>10</v>
      </c>
      <c r="G11" s="3" t="s">
        <v>14</v>
      </c>
    </row>
    <row r="12" spans="1:7" ht="30" customHeight="1" x14ac:dyDescent="0.35">
      <c r="A12" s="1"/>
      <c r="B12" s="1"/>
      <c r="C12" s="1"/>
      <c r="D12" s="1"/>
      <c r="E12" s="1"/>
      <c r="F12" s="7">
        <f>IFERROR(SUM(Expenses[Prijs]), "")</f>
        <v>3964.5299999999997</v>
      </c>
      <c r="G12" s="4"/>
    </row>
  </sheetData>
  <mergeCells count="2">
    <mergeCell ref="A1:G1"/>
    <mergeCell ref="A2:G2"/>
  </mergeCells>
  <dataValidations count="6">
    <dataValidation allowBlank="1" showInputMessage="1" showErrorMessage="1" prompt="Select Category in this column under this heading. Enter new categories in Category worksheet. Press ALT+DOWN ARROW for options, then DOWN ARROW and ENTER to make selection" sqref="E3" xr:uid="{00000000-0002-0000-0000-000000000000}"/>
    <dataValidation allowBlank="1" showInputMessage="1" showErrorMessage="1" prompt="Enter Company Name in this cell and Expense details in table below. Category list is automatically updated from Category table in Category worksheet" sqref="A2:E2" xr:uid="{00000000-0002-0000-0000-000001000000}"/>
    <dataValidation allowBlank="1" showInputMessage="1" showErrorMessage="1" prompt="Enter Expense in this column under this heading. Use heading filters to find specific entries" sqref="A3:D3" xr:uid="{00000000-0002-0000-0000-000005000000}"/>
    <dataValidation allowBlank="1" showInputMessage="1" showErrorMessage="1" prompt="Enter Budget amount in this column under this heading" sqref="F3:G3" xr:uid="{00000000-0002-0000-0000-000007000000}"/>
    <dataValidation allowBlank="1" showInputMessage="1" showErrorMessage="1" prompt="Title of this worksheet is in this cell. Enter Date in cell at right" sqref="A1:G1" xr:uid="{00000000-0002-0000-0000-000002000000}"/>
    <dataValidation type="list" errorStyle="warning" allowBlank="1" showInputMessage="1" showErrorMessage="1" error="Select Category from the list. Enter new categories in Category worksheet. Select CANCEL, then press ALT+DOWN ARROW for options, then DOWN ARROW and ENTER to make selection" sqref="E4:E11" xr:uid="{00000000-0002-0000-0000-00000A000000}">
      <formula1>Categories</formula1>
    </dataValidation>
  </dataValidations>
  <hyperlinks>
    <hyperlink ref="C4" r:id="rId1" xr:uid="{68775FAD-0DAD-4DFE-9CCF-54A29B58798B}"/>
    <hyperlink ref="C11" r:id="rId2" xr:uid="{0C0E9BC0-EB34-4322-B761-D240D583575A}"/>
    <hyperlink ref="B4" r:id="rId3" display="www.dronekopenonline.nl" xr:uid="{94D96E97-83D0-4593-986A-E670423E9868}"/>
    <hyperlink ref="C5" r:id="rId4" xr:uid="{FF720096-7B81-4AA4-8D3B-F6D06B7B7F58}"/>
    <hyperlink ref="C8:C10" location="'Inschatting Reiskosten'!A1" display="Reiskosten" xr:uid="{D22E9572-1084-4301-9F52-27FF73470402}"/>
  </hyperlinks>
  <printOptions horizontalCentered="1"/>
  <pageMargins left="0.6" right="0.6" top="0.75" bottom="0.75" header="0.25" footer="0.25"/>
  <pageSetup scale="74" fitToHeight="0" orientation="portrait" r:id="rId5"/>
  <headerFooter differentFirst="1">
    <oddFooter>Page &amp;P of &amp;N</oddFooter>
  </headerFooter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18DB-B55D-4209-B806-883ED922136D}">
  <sheetPr>
    <tabColor theme="6"/>
  </sheetPr>
  <dimension ref="A1:J6"/>
  <sheetViews>
    <sheetView workbookViewId="0">
      <selection activeCell="H6" sqref="H6"/>
    </sheetView>
  </sheetViews>
  <sheetFormatPr defaultRowHeight="15" x14ac:dyDescent="0.35"/>
  <cols>
    <col min="1" max="1" width="22.08984375" customWidth="1"/>
    <col min="2" max="2" width="30.81640625" style="15" customWidth="1"/>
    <col min="3" max="3" width="22.90625" style="15" customWidth="1"/>
    <col min="4" max="4" width="11.90625" style="19" customWidth="1"/>
    <col min="5" max="5" width="12.453125" style="19" customWidth="1"/>
    <col min="6" max="6" width="10.36328125" style="19" bestFit="1" customWidth="1"/>
    <col min="7" max="7" width="15.08984375" style="19" customWidth="1"/>
    <col min="8" max="8" width="7.81640625" style="19" bestFit="1" customWidth="1"/>
    <col min="9" max="9" width="12" style="19" customWidth="1"/>
    <col min="10" max="10" width="22.81640625" customWidth="1"/>
  </cols>
  <sheetData>
    <row r="1" spans="1:10" ht="30" x14ac:dyDescent="0.35">
      <c r="A1" s="29" t="s">
        <v>32</v>
      </c>
      <c r="B1" s="18"/>
      <c r="C1" s="18"/>
    </row>
    <row r="2" spans="1:10" ht="53.25" customHeight="1" x14ac:dyDescent="0.35">
      <c r="A2" s="9" t="s">
        <v>44</v>
      </c>
      <c r="B2" s="12" t="s">
        <v>45</v>
      </c>
      <c r="C2" s="12" t="s">
        <v>46</v>
      </c>
      <c r="D2" s="17" t="s">
        <v>47</v>
      </c>
      <c r="E2" s="17" t="s">
        <v>48</v>
      </c>
      <c r="F2" s="17" t="s">
        <v>49</v>
      </c>
      <c r="G2" s="17" t="s">
        <v>50</v>
      </c>
      <c r="H2" s="17" t="s">
        <v>51</v>
      </c>
      <c r="I2" s="17" t="s">
        <v>52</v>
      </c>
      <c r="J2" s="9" t="s">
        <v>53</v>
      </c>
    </row>
    <row r="3" spans="1:10" x14ac:dyDescent="0.35">
      <c r="A3" t="s">
        <v>54</v>
      </c>
      <c r="B3" t="s">
        <v>55</v>
      </c>
      <c r="C3" s="15" t="s">
        <v>56</v>
      </c>
      <c r="D3">
        <v>54</v>
      </c>
      <c r="E3" s="17">
        <f>Table5[[#This Row],[Enkele reisafstand]]*2</f>
        <v>108</v>
      </c>
      <c r="F3">
        <v>0.19</v>
      </c>
      <c r="G3" s="17">
        <v>3</v>
      </c>
      <c r="H3" s="20">
        <f>E3*Table5[[#This Row],[KM tarief]]*G3</f>
        <v>61.56</v>
      </c>
      <c r="I3" s="21">
        <f>Table5[[#This Row],[Totaal]]*9</f>
        <v>554.04</v>
      </c>
      <c r="J3" s="17" t="s">
        <v>57</v>
      </c>
    </row>
    <row r="4" spans="1:10" s="16" customFormat="1" x14ac:dyDescent="0.35">
      <c r="A4" s="16" t="s">
        <v>58</v>
      </c>
      <c r="B4" s="16" t="s">
        <v>59</v>
      </c>
      <c r="C4" s="15" t="s">
        <v>60</v>
      </c>
      <c r="D4" s="19">
        <v>35</v>
      </c>
      <c r="E4" s="17">
        <f>Table5[[#This Row],[Enkele reisafstand]]*2</f>
        <v>70</v>
      </c>
      <c r="F4" s="17">
        <v>0.19</v>
      </c>
      <c r="G4" s="17">
        <v>3</v>
      </c>
      <c r="H4" s="20">
        <f>E4*Table5[[#This Row],[KM tarief]]*G4</f>
        <v>39.900000000000006</v>
      </c>
      <c r="I4" s="21">
        <f>Table5[[#This Row],[Totaal]]*9</f>
        <v>359.1</v>
      </c>
      <c r="J4" s="17" t="s">
        <v>61</v>
      </c>
    </row>
    <row r="5" spans="1:10" x14ac:dyDescent="0.35">
      <c r="A5" t="s">
        <v>62</v>
      </c>
      <c r="B5" t="s">
        <v>63</v>
      </c>
      <c r="C5" s="15" t="s">
        <v>64</v>
      </c>
      <c r="D5">
        <v>31</v>
      </c>
      <c r="E5" s="17">
        <f>Table5[[#This Row],[Enkele reisafstand]]*2</f>
        <v>62</v>
      </c>
      <c r="F5" s="17">
        <v>0.19</v>
      </c>
      <c r="G5" s="17">
        <v>3</v>
      </c>
      <c r="H5" s="20">
        <f>E5*Table5[[#This Row],[KM tarief]]*G5</f>
        <v>35.339999999999996</v>
      </c>
      <c r="I5" s="21">
        <f>Table5[[#This Row],[Totaal]]*9</f>
        <v>318.05999999999995</v>
      </c>
      <c r="J5" s="17" t="s">
        <v>65</v>
      </c>
    </row>
    <row r="6" spans="1:10" x14ac:dyDescent="0.35">
      <c r="A6" s="9"/>
      <c r="B6" s="12"/>
      <c r="C6" s="12"/>
      <c r="D6" s="17"/>
      <c r="E6" s="17"/>
      <c r="F6" s="17"/>
      <c r="G6" s="17" t="s">
        <v>66</v>
      </c>
      <c r="H6" s="13">
        <f>SUBTOTAL(109,Table5[Totaal])</f>
        <v>136.80000000000001</v>
      </c>
      <c r="I6" s="17">
        <f>SUBTOTAL(109,Table5[9 weken  (t/m 24 dec)])</f>
        <v>1231.1999999999998</v>
      </c>
      <c r="J6" s="17"/>
    </row>
  </sheetData>
  <pageMargins left="0.7" right="0.7" top="0.75" bottom="0.75" header="0.3" footer="0.3"/>
  <pageSetup paperSize="9" orientation="portrait" r:id="rId1"/>
  <ignoredErrors>
    <ignoredError sqref="E3:E5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A1:A8"/>
  <sheetViews>
    <sheetView showGridLines="0" workbookViewId="0">
      <selection activeCell="H15" sqref="H15"/>
    </sheetView>
  </sheetViews>
  <sheetFormatPr defaultRowHeight="30" customHeight="1" x14ac:dyDescent="0.35"/>
  <cols>
    <col min="1" max="1" width="20.81640625" bestFit="1" customWidth="1"/>
    <col min="2" max="2" width="2.81640625" customWidth="1"/>
  </cols>
  <sheetData>
    <row r="1" spans="1:1" ht="39" customHeight="1" x14ac:dyDescent="0.45">
      <c r="A1" s="11" t="s">
        <v>67</v>
      </c>
    </row>
    <row r="2" spans="1:1" ht="30" customHeight="1" x14ac:dyDescent="0.35">
      <c r="A2" s="2" t="s">
        <v>68</v>
      </c>
    </row>
    <row r="3" spans="1:1" ht="30" customHeight="1" x14ac:dyDescent="0.35">
      <c r="A3" t="s">
        <v>69</v>
      </c>
    </row>
    <row r="4" spans="1:1" ht="30" customHeight="1" x14ac:dyDescent="0.35">
      <c r="A4" t="s">
        <v>13</v>
      </c>
    </row>
    <row r="5" spans="1:1" ht="30" customHeight="1" x14ac:dyDescent="0.35">
      <c r="A5" t="s">
        <v>28</v>
      </c>
    </row>
    <row r="6" spans="1:1" ht="30" customHeight="1" x14ac:dyDescent="0.35">
      <c r="A6" t="s">
        <v>70</v>
      </c>
    </row>
    <row r="7" spans="1:1" ht="30" customHeight="1" x14ac:dyDescent="0.35">
      <c r="A7" t="s">
        <v>71</v>
      </c>
    </row>
    <row r="8" spans="1:1" ht="30" customHeight="1" x14ac:dyDescent="0.35">
      <c r="A8" t="s">
        <v>34</v>
      </c>
    </row>
  </sheetData>
  <dataValidations count="2">
    <dataValidation allowBlank="1" showInputMessage="1" showErrorMessage="1" prompt="Category items are in this column under this heading" sqref="A2" xr:uid="{00000000-0002-0000-0100-000001000000}"/>
    <dataValidation allowBlank="1" showInputMessage="1" showErrorMessage="1" prompt="Title of this worksheet is in this cell" sqref="A1" xr:uid="{00000000-0002-0000-0100-000002000000}"/>
  </dataValidations>
  <printOptions horizontalCentered="1"/>
  <pageMargins left="0.6" right="0.6" top="0.75" bottom="0.75" header="0.25" footer="0.25"/>
  <pageSetup fitToHeight="0" orientation="portrait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B3D1-D880-497D-A9A0-4A7D54002167}">
  <sheetPr>
    <tabColor theme="2" tint="-0.249977111117893"/>
    <pageSetUpPr fitToPage="1"/>
  </sheetPr>
  <dimension ref="A1:G8"/>
  <sheetViews>
    <sheetView showGridLines="0" workbookViewId="0">
      <selection activeCell="C17" sqref="C17"/>
    </sheetView>
  </sheetViews>
  <sheetFormatPr defaultRowHeight="30" customHeight="1" x14ac:dyDescent="0.35"/>
  <cols>
    <col min="1" max="1" width="26.54296875" bestFit="1" customWidth="1"/>
    <col min="2" max="2" width="23.90625" customWidth="1"/>
    <col min="3" max="3" width="29.36328125" customWidth="1"/>
    <col min="4" max="4" width="17.90625" customWidth="1"/>
    <col min="5" max="5" width="23.6328125" customWidth="1"/>
    <col min="6" max="6" width="12.453125" style="8" customWidth="1"/>
    <col min="7" max="7" width="28.1796875" bestFit="1" customWidth="1"/>
    <col min="8" max="8" width="2.81640625" customWidth="1"/>
  </cols>
  <sheetData>
    <row r="1" spans="1:7" ht="39" customHeight="1" x14ac:dyDescent="0.5">
      <c r="A1" s="48" t="s">
        <v>72</v>
      </c>
      <c r="B1" s="48"/>
      <c r="C1" s="48"/>
      <c r="D1" s="48"/>
      <c r="E1" s="48"/>
      <c r="F1" s="48"/>
      <c r="G1" s="48"/>
    </row>
    <row r="2" spans="1:7" ht="30" customHeight="1" x14ac:dyDescent="0.35">
      <c r="A2" s="49" t="s">
        <v>1</v>
      </c>
      <c r="B2" s="49"/>
      <c r="C2" s="49"/>
      <c r="D2" s="49"/>
      <c r="E2" s="49"/>
      <c r="F2" s="49"/>
      <c r="G2" s="49"/>
    </row>
    <row r="3" spans="1:7" ht="30" customHeight="1" x14ac:dyDescent="0.35">
      <c r="A3" s="2" t="s">
        <v>2</v>
      </c>
      <c r="B3" s="2" t="s">
        <v>3</v>
      </c>
      <c r="C3" s="22" t="s">
        <v>4</v>
      </c>
      <c r="D3" s="2" t="s">
        <v>5</v>
      </c>
      <c r="E3" s="2" t="s">
        <v>6</v>
      </c>
      <c r="F3" s="5" t="s">
        <v>7</v>
      </c>
      <c r="G3" s="2" t="s">
        <v>8</v>
      </c>
    </row>
    <row r="4" spans="1:7" x14ac:dyDescent="0.35">
      <c r="A4" t="s">
        <v>9</v>
      </c>
      <c r="B4" t="s">
        <v>10</v>
      </c>
      <c r="C4" s="31" t="s">
        <v>11</v>
      </c>
      <c r="D4" t="s">
        <v>12</v>
      </c>
      <c r="E4" t="s">
        <v>13</v>
      </c>
      <c r="F4" s="6">
        <v>1019</v>
      </c>
      <c r="G4" s="3" t="s">
        <v>73</v>
      </c>
    </row>
    <row r="5" spans="1:7" ht="30" customHeight="1" x14ac:dyDescent="0.35">
      <c r="A5" t="s">
        <v>30</v>
      </c>
      <c r="B5" t="s">
        <v>31</v>
      </c>
      <c r="C5" s="35" t="s">
        <v>32</v>
      </c>
      <c r="D5" t="s">
        <v>33</v>
      </c>
      <c r="E5" t="s">
        <v>34</v>
      </c>
      <c r="F5" s="6">
        <f>'Reiskosten tot nu toe'!H87</f>
        <v>410.39999999999992</v>
      </c>
      <c r="G5" s="3" t="s">
        <v>74</v>
      </c>
    </row>
    <row r="6" spans="1:7" ht="30" customHeight="1" x14ac:dyDescent="0.35">
      <c r="A6" t="s">
        <v>36</v>
      </c>
      <c r="B6" t="s">
        <v>37</v>
      </c>
      <c r="C6" s="35" t="s">
        <v>32</v>
      </c>
      <c r="D6" t="s">
        <v>33</v>
      </c>
      <c r="E6" t="s">
        <v>34</v>
      </c>
      <c r="F6" s="6">
        <f>'Reiskosten tot nu toe'!H88</f>
        <v>186.20000000000005</v>
      </c>
      <c r="G6" s="3" t="s">
        <v>74</v>
      </c>
    </row>
    <row r="7" spans="1:7" ht="30" customHeight="1" x14ac:dyDescent="0.35">
      <c r="A7" t="s">
        <v>38</v>
      </c>
      <c r="B7" t="s">
        <v>39</v>
      </c>
      <c r="C7" s="35" t="s">
        <v>32</v>
      </c>
      <c r="D7" t="s">
        <v>33</v>
      </c>
      <c r="E7" t="s">
        <v>34</v>
      </c>
      <c r="F7" s="6">
        <f>'Reiskosten tot nu toe'!H89</f>
        <v>223.82</v>
      </c>
      <c r="G7" s="3" t="s">
        <v>74</v>
      </c>
    </row>
    <row r="8" spans="1:7" ht="30" customHeight="1" x14ac:dyDescent="0.35">
      <c r="A8" s="1"/>
      <c r="B8" s="1"/>
      <c r="C8" s="1"/>
      <c r="D8" s="1"/>
      <c r="E8" s="1"/>
      <c r="F8" s="7">
        <f>IFERROR(SUM(Expenses5[Prijs]), "")</f>
        <v>1839.4199999999998</v>
      </c>
      <c r="G8" s="4"/>
    </row>
  </sheetData>
  <mergeCells count="2">
    <mergeCell ref="A1:G1"/>
    <mergeCell ref="A2:G2"/>
  </mergeCells>
  <dataValidations count="6">
    <dataValidation allowBlank="1" showInputMessage="1" showErrorMessage="1" prompt="Title of this worksheet is in this cell. Enter Date in cell at right" sqref="A1:G1" xr:uid="{88928BD2-3DE9-4F47-AC3A-1EEC322BD799}"/>
    <dataValidation allowBlank="1" showInputMessage="1" showErrorMessage="1" prompt="Enter Budget amount in this column under this heading" sqref="F3:G3" xr:uid="{7EA193DF-1426-467C-BCC8-B4E9F69001E1}"/>
    <dataValidation allowBlank="1" showInputMessage="1" showErrorMessage="1" prompt="Enter Expense in this column under this heading. Use heading filters to find specific entries" sqref="A3:D3" xr:uid="{FB2F3C07-CE89-43BE-BD1B-9F561C7AA8F6}"/>
    <dataValidation allowBlank="1" showInputMessage="1" showErrorMessage="1" prompt="Enter Company Name in this cell and Expense details in table below. Category list is automatically updated from Category table in Category worksheet" sqref="A2:E2" xr:uid="{36F89CFC-B070-4766-B185-95815FA98EE6}"/>
    <dataValidation allowBlank="1" showInputMessage="1" showErrorMessage="1" prompt="Select Category in this column under this heading. Enter new categories in Category worksheet. Press ALT+DOWN ARROW for options, then DOWN ARROW and ENTER to make selection" sqref="E3" xr:uid="{67845F21-031E-45DF-B9BF-BD94BC640DFF}"/>
    <dataValidation type="list" errorStyle="warning" allowBlank="1" showInputMessage="1" showErrorMessage="1" error="Select Category from the list. Enter new categories in Category worksheet. Select CANCEL, then press ALT+DOWN ARROW for options, then DOWN ARROW and ENTER to make selection" sqref="E4:E7" xr:uid="{80EB7582-5745-49C7-91A2-855AF3A55F6D}">
      <formula1>Categories</formula1>
    </dataValidation>
  </dataValidations>
  <hyperlinks>
    <hyperlink ref="C4" r:id="rId1" xr:uid="{37CC7F32-A715-429D-9262-F5ED48EA7124}"/>
    <hyperlink ref="C5:C7" location="'Werkelijke Reiskosten'!A1" display="Reiskosten" xr:uid="{AE22D524-C0F4-45F3-B946-F40F5A6AF841}"/>
  </hyperlinks>
  <printOptions horizontalCentered="1"/>
  <pageMargins left="0.6" right="0.6" top="0.75" bottom="0.75" header="0.25" footer="0.25"/>
  <pageSetup scale="74" fitToHeight="0" orientation="portrait" r:id="rId2"/>
  <headerFooter differentFirst="1">
    <oddFooter>Page &amp;P of &amp;N</oddFooter>
  </headerFooter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54C-AE67-4273-AAC3-54BAA2762F42}">
  <sheetPr codeName="Sheet1">
    <tabColor theme="2" tint="-0.249977111117893"/>
  </sheetPr>
  <dimension ref="A1:K93"/>
  <sheetViews>
    <sheetView tabSelected="1" topLeftCell="A13" workbookViewId="0">
      <selection activeCell="G30" sqref="G30"/>
    </sheetView>
  </sheetViews>
  <sheetFormatPr defaultRowHeight="15" x14ac:dyDescent="0.35"/>
  <cols>
    <col min="1" max="1" width="24" customWidth="1"/>
    <col min="2" max="2" width="11.90625" customWidth="1"/>
    <col min="3" max="3" width="30.81640625" style="15" customWidth="1"/>
    <col min="4" max="4" width="22.90625" style="15" customWidth="1"/>
    <col min="5" max="5" width="14.36328125" style="19" customWidth="1"/>
    <col min="6" max="6" width="12.453125" style="19" customWidth="1"/>
    <col min="7" max="7" width="10.54296875" style="19" bestFit="1" customWidth="1"/>
    <col min="8" max="8" width="17.08984375" style="19" customWidth="1"/>
    <col min="9" max="9" width="3" bestFit="1" customWidth="1"/>
    <col min="10" max="10" width="6.08984375" customWidth="1"/>
    <col min="11" max="11" width="25.6328125" customWidth="1"/>
    <col min="12" max="12" width="32.08984375" customWidth="1"/>
    <col min="13" max="13" width="25.08984375" customWidth="1"/>
  </cols>
  <sheetData>
    <row r="1" spans="1:8" ht="30" x14ac:dyDescent="0.35">
      <c r="A1" s="29" t="s">
        <v>75</v>
      </c>
      <c r="B1" s="10"/>
      <c r="C1" s="18"/>
      <c r="D1" s="18"/>
    </row>
    <row r="2" spans="1:8" ht="30" x14ac:dyDescent="0.35">
      <c r="A2" s="9" t="s">
        <v>44</v>
      </c>
      <c r="B2" s="12" t="s">
        <v>76</v>
      </c>
      <c r="C2" s="12" t="s">
        <v>45</v>
      </c>
      <c r="D2" s="12" t="s">
        <v>46</v>
      </c>
      <c r="E2" s="17" t="s">
        <v>47</v>
      </c>
      <c r="F2" s="17" t="s">
        <v>48</v>
      </c>
      <c r="G2" s="17" t="s">
        <v>49</v>
      </c>
      <c r="H2" s="17" t="s">
        <v>51</v>
      </c>
    </row>
    <row r="3" spans="1:8" ht="18" customHeight="1" x14ac:dyDescent="0.35">
      <c r="A3" s="14" t="s">
        <v>54</v>
      </c>
      <c r="B3" s="23">
        <v>44481</v>
      </c>
      <c r="C3" s="12" t="str" cm="1">
        <f t="array" ref="C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3" s="12" t="str" cm="1">
        <f t="array" ref="D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3" s="17" cm="1">
        <f t="array" ref="E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3" s="17">
        <f t="shared" ref="F3:F20" si="0">E3*2</f>
        <v>108</v>
      </c>
      <c r="G3" s="25">
        <v>0</v>
      </c>
      <c r="H3" s="24">
        <f t="shared" ref="H3:H84" si="1">F3*G3</f>
        <v>0</v>
      </c>
    </row>
    <row r="4" spans="1:8" s="16" customFormat="1" x14ac:dyDescent="0.35">
      <c r="A4" s="14" t="s">
        <v>62</v>
      </c>
      <c r="B4" s="23">
        <v>44481</v>
      </c>
      <c r="C4" s="12" t="str" cm="1">
        <f t="array" ref="C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4" s="12" t="str" cm="1">
        <f t="array" ref="D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4" s="17" cm="1">
        <f t="array" ref="E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4" s="17">
        <f t="shared" si="0"/>
        <v>62</v>
      </c>
      <c r="G4" s="25">
        <v>0</v>
      </c>
      <c r="H4" s="24">
        <f t="shared" si="1"/>
        <v>0</v>
      </c>
    </row>
    <row r="5" spans="1:8" x14ac:dyDescent="0.35">
      <c r="A5" s="14" t="s">
        <v>54</v>
      </c>
      <c r="B5" s="23">
        <v>44488</v>
      </c>
      <c r="C5" s="12" t="str" cm="1">
        <f t="array" ref="C5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5" s="12" t="str" cm="1">
        <f t="array" ref="D5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5" s="17" cm="1">
        <f t="array" ref="E5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5" s="17">
        <f t="shared" si="0"/>
        <v>108</v>
      </c>
      <c r="G5" s="25">
        <v>0</v>
      </c>
      <c r="H5" s="24">
        <f t="shared" si="1"/>
        <v>0</v>
      </c>
    </row>
    <row r="6" spans="1:8" x14ac:dyDescent="0.35">
      <c r="A6" s="14" t="s">
        <v>62</v>
      </c>
      <c r="B6" s="23">
        <v>44488</v>
      </c>
      <c r="C6" s="12" t="str" cm="1">
        <f t="array" ref="C6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6" s="12" t="str" cm="1">
        <f t="array" ref="D6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6" s="17" cm="1">
        <f t="array" ref="E6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6" s="17">
        <f t="shared" si="0"/>
        <v>62</v>
      </c>
      <c r="G6" s="25">
        <v>0</v>
      </c>
      <c r="H6" s="24">
        <f t="shared" si="1"/>
        <v>0</v>
      </c>
    </row>
    <row r="7" spans="1:8" x14ac:dyDescent="0.35">
      <c r="A7" s="14" t="s">
        <v>58</v>
      </c>
      <c r="B7" s="23">
        <v>44488</v>
      </c>
      <c r="C7" s="12" t="str" cm="1">
        <f t="array" ref="C7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7" s="12" t="str" cm="1">
        <f t="array" ref="D7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7" s="17" cm="1">
        <f t="array" ref="E7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7" s="17">
        <f t="shared" si="0"/>
        <v>70</v>
      </c>
      <c r="G7" s="25">
        <v>0</v>
      </c>
      <c r="H7" s="24">
        <f t="shared" si="1"/>
        <v>0</v>
      </c>
    </row>
    <row r="8" spans="1:8" x14ac:dyDescent="0.35">
      <c r="A8" s="14" t="s">
        <v>54</v>
      </c>
      <c r="B8" s="23">
        <v>44489</v>
      </c>
      <c r="C8" s="12" t="str" cm="1">
        <f t="array" ref="C8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8" s="12" t="str" cm="1">
        <f t="array" ref="D8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8" s="17" cm="1">
        <f t="array" ref="E8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8" s="17">
        <f t="shared" si="0"/>
        <v>108</v>
      </c>
      <c r="G8" s="25">
        <v>0</v>
      </c>
      <c r="H8" s="24">
        <f t="shared" si="1"/>
        <v>0</v>
      </c>
    </row>
    <row r="9" spans="1:8" x14ac:dyDescent="0.35">
      <c r="A9" s="14" t="s">
        <v>62</v>
      </c>
      <c r="B9" s="23">
        <v>44489</v>
      </c>
      <c r="C9" s="12" t="str" cm="1">
        <f t="array" ref="C9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9" s="12" t="str" cm="1">
        <f t="array" ref="D9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9" s="17" cm="1">
        <f t="array" ref="E9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9" s="17">
        <f t="shared" si="0"/>
        <v>62</v>
      </c>
      <c r="G9" s="25">
        <v>0</v>
      </c>
      <c r="H9" s="24">
        <f t="shared" si="1"/>
        <v>0</v>
      </c>
    </row>
    <row r="10" spans="1:8" x14ac:dyDescent="0.35">
      <c r="A10" s="14" t="s">
        <v>58</v>
      </c>
      <c r="B10" s="23">
        <v>44489</v>
      </c>
      <c r="C10" s="12" t="str" cm="1">
        <f t="array" ref="C10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10" s="12" t="str" cm="1">
        <f t="array" ref="D10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10" s="17" cm="1">
        <f t="array" ref="E10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10" s="17">
        <f t="shared" si="0"/>
        <v>70</v>
      </c>
      <c r="G10" s="25">
        <v>0</v>
      </c>
      <c r="H10" s="24">
        <f t="shared" si="1"/>
        <v>0</v>
      </c>
    </row>
    <row r="11" spans="1:8" x14ac:dyDescent="0.35">
      <c r="A11" s="14" t="s">
        <v>62</v>
      </c>
      <c r="B11" s="23">
        <v>44502</v>
      </c>
      <c r="C11" s="12" t="str" cm="1">
        <f t="array" ref="C1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11" s="12" t="str" cm="1">
        <f t="array" ref="D1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11" s="17" cm="1">
        <f t="array" ref="E1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11" s="17">
        <f t="shared" si="0"/>
        <v>62</v>
      </c>
      <c r="G11" s="25">
        <v>0</v>
      </c>
      <c r="H11" s="24">
        <f t="shared" si="1"/>
        <v>0</v>
      </c>
    </row>
    <row r="12" spans="1:8" x14ac:dyDescent="0.35">
      <c r="A12" s="14" t="s">
        <v>58</v>
      </c>
      <c r="B12" s="23">
        <v>44502</v>
      </c>
      <c r="C12" s="12" t="str" cm="1">
        <f t="array" ref="C12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12" s="12" t="str" cm="1">
        <f t="array" ref="D12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12" s="17" cm="1">
        <f t="array" ref="E12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12" s="17">
        <f t="shared" si="0"/>
        <v>70</v>
      </c>
      <c r="G12" s="25">
        <v>0</v>
      </c>
      <c r="H12" s="24">
        <f t="shared" si="1"/>
        <v>0</v>
      </c>
    </row>
    <row r="13" spans="1:8" x14ac:dyDescent="0.35">
      <c r="A13" s="14" t="s">
        <v>54</v>
      </c>
      <c r="B13" s="23">
        <v>44503</v>
      </c>
      <c r="C13" s="12" t="str" cm="1">
        <f t="array" ref="C1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13" s="12" t="str" cm="1">
        <f t="array" ref="D1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13" s="17" cm="1">
        <f t="array" ref="E1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13" s="17">
        <f t="shared" si="0"/>
        <v>108</v>
      </c>
      <c r="G13" s="25">
        <v>0</v>
      </c>
      <c r="H13" s="24">
        <f t="shared" si="1"/>
        <v>0</v>
      </c>
    </row>
    <row r="14" spans="1:8" x14ac:dyDescent="0.35">
      <c r="A14" s="14" t="s">
        <v>58</v>
      </c>
      <c r="B14" s="23">
        <v>44503</v>
      </c>
      <c r="C14" s="12" t="str" cm="1">
        <f t="array" ref="C1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14" s="12" t="str" cm="1">
        <f t="array" ref="D1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14" s="17" cm="1">
        <f t="array" ref="E1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14" s="17">
        <f t="shared" si="0"/>
        <v>70</v>
      </c>
      <c r="G14" s="25">
        <v>0</v>
      </c>
      <c r="H14" s="24">
        <f t="shared" si="1"/>
        <v>0</v>
      </c>
    </row>
    <row r="15" spans="1:8" x14ac:dyDescent="0.35">
      <c r="A15" s="14" t="s">
        <v>62</v>
      </c>
      <c r="B15" s="23">
        <v>44503</v>
      </c>
      <c r="C15" s="12" t="str" cm="1">
        <f t="array" ref="C15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15" s="12" t="str" cm="1">
        <f t="array" ref="D15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15" s="17" cm="1">
        <f t="array" ref="E15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15" s="17">
        <f t="shared" si="0"/>
        <v>62</v>
      </c>
      <c r="G15" s="25">
        <v>0</v>
      </c>
      <c r="H15" s="24">
        <f t="shared" si="1"/>
        <v>0</v>
      </c>
    </row>
    <row r="16" spans="1:8" x14ac:dyDescent="0.35">
      <c r="A16" s="14" t="s">
        <v>54</v>
      </c>
      <c r="B16" s="23">
        <v>44504</v>
      </c>
      <c r="C16" s="12" t="str" cm="1">
        <f t="array" ref="C16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16" s="12" t="str" cm="1">
        <f t="array" ref="D16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16" s="17" cm="1">
        <f t="array" ref="E16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16" s="17">
        <f t="shared" si="0"/>
        <v>108</v>
      </c>
      <c r="G16" s="25">
        <v>0</v>
      </c>
      <c r="H16" s="24">
        <f t="shared" si="1"/>
        <v>0</v>
      </c>
    </row>
    <row r="17" spans="1:8" x14ac:dyDescent="0.35">
      <c r="A17" s="14" t="s">
        <v>62</v>
      </c>
      <c r="B17" s="23">
        <v>44504</v>
      </c>
      <c r="C17" s="12" t="str" cm="1">
        <f t="array" ref="C17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17" s="12" t="str" cm="1">
        <f t="array" ref="D17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17" s="17" cm="1">
        <f t="array" ref="E17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17" s="17">
        <f t="shared" si="0"/>
        <v>62</v>
      </c>
      <c r="G17" s="25">
        <v>0</v>
      </c>
      <c r="H17" s="24">
        <f t="shared" si="1"/>
        <v>0</v>
      </c>
    </row>
    <row r="18" spans="1:8" x14ac:dyDescent="0.35">
      <c r="A18" s="14" t="s">
        <v>54</v>
      </c>
      <c r="B18" s="23">
        <v>44509</v>
      </c>
      <c r="C18" s="12" t="str" cm="1">
        <f t="array" ref="C18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18" s="12" t="str" cm="1">
        <f t="array" ref="D18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18" s="17" cm="1">
        <f t="array" ref="E18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18" s="17">
        <f t="shared" si="0"/>
        <v>108</v>
      </c>
      <c r="G18" s="25">
        <v>0</v>
      </c>
      <c r="H18" s="24">
        <f t="shared" si="1"/>
        <v>0</v>
      </c>
    </row>
    <row r="19" spans="1:8" x14ac:dyDescent="0.35">
      <c r="A19" s="14" t="s">
        <v>58</v>
      </c>
      <c r="B19" s="23">
        <v>44509</v>
      </c>
      <c r="C19" s="12" t="str" cm="1">
        <f t="array" ref="C19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19" s="12" t="str" cm="1">
        <f t="array" ref="D19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19" s="17" cm="1">
        <f t="array" ref="E19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19" s="17">
        <f t="shared" si="0"/>
        <v>70</v>
      </c>
      <c r="G19" s="25">
        <v>0</v>
      </c>
      <c r="H19" s="24">
        <f t="shared" si="1"/>
        <v>0</v>
      </c>
    </row>
    <row r="20" spans="1:8" x14ac:dyDescent="0.35">
      <c r="A20" s="14" t="s">
        <v>62</v>
      </c>
      <c r="B20" s="23">
        <v>44509</v>
      </c>
      <c r="C20" s="12" t="str" cm="1">
        <f t="array" ref="C20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20" s="12" t="str" cm="1">
        <f t="array" ref="D20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20" s="17" cm="1">
        <f t="array" ref="E20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20" s="17">
        <f t="shared" si="0"/>
        <v>62</v>
      </c>
      <c r="G20" s="25">
        <v>0</v>
      </c>
      <c r="H20" s="24">
        <f t="shared" si="1"/>
        <v>0</v>
      </c>
    </row>
    <row r="21" spans="1:8" x14ac:dyDescent="0.35">
      <c r="A21" s="14" t="s">
        <v>54</v>
      </c>
      <c r="B21" s="23">
        <v>44511</v>
      </c>
      <c r="C21" s="12" t="str" cm="1">
        <f t="array" ref="C2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21" s="12" t="str" cm="1">
        <f t="array" ref="D2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21" s="17" cm="1">
        <f t="array" ref="E2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21" s="17">
        <f t="shared" ref="F21:F83" si="2">E21*2</f>
        <v>108</v>
      </c>
      <c r="G21" s="25">
        <v>0</v>
      </c>
      <c r="H21" s="24">
        <f t="shared" ref="H21:H83" si="3">F21*G21</f>
        <v>0</v>
      </c>
    </row>
    <row r="22" spans="1:8" x14ac:dyDescent="0.35">
      <c r="A22" s="14" t="s">
        <v>58</v>
      </c>
      <c r="B22" s="23">
        <v>44511</v>
      </c>
      <c r="C22" s="12" t="str" cm="1">
        <f t="array" ref="C22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22" s="12" t="str" cm="1">
        <f t="array" ref="D22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22" s="17" cm="1">
        <f t="array" ref="E22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22" s="17">
        <f t="shared" si="2"/>
        <v>70</v>
      </c>
      <c r="G22" s="25">
        <v>0</v>
      </c>
      <c r="H22" s="24">
        <f t="shared" si="3"/>
        <v>0</v>
      </c>
    </row>
    <row r="23" spans="1:8" x14ac:dyDescent="0.35">
      <c r="A23" s="14" t="s">
        <v>62</v>
      </c>
      <c r="B23" s="23">
        <v>44511</v>
      </c>
      <c r="C23" s="12" t="str" cm="1">
        <f t="array" ref="C2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23" s="12" t="str" cm="1">
        <f t="array" ref="D2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23" s="17" cm="1">
        <f t="array" ref="E2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23" s="17">
        <f t="shared" si="2"/>
        <v>62</v>
      </c>
      <c r="G23" s="25">
        <v>0</v>
      </c>
      <c r="H23" s="24">
        <f t="shared" si="3"/>
        <v>0</v>
      </c>
    </row>
    <row r="24" spans="1:8" x14ac:dyDescent="0.35">
      <c r="A24" s="14" t="s">
        <v>54</v>
      </c>
      <c r="B24" s="23">
        <v>44512</v>
      </c>
      <c r="C24" s="12" t="str" cm="1">
        <f t="array" ref="C2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24" s="12" t="str" cm="1">
        <f t="array" ref="D2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24" s="17" cm="1">
        <f t="array" ref="E2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24" s="17">
        <f t="shared" si="2"/>
        <v>108</v>
      </c>
      <c r="G24" s="25">
        <v>0</v>
      </c>
      <c r="H24" s="24">
        <f t="shared" si="3"/>
        <v>0</v>
      </c>
    </row>
    <row r="25" spans="1:8" x14ac:dyDescent="0.35">
      <c r="A25" s="14" t="s">
        <v>58</v>
      </c>
      <c r="B25" s="23">
        <v>44512</v>
      </c>
      <c r="C25" s="12" t="str" cm="1">
        <f t="array" ref="C25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25" s="12" t="str" cm="1">
        <f t="array" ref="D25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25" s="17" cm="1">
        <f t="array" ref="E25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25" s="17">
        <f t="shared" si="2"/>
        <v>70</v>
      </c>
      <c r="G25" s="25">
        <v>0</v>
      </c>
      <c r="H25" s="24">
        <f t="shared" si="3"/>
        <v>0</v>
      </c>
    </row>
    <row r="26" spans="1:8" x14ac:dyDescent="0.35">
      <c r="A26" s="14" t="s">
        <v>62</v>
      </c>
      <c r="B26" s="23">
        <v>44512</v>
      </c>
      <c r="C26" s="12" t="str" cm="1">
        <f t="array" ref="C26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26" s="12" t="str" cm="1">
        <f t="array" ref="D26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26" s="17" cm="1">
        <f t="array" ref="E26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26" s="17">
        <f t="shared" si="2"/>
        <v>62</v>
      </c>
      <c r="G26" s="25">
        <v>0</v>
      </c>
      <c r="H26" s="24">
        <f t="shared" si="3"/>
        <v>0</v>
      </c>
    </row>
    <row r="27" spans="1:8" x14ac:dyDescent="0.35">
      <c r="A27" s="14" t="s">
        <v>54</v>
      </c>
      <c r="B27" s="23">
        <v>44516</v>
      </c>
      <c r="C27" s="12" t="str" cm="1">
        <f t="array" ref="C27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27" s="12" t="str" cm="1">
        <f t="array" ref="D27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27" s="17" cm="1">
        <f t="array" ref="E27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27" s="17">
        <f t="shared" si="2"/>
        <v>108</v>
      </c>
      <c r="G27" s="25">
        <v>0</v>
      </c>
      <c r="H27" s="24">
        <f t="shared" si="3"/>
        <v>0</v>
      </c>
    </row>
    <row r="28" spans="1:8" x14ac:dyDescent="0.35">
      <c r="A28" s="14" t="s">
        <v>62</v>
      </c>
      <c r="B28" s="23">
        <v>44516</v>
      </c>
      <c r="C28" s="12" t="str" cm="1">
        <f t="array" ref="C28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28" s="12" t="str" cm="1">
        <f t="array" ref="D28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28" s="17" cm="1">
        <f t="array" ref="E28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28" s="17">
        <f t="shared" si="2"/>
        <v>62</v>
      </c>
      <c r="G28" s="25">
        <v>0</v>
      </c>
      <c r="H28" s="24">
        <f t="shared" si="3"/>
        <v>0</v>
      </c>
    </row>
    <row r="29" spans="1:8" x14ac:dyDescent="0.35">
      <c r="A29" s="14" t="s">
        <v>58</v>
      </c>
      <c r="B29" s="23">
        <v>44516</v>
      </c>
      <c r="C29" s="12" t="str" cm="1">
        <f t="array" ref="C29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29" s="12" t="str" cm="1">
        <f t="array" ref="D29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29" s="17" cm="1">
        <f t="array" ref="E29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29" s="17">
        <f>E29*2</f>
        <v>70</v>
      </c>
      <c r="G29" s="25">
        <v>0</v>
      </c>
      <c r="H29" s="24">
        <f>F29*G29</f>
        <v>0</v>
      </c>
    </row>
    <row r="30" spans="1:8" x14ac:dyDescent="0.35">
      <c r="A30" s="14" t="s">
        <v>54</v>
      </c>
      <c r="B30" s="23">
        <v>44519</v>
      </c>
      <c r="C30" s="12" t="str" cm="1">
        <f t="array" ref="C30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30" s="12" t="str" cm="1">
        <f t="array" ref="D30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30" s="17" cm="1">
        <f t="array" ref="E30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30" s="17">
        <f>E30*2</f>
        <v>108</v>
      </c>
      <c r="G30" s="25">
        <f>'Inschatting Reiskosten'!F$3</f>
        <v>0.19</v>
      </c>
      <c r="H30" s="24">
        <f>F30*G30</f>
        <v>20.52</v>
      </c>
    </row>
    <row r="31" spans="1:8" x14ac:dyDescent="0.35">
      <c r="A31" s="14" t="s">
        <v>62</v>
      </c>
      <c r="B31" s="23">
        <v>44519</v>
      </c>
      <c r="C31" s="12" t="str" cm="1">
        <f t="array" ref="C3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31" s="12" t="str" cm="1">
        <f t="array" ref="D3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31" s="17" cm="1">
        <f t="array" ref="E3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31" s="17">
        <f>E31*2</f>
        <v>62</v>
      </c>
      <c r="G31" s="25">
        <f>'Inschatting Reiskosten'!F$3</f>
        <v>0.19</v>
      </c>
      <c r="H31" s="24">
        <f>F31*G31</f>
        <v>11.78</v>
      </c>
    </row>
    <row r="32" spans="1:8" x14ac:dyDescent="0.35">
      <c r="A32" s="14" t="s">
        <v>58</v>
      </c>
      <c r="B32" s="23">
        <v>44519</v>
      </c>
      <c r="C32" s="12" t="str" cm="1">
        <f t="array" ref="C32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32" s="12" t="str" cm="1">
        <f t="array" ref="D32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32" s="17" cm="1">
        <f t="array" ref="E32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32" s="17">
        <f>E32*2</f>
        <v>70</v>
      </c>
      <c r="G32" s="25">
        <f>'Inschatting Reiskosten'!F$3</f>
        <v>0.19</v>
      </c>
      <c r="H32" s="24">
        <f>F32*G32</f>
        <v>13.3</v>
      </c>
    </row>
    <row r="33" spans="1:8" x14ac:dyDescent="0.35">
      <c r="A33" s="14" t="s">
        <v>54</v>
      </c>
      <c r="B33" s="23">
        <v>44523</v>
      </c>
      <c r="C33" s="12" t="str" cm="1">
        <f t="array" ref="C3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33" s="12" t="str" cm="1">
        <f t="array" ref="D3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33" s="17" cm="1">
        <f t="array" ref="E3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33" s="17">
        <f>E33*2</f>
        <v>108</v>
      </c>
      <c r="G33" s="25">
        <f>'Inschatting Reiskosten'!F$3</f>
        <v>0.19</v>
      </c>
      <c r="H33" s="24">
        <f>F33*G33</f>
        <v>20.52</v>
      </c>
    </row>
    <row r="34" spans="1:8" x14ac:dyDescent="0.35">
      <c r="A34" s="14" t="s">
        <v>62</v>
      </c>
      <c r="B34" s="23">
        <v>44523</v>
      </c>
      <c r="C34" s="12" t="str" cm="1">
        <f t="array" ref="C3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34" s="12" t="str" cm="1">
        <f t="array" ref="D3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34" s="17" cm="1">
        <f t="array" ref="E3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34" s="17">
        <f>E34*2</f>
        <v>62</v>
      </c>
      <c r="G34" s="25">
        <f>'Inschatting Reiskosten'!F$3</f>
        <v>0.19</v>
      </c>
      <c r="H34" s="24">
        <f>F34*G34</f>
        <v>11.78</v>
      </c>
    </row>
    <row r="35" spans="1:8" x14ac:dyDescent="0.35">
      <c r="A35" s="14" t="s">
        <v>58</v>
      </c>
      <c r="B35" s="23">
        <v>44523</v>
      </c>
      <c r="C35" s="12" t="str" cm="1">
        <f t="array" ref="C35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35" s="12" t="str" cm="1">
        <f t="array" ref="D35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35" s="17" cm="1">
        <f t="array" ref="E35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35" s="17">
        <f>E35*2</f>
        <v>70</v>
      </c>
      <c r="G35" s="25">
        <f>'Inschatting Reiskosten'!F$3</f>
        <v>0.19</v>
      </c>
      <c r="H35" s="24">
        <f>F35*G35</f>
        <v>13.3</v>
      </c>
    </row>
    <row r="36" spans="1:8" x14ac:dyDescent="0.35">
      <c r="A36" s="14" t="s">
        <v>54</v>
      </c>
      <c r="B36" s="23">
        <v>44525</v>
      </c>
      <c r="C36" s="12" t="str" cm="1">
        <f t="array" ref="C36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36" s="12" t="str" cm="1">
        <f t="array" ref="D36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36" s="17" cm="1">
        <f t="array" ref="E36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36" s="17">
        <f>E36*2</f>
        <v>108</v>
      </c>
      <c r="G36" s="25">
        <f>'Inschatting Reiskosten'!F$3</f>
        <v>0.19</v>
      </c>
      <c r="H36" s="24">
        <f>F36*G36</f>
        <v>20.52</v>
      </c>
    </row>
    <row r="37" spans="1:8" x14ac:dyDescent="0.35">
      <c r="A37" s="14" t="s">
        <v>62</v>
      </c>
      <c r="B37" s="23">
        <v>44525</v>
      </c>
      <c r="C37" s="12" t="str" cm="1">
        <f t="array" ref="C37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37" s="12" t="str" cm="1">
        <f t="array" ref="D37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37" s="17" cm="1">
        <f t="array" ref="E37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37" s="17">
        <f>E37*2</f>
        <v>62</v>
      </c>
      <c r="G37" s="25">
        <f>'Inschatting Reiskosten'!F$3</f>
        <v>0.19</v>
      </c>
      <c r="H37" s="24">
        <f>F37*G37</f>
        <v>11.78</v>
      </c>
    </row>
    <row r="38" spans="1:8" x14ac:dyDescent="0.35">
      <c r="A38" s="14" t="s">
        <v>58</v>
      </c>
      <c r="B38" s="23">
        <v>44525</v>
      </c>
      <c r="C38" s="12" t="str" cm="1">
        <f t="array" ref="C38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38" s="12" t="str" cm="1">
        <f t="array" ref="D38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38" s="17" cm="1">
        <f t="array" ref="E38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38" s="17">
        <f>E38*2</f>
        <v>70</v>
      </c>
      <c r="G38" s="25">
        <f>'Inschatting Reiskosten'!F$3</f>
        <v>0.19</v>
      </c>
      <c r="H38" s="24">
        <f>F38*G38</f>
        <v>13.3</v>
      </c>
    </row>
    <row r="39" spans="1:8" x14ac:dyDescent="0.35">
      <c r="A39" s="14" t="s">
        <v>54</v>
      </c>
      <c r="B39" s="23">
        <v>44526</v>
      </c>
      <c r="C39" s="12" t="str" cm="1">
        <f t="array" ref="C39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39" s="12" t="str" cm="1">
        <f t="array" ref="D39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39" s="17" cm="1">
        <f t="array" ref="E39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39" s="17">
        <f>E39*2</f>
        <v>108</v>
      </c>
      <c r="G39" s="25">
        <f>'Inschatting Reiskosten'!F$3</f>
        <v>0.19</v>
      </c>
      <c r="H39" s="24">
        <f>F39*G39</f>
        <v>20.52</v>
      </c>
    </row>
    <row r="40" spans="1:8" x14ac:dyDescent="0.35">
      <c r="A40" s="14" t="s">
        <v>62</v>
      </c>
      <c r="B40" s="23">
        <v>44526</v>
      </c>
      <c r="C40" s="12" t="str" cm="1">
        <f t="array" ref="C40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40" s="12" t="str" cm="1">
        <f t="array" ref="D40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40" s="17" cm="1">
        <f t="array" ref="E40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40" s="17">
        <f>E40*2</f>
        <v>62</v>
      </c>
      <c r="G40" s="25">
        <f>'Inschatting Reiskosten'!F$3</f>
        <v>0.19</v>
      </c>
      <c r="H40" s="24">
        <f>F40*G40</f>
        <v>11.78</v>
      </c>
    </row>
    <row r="41" spans="1:8" x14ac:dyDescent="0.35">
      <c r="A41" s="14" t="s">
        <v>58</v>
      </c>
      <c r="B41" s="23">
        <v>44526</v>
      </c>
      <c r="C41" s="12" t="str" cm="1">
        <f t="array" ref="C4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41" s="12" t="str" cm="1">
        <f t="array" ref="D4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41" s="17" cm="1">
        <f t="array" ref="E4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41" s="17">
        <f>E41*2</f>
        <v>70</v>
      </c>
      <c r="G41" s="25">
        <f>'Inschatting Reiskosten'!F$3</f>
        <v>0.19</v>
      </c>
      <c r="H41" s="24">
        <f>F41*G41</f>
        <v>13.3</v>
      </c>
    </row>
    <row r="42" spans="1:8" x14ac:dyDescent="0.35">
      <c r="A42" s="14" t="s">
        <v>54</v>
      </c>
      <c r="B42" s="23">
        <v>44530</v>
      </c>
      <c r="C42" s="12" t="str" cm="1">
        <f t="array" ref="C42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42" s="12" t="str" cm="1">
        <f t="array" ref="D42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42" s="17" cm="1">
        <f t="array" ref="E42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42" s="17">
        <f>E42*2</f>
        <v>108</v>
      </c>
      <c r="G42" s="25">
        <f>'Inschatting Reiskosten'!F$3</f>
        <v>0.19</v>
      </c>
      <c r="H42" s="24">
        <f>F42*G42</f>
        <v>20.52</v>
      </c>
    </row>
    <row r="43" spans="1:8" x14ac:dyDescent="0.35">
      <c r="A43" s="14" t="s">
        <v>62</v>
      </c>
      <c r="B43" s="23">
        <v>44530</v>
      </c>
      <c r="C43" s="12" t="str" cm="1">
        <f t="array" ref="C4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43" s="12" t="str" cm="1">
        <f t="array" ref="D4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43" s="17" cm="1">
        <f t="array" ref="E4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43" s="17">
        <f>E43*2</f>
        <v>62</v>
      </c>
      <c r="G43" s="25">
        <f>'Inschatting Reiskosten'!F$3</f>
        <v>0.19</v>
      </c>
      <c r="H43" s="24">
        <f>F43*G43</f>
        <v>11.78</v>
      </c>
    </row>
    <row r="44" spans="1:8" x14ac:dyDescent="0.35">
      <c r="A44" s="14" t="s">
        <v>58</v>
      </c>
      <c r="B44" s="23">
        <v>44530</v>
      </c>
      <c r="C44" s="12" t="str" cm="1">
        <f t="array" ref="C4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44" s="12" t="str" cm="1">
        <f t="array" ref="D4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44" s="17" cm="1">
        <f t="array" ref="E4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44" s="17">
        <f>E44*2</f>
        <v>70</v>
      </c>
      <c r="G44" s="25">
        <f>'Inschatting Reiskosten'!F$3</f>
        <v>0.19</v>
      </c>
      <c r="H44" s="24">
        <f>F44*G44</f>
        <v>13.3</v>
      </c>
    </row>
    <row r="45" spans="1:8" x14ac:dyDescent="0.35">
      <c r="A45" s="14" t="s">
        <v>54</v>
      </c>
      <c r="B45" s="23">
        <v>44531</v>
      </c>
      <c r="C45" s="12" t="str" cm="1">
        <f t="array" ref="C45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45" s="12" t="str" cm="1">
        <f t="array" ref="D45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45" s="17" cm="1">
        <f t="array" ref="E45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45" s="17">
        <f>E45*2</f>
        <v>108</v>
      </c>
      <c r="G45" s="25">
        <f>'Inschatting Reiskosten'!F$3</f>
        <v>0.19</v>
      </c>
      <c r="H45" s="24">
        <f>F45*G45</f>
        <v>20.52</v>
      </c>
    </row>
    <row r="46" spans="1:8" x14ac:dyDescent="0.35">
      <c r="A46" s="14" t="s">
        <v>62</v>
      </c>
      <c r="B46" s="23">
        <v>44531</v>
      </c>
      <c r="C46" s="12" t="str" cm="1">
        <f t="array" ref="C46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46" s="12" t="str" cm="1">
        <f t="array" ref="D46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46" s="17" cm="1">
        <f t="array" ref="E46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46" s="17">
        <f>E46*2</f>
        <v>62</v>
      </c>
      <c r="G46" s="25">
        <f>'Inschatting Reiskosten'!F$3</f>
        <v>0.19</v>
      </c>
      <c r="H46" s="24">
        <f>F46*G46</f>
        <v>11.78</v>
      </c>
    </row>
    <row r="47" spans="1:8" x14ac:dyDescent="0.35">
      <c r="A47" s="14" t="s">
        <v>58</v>
      </c>
      <c r="B47" s="23">
        <v>44531</v>
      </c>
      <c r="C47" s="12" t="str" cm="1">
        <f t="array" ref="C47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47" s="12" t="str" cm="1">
        <f t="array" ref="D47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47" s="17" cm="1">
        <f t="array" ref="E47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47" s="17">
        <f>E47*2</f>
        <v>70</v>
      </c>
      <c r="G47" s="25">
        <f>'Inschatting Reiskosten'!F$3</f>
        <v>0.19</v>
      </c>
      <c r="H47" s="24">
        <f>F47*G47</f>
        <v>13.3</v>
      </c>
    </row>
    <row r="48" spans="1:8" x14ac:dyDescent="0.35">
      <c r="A48" s="14" t="s">
        <v>62</v>
      </c>
      <c r="B48" s="23" t="s">
        <v>82</v>
      </c>
      <c r="C48" s="12" t="str" cm="1">
        <f t="array" ref="C48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48" s="12" t="str" cm="1">
        <f t="array" ref="D48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48" s="17" cm="1">
        <f t="array" ref="E48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48" s="17">
        <f>E48*2</f>
        <v>62</v>
      </c>
      <c r="G48" s="25">
        <f>'Inschatting Reiskosten'!F$3</f>
        <v>0.19</v>
      </c>
      <c r="H48" s="24">
        <f>F48*G48</f>
        <v>11.78</v>
      </c>
    </row>
    <row r="49" spans="1:8" x14ac:dyDescent="0.35">
      <c r="A49" s="14" t="s">
        <v>54</v>
      </c>
      <c r="B49" s="23">
        <v>44537</v>
      </c>
      <c r="C49" s="12" t="str" cm="1">
        <f t="array" ref="C49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49" s="12" t="str" cm="1">
        <f t="array" ref="D49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49" s="17" cm="1">
        <f t="array" ref="E49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49" s="17">
        <f>E49*2</f>
        <v>108</v>
      </c>
      <c r="G49" s="25">
        <f>'Inschatting Reiskosten'!F$3</f>
        <v>0.19</v>
      </c>
      <c r="H49" s="24">
        <f>F49*G49</f>
        <v>20.52</v>
      </c>
    </row>
    <row r="50" spans="1:8" x14ac:dyDescent="0.35">
      <c r="A50" s="14" t="s">
        <v>62</v>
      </c>
      <c r="B50" s="23">
        <v>44537</v>
      </c>
      <c r="C50" s="12" t="str" cm="1">
        <f t="array" ref="C50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50" s="12" t="str" cm="1">
        <f t="array" ref="D50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50" s="17" cm="1">
        <f t="array" ref="E50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50" s="17">
        <f>E50*2</f>
        <v>62</v>
      </c>
      <c r="G50" s="25">
        <f>'Inschatting Reiskosten'!F$3</f>
        <v>0.19</v>
      </c>
      <c r="H50" s="24">
        <f>F50*G50</f>
        <v>11.78</v>
      </c>
    </row>
    <row r="51" spans="1:8" x14ac:dyDescent="0.35">
      <c r="A51" s="14" t="s">
        <v>58</v>
      </c>
      <c r="B51" s="23">
        <v>44537</v>
      </c>
      <c r="C51" s="12" t="str" cm="1">
        <f t="array" ref="C5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51" s="12" t="str" cm="1">
        <f t="array" ref="D5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51" s="17" cm="1">
        <f t="array" ref="E5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51" s="17">
        <f>E51*2</f>
        <v>70</v>
      </c>
      <c r="G51" s="25">
        <f>'Inschatting Reiskosten'!F$3</f>
        <v>0.19</v>
      </c>
      <c r="H51" s="24">
        <f>F51*G51</f>
        <v>13.3</v>
      </c>
    </row>
    <row r="52" spans="1:8" x14ac:dyDescent="0.35">
      <c r="A52" s="14" t="s">
        <v>54</v>
      </c>
      <c r="B52" s="23">
        <v>44538</v>
      </c>
      <c r="C52" s="12" t="str" cm="1">
        <f t="array" ref="C52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52" s="12" t="str" cm="1">
        <f t="array" ref="D52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52" s="17" cm="1">
        <f t="array" ref="E52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52" s="17">
        <f>E52*2</f>
        <v>108</v>
      </c>
      <c r="G52" s="25">
        <f>'Inschatting Reiskosten'!F$3</f>
        <v>0.19</v>
      </c>
      <c r="H52" s="24">
        <f>F52*G52</f>
        <v>20.52</v>
      </c>
    </row>
    <row r="53" spans="1:8" x14ac:dyDescent="0.35">
      <c r="A53" s="14" t="s">
        <v>62</v>
      </c>
      <c r="B53" s="23">
        <v>44538</v>
      </c>
      <c r="C53" s="12" t="str" cm="1">
        <f t="array" ref="C5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53" s="12" t="str" cm="1">
        <f t="array" ref="D5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53" s="17" cm="1">
        <f t="array" ref="E5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53" s="17">
        <f>E53*2</f>
        <v>62</v>
      </c>
      <c r="G53" s="25">
        <f>'Inschatting Reiskosten'!F$3</f>
        <v>0.19</v>
      </c>
      <c r="H53" s="24">
        <f>F53*G53</f>
        <v>11.78</v>
      </c>
    </row>
    <row r="54" spans="1:8" ht="15.6" customHeight="1" x14ac:dyDescent="0.35">
      <c r="A54" s="14" t="s">
        <v>58</v>
      </c>
      <c r="B54" s="23">
        <v>44538</v>
      </c>
      <c r="C54" s="12" t="str" cm="1">
        <f t="array" ref="C5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54" s="12" t="str" cm="1">
        <f t="array" ref="D5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54" s="17" cm="1">
        <f t="array" ref="E5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54" s="17">
        <f>E54*2</f>
        <v>70</v>
      </c>
      <c r="G54" s="25">
        <f>'Inschatting Reiskosten'!F$3</f>
        <v>0.19</v>
      </c>
      <c r="H54" s="24">
        <f>F54*G54</f>
        <v>13.3</v>
      </c>
    </row>
    <row r="55" spans="1:8" ht="15.6" customHeight="1" x14ac:dyDescent="0.35">
      <c r="A55" s="14" t="s">
        <v>54</v>
      </c>
      <c r="B55" s="23">
        <v>44543</v>
      </c>
      <c r="C55" s="12" t="str" cm="1">
        <f t="array" ref="C55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55" s="12" t="str" cm="1">
        <f t="array" ref="D55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55" s="17" cm="1">
        <f t="array" ref="E55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55" s="17">
        <f>E55*2</f>
        <v>108</v>
      </c>
      <c r="G55" s="25">
        <f>'Inschatting Reiskosten'!F$3</f>
        <v>0.19</v>
      </c>
      <c r="H55" s="24">
        <f>F55*G55</f>
        <v>20.52</v>
      </c>
    </row>
    <row r="56" spans="1:8" ht="15.6" customHeight="1" x14ac:dyDescent="0.35">
      <c r="A56" s="14" t="s">
        <v>54</v>
      </c>
      <c r="B56" s="23">
        <v>44544</v>
      </c>
      <c r="C56" s="12" t="str" cm="1">
        <f t="array" ref="C56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56" s="12" t="str" cm="1">
        <f t="array" ref="D56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56" s="17" cm="1">
        <f t="array" ref="E56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56" s="17">
        <f>E56*2</f>
        <v>108</v>
      </c>
      <c r="G56" s="25">
        <f>'Inschatting Reiskosten'!F$3</f>
        <v>0.19</v>
      </c>
      <c r="H56" s="24">
        <f>F56*G56</f>
        <v>20.52</v>
      </c>
    </row>
    <row r="57" spans="1:8" ht="15.6" customHeight="1" x14ac:dyDescent="0.35">
      <c r="A57" s="14" t="s">
        <v>62</v>
      </c>
      <c r="B57" s="23">
        <v>44544</v>
      </c>
      <c r="C57" s="12" t="str" cm="1">
        <f t="array" ref="C57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57" s="12" t="str" cm="1">
        <f t="array" ref="D57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57" s="17" cm="1">
        <f t="array" ref="E57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57" s="17">
        <f>E57*2</f>
        <v>62</v>
      </c>
      <c r="G57" s="25">
        <f>'Inschatting Reiskosten'!F$3</f>
        <v>0.19</v>
      </c>
      <c r="H57" s="24">
        <f>F57*G57</f>
        <v>11.78</v>
      </c>
    </row>
    <row r="58" spans="1:8" ht="15.6" customHeight="1" x14ac:dyDescent="0.35">
      <c r="A58" s="14" t="s">
        <v>58</v>
      </c>
      <c r="B58" s="23">
        <v>44544</v>
      </c>
      <c r="C58" s="12" t="str" cm="1">
        <f t="array" ref="C58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58" s="12" t="str" cm="1">
        <f t="array" ref="D58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58" s="17" cm="1">
        <f t="array" ref="E58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58" s="17">
        <f>E58*2</f>
        <v>70</v>
      </c>
      <c r="G58" s="25">
        <f>'Inschatting Reiskosten'!F$3</f>
        <v>0.19</v>
      </c>
      <c r="H58" s="24">
        <f>F58*G58</f>
        <v>13.3</v>
      </c>
    </row>
    <row r="59" spans="1:8" ht="15.6" customHeight="1" x14ac:dyDescent="0.35">
      <c r="A59" s="14" t="s">
        <v>54</v>
      </c>
      <c r="B59" s="23">
        <v>44546</v>
      </c>
      <c r="C59" s="12" t="str" cm="1">
        <f t="array" ref="C59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59" s="12" t="str" cm="1">
        <f t="array" ref="D59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59" s="17" cm="1">
        <f t="array" ref="E59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59" s="17">
        <f>E59*2</f>
        <v>108</v>
      </c>
      <c r="G59" s="25">
        <f>'Inschatting Reiskosten'!F$3</f>
        <v>0.19</v>
      </c>
      <c r="H59" s="24">
        <f>F59*G59</f>
        <v>20.52</v>
      </c>
    </row>
    <row r="60" spans="1:8" ht="15.6" customHeight="1" x14ac:dyDescent="0.35">
      <c r="A60" s="14" t="s">
        <v>54</v>
      </c>
      <c r="B60" s="23">
        <v>44547</v>
      </c>
      <c r="C60" s="12" t="str" cm="1">
        <f t="array" ref="C60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60" s="12" t="str" cm="1">
        <f t="array" ref="D60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60" s="17" cm="1">
        <f t="array" ref="E60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60" s="17">
        <f>E60*2</f>
        <v>108</v>
      </c>
      <c r="G60" s="25">
        <f>'Inschatting Reiskosten'!F$3</f>
        <v>0.19</v>
      </c>
      <c r="H60" s="24">
        <f>F60*G60</f>
        <v>20.52</v>
      </c>
    </row>
    <row r="61" spans="1:8" ht="15.6" customHeight="1" x14ac:dyDescent="0.35">
      <c r="A61" s="14" t="s">
        <v>62</v>
      </c>
      <c r="B61" s="23">
        <v>44547</v>
      </c>
      <c r="C61" s="12" t="str" cm="1">
        <f t="array" ref="C6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61" s="12" t="str" cm="1">
        <f t="array" ref="D6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61" s="17" cm="1">
        <f t="array" ref="E6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61" s="17">
        <f>E61*2</f>
        <v>62</v>
      </c>
      <c r="G61" s="25">
        <f>'Inschatting Reiskosten'!F$3</f>
        <v>0.19</v>
      </c>
      <c r="H61" s="24">
        <f>F61*G61</f>
        <v>11.78</v>
      </c>
    </row>
    <row r="62" spans="1:8" ht="15.6" customHeight="1" x14ac:dyDescent="0.35">
      <c r="A62" s="14" t="s">
        <v>58</v>
      </c>
      <c r="B62" s="23">
        <v>44547</v>
      </c>
      <c r="C62" s="12" t="str" cm="1">
        <f t="array" ref="C62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62" s="12" t="str" cm="1">
        <f t="array" ref="D62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62" s="17" cm="1">
        <f t="array" ref="E62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62" s="17">
        <f>E62*2</f>
        <v>70</v>
      </c>
      <c r="G62" s="25">
        <f>'Inschatting Reiskosten'!F$3</f>
        <v>0.19</v>
      </c>
      <c r="H62" s="24">
        <f>F62*G62</f>
        <v>13.3</v>
      </c>
    </row>
    <row r="63" spans="1:8" ht="15.6" customHeight="1" x14ac:dyDescent="0.35">
      <c r="A63" s="14" t="s">
        <v>62</v>
      </c>
      <c r="B63" s="23">
        <v>44550</v>
      </c>
      <c r="C63" s="12" t="str" cm="1">
        <f t="array" ref="C6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63" s="12" t="str" cm="1">
        <f t="array" ref="D6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63" s="17" cm="1">
        <f t="array" ref="E6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63" s="17">
        <f>E63*2</f>
        <v>62</v>
      </c>
      <c r="G63" s="25">
        <f>'Inschatting Reiskosten'!F$3</f>
        <v>0.19</v>
      </c>
      <c r="H63" s="24">
        <f>F63*G63</f>
        <v>11.78</v>
      </c>
    </row>
    <row r="64" spans="1:8" ht="15.6" customHeight="1" x14ac:dyDescent="0.35">
      <c r="A64" s="14" t="s">
        <v>58</v>
      </c>
      <c r="B64" s="23">
        <v>44550</v>
      </c>
      <c r="C64" s="12" t="str" cm="1">
        <f t="array" ref="C6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64" s="12" t="str" cm="1">
        <f t="array" ref="D6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64" s="17" cm="1">
        <f t="array" ref="E6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64" s="17">
        <f>E64*2</f>
        <v>70</v>
      </c>
      <c r="G64" s="25">
        <f>'Inschatting Reiskosten'!F$3</f>
        <v>0.19</v>
      </c>
      <c r="H64" s="24">
        <f>F64*G64</f>
        <v>13.3</v>
      </c>
    </row>
    <row r="65" spans="1:8" ht="15.6" customHeight="1" x14ac:dyDescent="0.35">
      <c r="A65" s="14" t="s">
        <v>54</v>
      </c>
      <c r="B65" s="23">
        <v>44551</v>
      </c>
      <c r="C65" s="12" t="str" cm="1">
        <f t="array" ref="C65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65" s="12" t="str" cm="1">
        <f t="array" ref="D65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65" s="17" cm="1">
        <f t="array" ref="E65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65" s="17">
        <f>E65*2</f>
        <v>108</v>
      </c>
      <c r="G65" s="25">
        <f>'Inschatting Reiskosten'!F$3</f>
        <v>0.19</v>
      </c>
      <c r="H65" s="24">
        <f>F65*G65</f>
        <v>20.52</v>
      </c>
    </row>
    <row r="66" spans="1:8" ht="15.6" customHeight="1" x14ac:dyDescent="0.35">
      <c r="A66" s="14" t="s">
        <v>62</v>
      </c>
      <c r="B66" s="23">
        <v>44551</v>
      </c>
      <c r="C66" s="12" t="str" cm="1">
        <f t="array" ref="C66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66" s="12" t="str" cm="1">
        <f t="array" ref="D66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66" s="17" cm="1">
        <f t="array" ref="E66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66" s="17">
        <f>E66*2</f>
        <v>62</v>
      </c>
      <c r="G66" s="25">
        <f>'Inschatting Reiskosten'!F$3</f>
        <v>0.19</v>
      </c>
      <c r="H66" s="24">
        <f>F66*G66</f>
        <v>11.78</v>
      </c>
    </row>
    <row r="67" spans="1:8" ht="15.6" customHeight="1" x14ac:dyDescent="0.35">
      <c r="A67" s="14" t="s">
        <v>58</v>
      </c>
      <c r="B67" s="23">
        <v>44551</v>
      </c>
      <c r="C67" s="12" t="str" cm="1">
        <f t="array" ref="C67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67" s="12" t="str" cm="1">
        <f t="array" ref="D67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67" s="17" cm="1">
        <f t="array" ref="E67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67" s="17">
        <f>E67*2</f>
        <v>70</v>
      </c>
      <c r="G67" s="25">
        <f>'Inschatting Reiskosten'!F$3</f>
        <v>0.19</v>
      </c>
      <c r="H67" s="24">
        <f>F67*G67</f>
        <v>13.3</v>
      </c>
    </row>
    <row r="68" spans="1:8" ht="15.6" customHeight="1" x14ac:dyDescent="0.35">
      <c r="A68" s="14" t="s">
        <v>54</v>
      </c>
      <c r="B68" s="23">
        <v>44554</v>
      </c>
      <c r="C68" s="12" t="str" cm="1">
        <f t="array" ref="C68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68" s="12" t="str" cm="1">
        <f t="array" ref="D68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68" s="17" cm="1">
        <f t="array" ref="E68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68" s="17">
        <f>E68*2</f>
        <v>108</v>
      </c>
      <c r="G68" s="25">
        <f>'Inschatting Reiskosten'!F$3</f>
        <v>0.19</v>
      </c>
      <c r="H68" s="24">
        <f>F68*G68</f>
        <v>20.52</v>
      </c>
    </row>
    <row r="69" spans="1:8" ht="15.6" customHeight="1" x14ac:dyDescent="0.35">
      <c r="A69" s="14" t="s">
        <v>54</v>
      </c>
      <c r="B69" s="23">
        <v>44572</v>
      </c>
      <c r="C69" s="12" t="str" cm="1">
        <f t="array" ref="C69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69" s="12" t="str" cm="1">
        <f t="array" ref="D69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69" s="17" cm="1">
        <f t="array" ref="E69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69" s="17">
        <f>E69*2</f>
        <v>108</v>
      </c>
      <c r="G69" s="25">
        <f>'Inschatting Reiskosten'!F$3</f>
        <v>0.19</v>
      </c>
      <c r="H69" s="24">
        <f>F69*G69</f>
        <v>20.52</v>
      </c>
    </row>
    <row r="70" spans="1:8" ht="15.6" customHeight="1" x14ac:dyDescent="0.35">
      <c r="A70" s="14" t="s">
        <v>62</v>
      </c>
      <c r="B70" s="23">
        <v>44572</v>
      </c>
      <c r="C70" s="12" t="str" cm="1">
        <f t="array" ref="C70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70" s="12" t="str" cm="1">
        <f t="array" ref="D70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70" s="17" cm="1">
        <f t="array" ref="E70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70" s="17">
        <f>E70*2</f>
        <v>62</v>
      </c>
      <c r="G70" s="25">
        <f>'Inschatting Reiskosten'!F$3</f>
        <v>0.19</v>
      </c>
      <c r="H70" s="24">
        <f>F70*G70</f>
        <v>11.78</v>
      </c>
    </row>
    <row r="71" spans="1:8" ht="15.6" customHeight="1" x14ac:dyDescent="0.35">
      <c r="A71" s="14" t="s">
        <v>54</v>
      </c>
      <c r="B71" s="23">
        <v>44573</v>
      </c>
      <c r="C71" s="12" t="str" cm="1">
        <f t="array" ref="C7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71" s="12" t="str" cm="1">
        <f t="array" ref="D7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71" s="17" cm="1">
        <f t="array" ref="E7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71" s="17">
        <f>E71*2</f>
        <v>108</v>
      </c>
      <c r="G71" s="25">
        <f>'Inschatting Reiskosten'!F$3</f>
        <v>0.19</v>
      </c>
      <c r="H71" s="24">
        <f>F71*G71</f>
        <v>20.52</v>
      </c>
    </row>
    <row r="72" spans="1:8" ht="15.6" customHeight="1" x14ac:dyDescent="0.35">
      <c r="A72" s="14" t="s">
        <v>62</v>
      </c>
      <c r="B72" s="23">
        <v>44573</v>
      </c>
      <c r="C72" s="12" t="str" cm="1">
        <f t="array" ref="C72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72" s="12" t="str" cm="1">
        <f t="array" ref="D72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72" s="17" cm="1">
        <f t="array" ref="E72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72" s="17">
        <f>E72*2</f>
        <v>62</v>
      </c>
      <c r="G72" s="25">
        <f>'Inschatting Reiskosten'!F$3</f>
        <v>0.19</v>
      </c>
      <c r="H72" s="24">
        <f>F72*G72</f>
        <v>11.78</v>
      </c>
    </row>
    <row r="73" spans="1:8" ht="15.6" customHeight="1" x14ac:dyDescent="0.35">
      <c r="A73" s="14" t="s">
        <v>54</v>
      </c>
      <c r="B73" s="23">
        <v>44575</v>
      </c>
      <c r="C73" s="12" t="str" cm="1">
        <f t="array" ref="C7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73" s="12" t="str" cm="1">
        <f t="array" ref="D7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73" s="17" cm="1">
        <f t="array" ref="E7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73" s="17">
        <f>E73*2</f>
        <v>108</v>
      </c>
      <c r="G73" s="25">
        <f>'Inschatting Reiskosten'!F$3</f>
        <v>0.19</v>
      </c>
      <c r="H73" s="24">
        <f>F73*G73</f>
        <v>20.52</v>
      </c>
    </row>
    <row r="74" spans="1:8" ht="15.6" customHeight="1" x14ac:dyDescent="0.35">
      <c r="A74" s="14" t="s">
        <v>62</v>
      </c>
      <c r="B74" s="23">
        <v>44575</v>
      </c>
      <c r="C74" s="12" t="str" cm="1">
        <f t="array" ref="C7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74" s="12" t="str" cm="1">
        <f t="array" ref="D7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74" s="17" cm="1">
        <f t="array" ref="E7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74" s="17">
        <f>E74*2</f>
        <v>62</v>
      </c>
      <c r="G74" s="25">
        <f>'Inschatting Reiskosten'!F$3</f>
        <v>0.19</v>
      </c>
      <c r="H74" s="24">
        <f>F74*G74</f>
        <v>11.78</v>
      </c>
    </row>
    <row r="75" spans="1:8" ht="15.6" customHeight="1" x14ac:dyDescent="0.35">
      <c r="A75" s="14" t="s">
        <v>54</v>
      </c>
      <c r="B75" s="23">
        <v>44578</v>
      </c>
      <c r="C75" s="12" t="str" cm="1">
        <f t="array" ref="C75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75" s="12" t="str" cm="1">
        <f t="array" ref="D75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75" s="17" cm="1">
        <f t="array" ref="E75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75" s="17">
        <f>E75*2</f>
        <v>108</v>
      </c>
      <c r="G75" s="25">
        <f>'Inschatting Reiskosten'!F$3</f>
        <v>0.19</v>
      </c>
      <c r="H75" s="24">
        <f>F75*G75</f>
        <v>20.52</v>
      </c>
    </row>
    <row r="76" spans="1:8" x14ac:dyDescent="0.35">
      <c r="A76" s="14" t="s">
        <v>62</v>
      </c>
      <c r="B76" s="23">
        <v>44578</v>
      </c>
      <c r="C76" s="12" t="str" cm="1">
        <f t="array" ref="C76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76" s="12" t="str" cm="1">
        <f t="array" ref="D76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76" s="17" cm="1">
        <f t="array" ref="E76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76" s="17">
        <f t="shared" si="2"/>
        <v>62</v>
      </c>
      <c r="G76" s="25">
        <f>'Inschatting Reiskosten'!F$3</f>
        <v>0.19</v>
      </c>
      <c r="H76" s="24">
        <f t="shared" si="3"/>
        <v>11.78</v>
      </c>
    </row>
    <row r="77" spans="1:8" x14ac:dyDescent="0.35">
      <c r="A77" s="14" t="s">
        <v>54</v>
      </c>
      <c r="B77" s="23">
        <v>44580</v>
      </c>
      <c r="C77" s="12" t="str" cm="1">
        <f t="array" ref="C77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77" s="12" t="str" cm="1">
        <f t="array" ref="D77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77" s="17" cm="1">
        <f t="array" ref="E77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77" s="17">
        <f>E77*2</f>
        <v>108</v>
      </c>
      <c r="G77" s="25">
        <f>'Inschatting Reiskosten'!F$3</f>
        <v>0.19</v>
      </c>
      <c r="H77" s="24">
        <f>F77*G77</f>
        <v>20.52</v>
      </c>
    </row>
    <row r="78" spans="1:8" x14ac:dyDescent="0.35">
      <c r="A78" s="14" t="s">
        <v>62</v>
      </c>
      <c r="B78" s="23">
        <v>44580</v>
      </c>
      <c r="C78" s="12" t="str" cm="1">
        <f t="array" ref="C78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78" s="12" t="str" cm="1">
        <f t="array" ref="D78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78" s="17" cm="1">
        <f t="array" ref="E78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78" s="17">
        <f>E78*2</f>
        <v>62</v>
      </c>
      <c r="G78" s="25">
        <f>'Inschatting Reiskosten'!F$3</f>
        <v>0.19</v>
      </c>
      <c r="H78" s="24">
        <f>F78*G78</f>
        <v>11.78</v>
      </c>
    </row>
    <row r="79" spans="1:8" x14ac:dyDescent="0.35">
      <c r="A79" s="14" t="s">
        <v>58</v>
      </c>
      <c r="B79" s="23">
        <v>44580</v>
      </c>
      <c r="C79" s="50" t="str" cm="1">
        <f t="array" ref="C79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79" s="50" t="str" cm="1">
        <f t="array" ref="D79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79" s="51" cm="1">
        <f t="array" ref="E79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79" s="17">
        <f>E79*2</f>
        <v>70</v>
      </c>
      <c r="G79" s="25">
        <f>'Inschatting Reiskosten'!F$3</f>
        <v>0.19</v>
      </c>
      <c r="H79" s="24">
        <f>F79*G79</f>
        <v>13.3</v>
      </c>
    </row>
    <row r="80" spans="1:8" x14ac:dyDescent="0.35">
      <c r="A80" s="14" t="s">
        <v>54</v>
      </c>
      <c r="B80" s="23">
        <v>44582</v>
      </c>
      <c r="C80" s="50" t="str" cm="1">
        <f t="array" ref="C80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Heinsiusstraaat 31, 4105DE, Culemborg</v>
      </c>
      <c r="D80" s="50" t="str" cm="1">
        <f t="array" ref="D80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Culemborg - Oss - Culemborg</v>
      </c>
      <c r="E80" s="51" cm="1">
        <f t="array" ref="E80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54</v>
      </c>
      <c r="F80" s="17">
        <f>E80*2</f>
        <v>108</v>
      </c>
      <c r="G80" s="25">
        <f>'Inschatting Reiskosten'!F$3</f>
        <v>0.19</v>
      </c>
      <c r="H80" s="24">
        <f>F80*G80</f>
        <v>20.52</v>
      </c>
    </row>
    <row r="81" spans="1:11" x14ac:dyDescent="0.35">
      <c r="A81" s="14" t="s">
        <v>62</v>
      </c>
      <c r="B81" s="23">
        <v>44582</v>
      </c>
      <c r="C81" s="50" t="str" cm="1">
        <f t="array" ref="C81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Lamperen 28, 4556PT, Wanroij</v>
      </c>
      <c r="D81" s="50" t="str" cm="1">
        <f t="array" ref="D81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Wanroij - Oss - Wanroij </v>
      </c>
      <c r="E81" s="51" cm="1">
        <f t="array" ref="E81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31</v>
      </c>
      <c r="F81" s="17">
        <f>E81*2</f>
        <v>62</v>
      </c>
      <c r="G81" s="25">
        <f>'Inschatting Reiskosten'!F$3</f>
        <v>0.19</v>
      </c>
      <c r="H81" s="24">
        <f>F81*G81</f>
        <v>11.78</v>
      </c>
    </row>
    <row r="82" spans="1:11" x14ac:dyDescent="0.35">
      <c r="A82" s="14" t="s">
        <v>58</v>
      </c>
      <c r="B82" s="23">
        <v>44582</v>
      </c>
      <c r="C82" s="50" t="str" cm="1">
        <f t="array" ref="C82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>Houwsestraat 2, 5441PG, Oeffelt</v>
      </c>
      <c r="D82" s="50" t="str" cm="1">
        <f t="array" ref="D82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>Oeffelt - Oss - Oeffelt</v>
      </c>
      <c r="E82" s="51" cm="1">
        <f t="array" ref="E82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35</v>
      </c>
      <c r="F82" s="17">
        <f>E82*2</f>
        <v>70</v>
      </c>
      <c r="G82" s="25">
        <f>'Inschatting Reiskosten'!F$3</f>
        <v>0.19</v>
      </c>
      <c r="H82" s="24">
        <f>F82*G82</f>
        <v>13.3</v>
      </c>
    </row>
    <row r="83" spans="1:11" x14ac:dyDescent="0.35">
      <c r="A83" s="14"/>
      <c r="B83" s="23"/>
      <c r="C83" s="12" t="str" cm="1">
        <f t="array" ref="C83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 xml:space="preserve"> </v>
      </c>
      <c r="D83" s="12" t="str" cm="1">
        <f t="array" ref="D83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 </v>
      </c>
      <c r="E83" s="17" t="str" cm="1">
        <f t="array" ref="E83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0</v>
      </c>
      <c r="F83" s="17">
        <f t="shared" si="2"/>
        <v>0</v>
      </c>
      <c r="G83" s="25">
        <f>'Inschatting Reiskosten'!F$3</f>
        <v>0.19</v>
      </c>
      <c r="H83" s="24">
        <f t="shared" si="3"/>
        <v>0</v>
      </c>
    </row>
    <row r="84" spans="1:11" x14ac:dyDescent="0.35">
      <c r="A84" s="14"/>
      <c r="B84" s="23"/>
      <c r="C84" s="12" t="str" cm="1">
        <f t="array" ref="C84">_xlfn.IFS(Table54[[#This Row],[Naam]]='Inschatting Reiskosten'!A$3,'Inschatting Reiskosten'!B$3,Table54[[#This Row],[Naam]]='Inschatting Reiskosten'!A$4,'Inschatting Reiskosten'!B$4,Table54[[#This Row],[Naam]]='Inschatting Reiskosten'!A$5,'Inschatting Reiskosten'!B$5,Table54[[#This Row],[Naam]]=K$6," ")</f>
        <v xml:space="preserve"> </v>
      </c>
      <c r="D84" s="12" t="str" cm="1">
        <f t="array" ref="D84">_xlfn.IFS(Table54[[#This Row],[Naam]]='Inschatting Reiskosten'!A$3,'Inschatting Reiskosten'!C$3,Table54[[#This Row],[Naam]]='Inschatting Reiskosten'!A$4,'Inschatting Reiskosten'!C$4,Table54[[#This Row],[Naam]]='Inschatting Reiskosten'!A$5,'Inschatting Reiskosten'!C$5,Table54[[#This Row],[Naam]]=K$6," ")</f>
        <v xml:space="preserve"> </v>
      </c>
      <c r="E84" s="17" t="str" cm="1">
        <f t="array" ref="E84">_xlfn.IFS(Table54[[#This Row],[Naam]]='Inschatting Reiskosten'!A$3,'Inschatting Reiskosten'!D$3,Table54[[#This Row],[Naam]]='Inschatting Reiskosten'!A$4,'Inschatting Reiskosten'!D$4,Table54[[#This Row],[Naam]]='Inschatting Reiskosten'!A$5,'Inschatting Reiskosten'!D$5,Table54[[#This Row],[Naam]]=K$6,"0")</f>
        <v>0</v>
      </c>
      <c r="F84" s="17">
        <f>E84*2</f>
        <v>0</v>
      </c>
      <c r="G84" s="25">
        <f>'Inschatting Reiskosten'!F$3</f>
        <v>0.19</v>
      </c>
      <c r="H84" s="24">
        <f t="shared" si="1"/>
        <v>0</v>
      </c>
    </row>
    <row r="85" spans="1:11" x14ac:dyDescent="0.35">
      <c r="A85" s="9"/>
      <c r="B85" s="9"/>
      <c r="C85" s="12"/>
      <c r="D85" s="12"/>
      <c r="E85" s="17"/>
      <c r="F85" s="17"/>
      <c r="G85" s="13" t="s">
        <v>66</v>
      </c>
      <c r="H85" s="24">
        <f>SUBTOTAL(109,Table54[Totaal])</f>
        <v>820.41999999999928</v>
      </c>
    </row>
    <row r="86" spans="1:11" ht="15.6" thickBot="1" x14ac:dyDescent="0.4">
      <c r="H86" s="16"/>
    </row>
    <row r="87" spans="1:11" x14ac:dyDescent="0.35">
      <c r="G87" s="26" t="s">
        <v>77</v>
      </c>
      <c r="H87" s="39">
        <f>SUMIFS(H$3:H$84, Table54[Naam], 'Inschatting Reiskosten'!A3)</f>
        <v>410.39999999999992</v>
      </c>
      <c r="I87" s="37">
        <f>COUNTIF(Table54[Naam],'Inschatting Reiskosten'!A3)</f>
        <v>29</v>
      </c>
      <c r="J87" s="42" t="s">
        <v>78</v>
      </c>
      <c r="K87" s="45" t="s">
        <v>57</v>
      </c>
    </row>
    <row r="88" spans="1:11" x14ac:dyDescent="0.35">
      <c r="G88" s="27" t="s">
        <v>79</v>
      </c>
      <c r="H88" s="40">
        <f>SUMIFS(H$3:H$84, Table54[Naam], 'Inschatting Reiskosten'!A4)</f>
        <v>186.20000000000005</v>
      </c>
      <c r="I88" s="36">
        <f>COUNTIF(Table54[Naam],'Inschatting Reiskosten'!A4)</f>
        <v>22</v>
      </c>
      <c r="J88" s="43" t="s">
        <v>78</v>
      </c>
      <c r="K88" s="46" t="s">
        <v>61</v>
      </c>
    </row>
    <row r="89" spans="1:11" ht="15.6" thickBot="1" x14ac:dyDescent="0.4">
      <c r="G89" s="28" t="s">
        <v>80</v>
      </c>
      <c r="H89" s="41">
        <f>SUMIFS(H$3:H$84, Table54[Naam], 'Inschatting Reiskosten'!A5)</f>
        <v>223.82</v>
      </c>
      <c r="I89" s="38">
        <f>COUNTIF(Table54[Naam],'Inschatting Reiskosten'!A5)</f>
        <v>29</v>
      </c>
      <c r="J89" s="44" t="s">
        <v>78</v>
      </c>
      <c r="K89" s="47" t="s">
        <v>65</v>
      </c>
    </row>
    <row r="90" spans="1:11" ht="30" x14ac:dyDescent="0.35">
      <c r="A90" s="8"/>
      <c r="H90" s="19" t="s">
        <v>81</v>
      </c>
    </row>
    <row r="91" spans="1:11" x14ac:dyDescent="0.35">
      <c r="A91" s="8"/>
      <c r="B91" s="8"/>
      <c r="C91" s="33"/>
      <c r="D91" s="33"/>
      <c r="E91" s="34"/>
    </row>
    <row r="93" spans="1:11" x14ac:dyDescent="0.35">
      <c r="A93" s="16"/>
    </row>
  </sheetData>
  <dataValidations count="1">
    <dataValidation type="date" allowBlank="1" showInputMessage="1" showErrorMessage="1" sqref="B3" xr:uid="{6C17CB7D-53A2-43BE-B1FA-0C505096D7FF}">
      <formula1>44470</formula1>
      <formula2>44593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5D8106-2DE4-424F-84FB-F928E81CE6D9}">
          <x14:formula1>
            <xm:f>'Inschatting Reiskosten'!$A$3:$A$5</xm:f>
          </x14:formula1>
          <xm:sqref>A3:A84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72320D1F053440A214B5DE92EAEDCD" ma:contentTypeVersion="7" ma:contentTypeDescription="Een nieuw document maken." ma:contentTypeScope="" ma:versionID="925249edb9d866da6ce295852f99a356">
  <xsd:schema xmlns:xsd="http://www.w3.org/2001/XMLSchema" xmlns:xs="http://www.w3.org/2001/XMLSchema" xmlns:p="http://schemas.microsoft.com/office/2006/metadata/properties" xmlns:ns3="929e1376-0d22-402f-ab99-c030cf0bfef4" xmlns:ns4="5ebb7477-30d4-407a-a793-8f312b2ece33" targetNamespace="http://schemas.microsoft.com/office/2006/metadata/properties" ma:root="true" ma:fieldsID="ed75d7a176961a43337556acc410b286" ns3:_="" ns4:_="">
    <xsd:import namespace="929e1376-0d22-402f-ab99-c030cf0bfef4"/>
    <xsd:import namespace="5ebb7477-30d4-407a-a793-8f312b2ece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9e1376-0d22-402f-ab99-c030cf0bfe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bb7477-30d4-407a-a793-8f312b2ece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366CC-91BF-4FD1-917B-3ED14493B8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E18B266-989D-4C00-8236-46BBF8DD57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9e1376-0d22-402f-ab99-c030cf0bfef4"/>
    <ds:schemaRef ds:uri="5ebb7477-30d4-407a-a793-8f312b2ece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D16A03-3D5F-457E-B038-DC98A8CBBA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TM16400191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Inschatting Kosten</vt:lpstr>
      <vt:lpstr>Inschatting Reiskosten</vt:lpstr>
      <vt:lpstr>Sprints</vt:lpstr>
      <vt:lpstr>Kosten tot nu toe</vt:lpstr>
      <vt:lpstr>Reiskosten tot nu toe</vt:lpstr>
      <vt:lpstr>'Kosten tot nu toe'!Categories</vt:lpstr>
      <vt:lpstr>'Reiskosten tot nu toe'!Categories</vt:lpstr>
      <vt:lpstr>Categories</vt:lpstr>
      <vt:lpstr>'Kosten tot nu toe'!ColumnTitle2</vt:lpstr>
      <vt:lpstr>'Reiskosten tot nu toe'!ColumnTitle2</vt:lpstr>
      <vt:lpstr>ColumnTitle2</vt:lpstr>
      <vt:lpstr>'Inschatting Kosten'!Print_Titles</vt:lpstr>
      <vt:lpstr>'Kosten tot nu toe'!Print_Titles</vt:lpstr>
      <vt:lpstr>Sprints!Print_Titles</vt:lpstr>
      <vt:lpstr>'Kosten tot nu toe'!Title1</vt:lpstr>
      <vt:lpstr>'Reiskosten tot nu toe'!Title1</vt:lpstr>
      <vt:lpstr>Title1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Jeroen Hendriks</dc:creator>
  <cp:keywords/>
  <dc:description/>
  <cp:lastModifiedBy>Leon van Elteren (student)</cp:lastModifiedBy>
  <cp:revision/>
  <dcterms:created xsi:type="dcterms:W3CDTF">2017-07-30T14:03:59Z</dcterms:created>
  <dcterms:modified xsi:type="dcterms:W3CDTF">2022-01-19T11:14:18Z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0x0101009B72320D1F053440A214B5DE92EAEDCD</vt:lpwstr>
  </property>
</Properties>
</file>