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r:id="rId44"/>
    <sheet name="AZO" sheetId="83" state="hidden" r:id="rId45"/>
    <sheet name="FL" sheetId="98" state="hidden" r:id="rId46"/>
    <sheet name="MLM" sheetId="97" state="hidden" r:id="rId47"/>
    <sheet name="KHC" sheetId="96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5" i="25" l="1"/>
  <c r="K285" i="25" s="1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V731" i="38" s="1"/>
  <c r="X731" i="38" s="1"/>
  <c r="E731" i="38"/>
  <c r="G731" i="38"/>
  <c r="H731" i="38"/>
  <c r="K731" i="38"/>
  <c r="L731" i="38" s="1"/>
  <c r="M731" i="38"/>
  <c r="N731" i="38" s="1"/>
  <c r="S731" i="38"/>
  <c r="F169" i="51"/>
  <c r="K169" i="51" s="1"/>
  <c r="H169" i="51"/>
  <c r="G169" i="51"/>
  <c r="F49" i="51"/>
  <c r="W731" i="38" l="1"/>
  <c r="P731" i="38"/>
  <c r="Q731" i="38" s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H24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Y731" i="38" l="1"/>
  <c r="N730" i="38"/>
  <c r="O730" i="38" s="1"/>
  <c r="Z730" i="38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P729" i="38" s="1"/>
  <c r="M729" i="38"/>
  <c r="N729" i="38" s="1"/>
  <c r="S729" i="38"/>
  <c r="F30" i="107"/>
  <c r="H30" i="107"/>
  <c r="G30" i="107"/>
  <c r="F3" i="107"/>
  <c r="U729" i="38" l="1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1" i="43"/>
  <c r="H81" i="43"/>
  <c r="G81" i="43"/>
  <c r="K12" i="43"/>
  <c r="O727" i="38" l="1"/>
  <c r="P727" i="38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N725" i="38"/>
  <c r="S725" i="38"/>
  <c r="F75" i="88"/>
  <c r="H75" i="88"/>
  <c r="G75" i="88"/>
  <c r="K13" i="88"/>
  <c r="O725" i="38" l="1"/>
  <c r="P725" i="38"/>
  <c r="Z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M19" i="108"/>
  <c r="F85" i="108"/>
  <c r="K85" i="108"/>
  <c r="H85" i="108"/>
  <c r="C85" i="108"/>
  <c r="F19" i="108"/>
  <c r="K19" i="108"/>
  <c r="H19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H19" i="107"/>
  <c r="M19" i="107"/>
  <c r="K85" i="107"/>
  <c r="C85" i="107"/>
  <c r="F85" i="107"/>
  <c r="F19" i="107"/>
  <c r="M85" i="107"/>
  <c r="H85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H19" i="106"/>
  <c r="K19" i="106"/>
  <c r="C85" i="106"/>
  <c r="F19" i="106"/>
  <c r="F85" i="106"/>
  <c r="H85" i="106"/>
  <c r="K85" i="106"/>
  <c r="M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5" i="46"/>
  <c r="C19" i="47"/>
  <c r="M19" i="47"/>
  <c r="C35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M85" i="105"/>
  <c r="H85" i="105"/>
  <c r="K19" i="105"/>
  <c r="M19" i="105"/>
  <c r="F19" i="105"/>
  <c r="C19" i="105"/>
  <c r="K85" i="105"/>
  <c r="C85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M19" i="104"/>
  <c r="H85" i="104"/>
  <c r="F19" i="104"/>
  <c r="H19" i="104"/>
  <c r="C19" i="104"/>
  <c r="M85" i="104"/>
  <c r="C85" i="104"/>
  <c r="F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19" i="103"/>
  <c r="C19" i="103"/>
  <c r="M85" i="103"/>
  <c r="H85" i="103"/>
  <c r="C85" i="103"/>
  <c r="M19" i="103"/>
  <c r="K85" i="103"/>
  <c r="F19" i="103"/>
  <c r="F85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19" i="102"/>
  <c r="K85" i="102"/>
  <c r="C19" i="102"/>
  <c r="F19" i="102"/>
  <c r="M85" i="102"/>
  <c r="K19" i="102"/>
  <c r="H85" i="102"/>
  <c r="H19" i="102"/>
  <c r="F85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F85" i="99"/>
  <c r="K85" i="99"/>
  <c r="F19" i="99"/>
  <c r="F85" i="100"/>
  <c r="H19" i="101"/>
  <c r="H85" i="101"/>
  <c r="H19" i="99"/>
  <c r="C19" i="100"/>
  <c r="M19" i="99"/>
  <c r="C85" i="99"/>
  <c r="C85" i="101"/>
  <c r="K85" i="101"/>
  <c r="F19" i="101"/>
  <c r="H85" i="99"/>
  <c r="K85" i="100"/>
  <c r="F85" i="101"/>
  <c r="M19" i="101"/>
  <c r="K19" i="101"/>
  <c r="K19" i="99"/>
  <c r="C19" i="101"/>
  <c r="M85" i="101"/>
  <c r="C19" i="99"/>
  <c r="M85" i="99"/>
  <c r="C85" i="100"/>
  <c r="H85" i="100"/>
  <c r="F19" i="100"/>
  <c r="M19" i="100"/>
  <c r="H19" i="100"/>
  <c r="M85" i="100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F85" i="98"/>
  <c r="H85" i="97"/>
  <c r="M85" i="98"/>
  <c r="M85" i="97"/>
  <c r="C19" i="97"/>
  <c r="H19" i="97"/>
  <c r="M19" i="98"/>
  <c r="K85" i="97"/>
  <c r="F85" i="97"/>
  <c r="H19" i="98"/>
  <c r="C85" i="98"/>
  <c r="K25" i="88"/>
  <c r="K19" i="98"/>
  <c r="K85" i="98"/>
  <c r="H85" i="98"/>
  <c r="F19" i="97"/>
  <c r="M19" i="97"/>
  <c r="C85" i="97"/>
  <c r="F19" i="98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C19" i="96"/>
  <c r="H19" i="96"/>
  <c r="K84" i="96"/>
  <c r="M19" i="96"/>
  <c r="F19" i="96"/>
  <c r="C84" i="96"/>
  <c r="F84" i="96"/>
  <c r="H84" i="96"/>
  <c r="M84" i="96"/>
  <c r="K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H19" i="95"/>
  <c r="F19" i="95"/>
  <c r="C85" i="95"/>
  <c r="M19" i="95"/>
  <c r="C19" i="95"/>
  <c r="K85" i="95"/>
  <c r="K19" i="95"/>
  <c r="H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85" i="94"/>
  <c r="C19" i="94"/>
  <c r="M85" i="94"/>
  <c r="M19" i="94"/>
  <c r="F85" i="94"/>
  <c r="C85" i="94"/>
  <c r="H19" i="94"/>
  <c r="K85" i="94"/>
  <c r="F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C85" i="93"/>
  <c r="F85" i="93"/>
  <c r="M85" i="93"/>
  <c r="F19" i="93"/>
  <c r="H19" i="93"/>
  <c r="H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H85" i="92"/>
  <c r="K19" i="92"/>
  <c r="K85" i="92"/>
  <c r="C85" i="91"/>
  <c r="M85" i="91"/>
  <c r="F19" i="47"/>
  <c r="M85" i="92"/>
  <c r="F19" i="92"/>
  <c r="K19" i="91"/>
  <c r="C19" i="91"/>
  <c r="F85" i="91"/>
  <c r="C85" i="92"/>
  <c r="F85" i="92"/>
  <c r="K85" i="91"/>
  <c r="F19" i="91"/>
  <c r="H85" i="91"/>
  <c r="M19" i="91"/>
  <c r="M19" i="92"/>
  <c r="C19" i="92"/>
  <c r="H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M19" i="90"/>
  <c r="F19" i="90"/>
  <c r="M85" i="90"/>
  <c r="H19" i="90"/>
  <c r="C85" i="90"/>
  <c r="H85" i="90"/>
  <c r="C19" i="90"/>
  <c r="F85" i="90"/>
  <c r="K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K19" i="89"/>
  <c r="H19" i="89"/>
  <c r="F85" i="89"/>
  <c r="C19" i="89"/>
  <c r="F19" i="89"/>
  <c r="M85" i="89"/>
  <c r="M19" i="89"/>
  <c r="H85" i="89"/>
  <c r="C85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F25" i="88"/>
  <c r="C19" i="87"/>
  <c r="F19" i="87"/>
  <c r="K101" i="88"/>
  <c r="F85" i="87"/>
  <c r="C85" i="87"/>
  <c r="M101" i="88"/>
  <c r="C101" i="88"/>
  <c r="H101" i="88"/>
  <c r="K85" i="87"/>
  <c r="M85" i="87"/>
  <c r="K19" i="87"/>
  <c r="M25" i="88"/>
  <c r="F101" i="88"/>
  <c r="M19" i="87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H19" i="86"/>
  <c r="K85" i="86"/>
  <c r="F85" i="86"/>
  <c r="H85" i="86"/>
  <c r="C19" i="86"/>
  <c r="M85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5" i="43"/>
  <c r="M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C19" i="85"/>
  <c r="M85" i="85"/>
  <c r="H19" i="85"/>
  <c r="H85" i="85"/>
  <c r="C85" i="85"/>
  <c r="K19" i="85"/>
  <c r="K85" i="85"/>
  <c r="M19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K19" i="83"/>
  <c r="K85" i="83"/>
  <c r="H110" i="84"/>
  <c r="F85" i="83"/>
  <c r="F25" i="84"/>
  <c r="C25" i="84"/>
  <c r="K110" i="84"/>
  <c r="M85" i="83"/>
  <c r="H25" i="84"/>
  <c r="H19" i="83"/>
  <c r="M19" i="83"/>
  <c r="M25" i="84"/>
  <c r="F19" i="83"/>
  <c r="M110" i="84"/>
  <c r="C19" i="83"/>
  <c r="F110" i="84"/>
  <c r="C85" i="83"/>
  <c r="C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M18" i="74"/>
  <c r="C19" i="82"/>
  <c r="C60" i="82"/>
  <c r="F60" i="82"/>
  <c r="M19" i="82"/>
  <c r="F19" i="82"/>
  <c r="K60" i="82"/>
  <c r="M60" i="82"/>
  <c r="H18" i="74"/>
  <c r="H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96" i="31"/>
  <c r="F78" i="75"/>
  <c r="C78" i="75"/>
  <c r="K96" i="31"/>
  <c r="H96" i="31"/>
  <c r="M96" i="31"/>
  <c r="K78" i="75"/>
  <c r="C96" i="31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K85" i="64"/>
  <c r="K19" i="64"/>
  <c r="H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30" i="81"/>
  <c r="F110" i="81"/>
  <c r="C110" i="81"/>
  <c r="M110" i="81"/>
  <c r="H110" i="81"/>
  <c r="H3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H19" i="80"/>
  <c r="F85" i="80"/>
  <c r="C85" i="80"/>
  <c r="K19" i="80"/>
  <c r="H85" i="80"/>
  <c r="M19" i="80"/>
  <c r="F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F19" i="79"/>
  <c r="H65" i="79"/>
  <c r="M65" i="79"/>
  <c r="K19" i="79"/>
  <c r="C19" i="79"/>
  <c r="C65" i="79"/>
  <c r="K65" i="79"/>
  <c r="F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K85" i="78"/>
  <c r="H19" i="78"/>
  <c r="F85" i="78"/>
  <c r="C85" i="78"/>
  <c r="M85" i="78"/>
  <c r="C19" i="78"/>
  <c r="M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19" i="77"/>
  <c r="C89" i="77"/>
  <c r="H19" i="77"/>
  <c r="F89" i="77"/>
  <c r="M89" i="77"/>
  <c r="K89" i="77"/>
  <c r="H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F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C93" i="68"/>
  <c r="K93" i="68"/>
  <c r="F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8" i="25"/>
  <c r="F818" i="25"/>
  <c r="M818" i="25"/>
  <c r="C818" i="25"/>
  <c r="H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3" i="25" l="1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41"/>
  <c r="F19" i="66"/>
  <c r="K119" i="7"/>
  <c r="K19" i="59"/>
  <c r="C19" i="66"/>
  <c r="F38" i="58"/>
  <c r="M19" i="73"/>
  <c r="M19" i="34"/>
  <c r="K213" i="57"/>
  <c r="M65" i="71"/>
  <c r="C86" i="53"/>
  <c r="C72" i="59"/>
  <c r="C19" i="73"/>
  <c r="H19" i="69"/>
  <c r="K19" i="73"/>
  <c r="H25" i="31"/>
  <c r="C19" i="41"/>
  <c r="F77" i="70"/>
  <c r="M19" i="66"/>
  <c r="F156" i="49"/>
  <c r="H86" i="53"/>
  <c r="M38" i="58"/>
  <c r="K19" i="52"/>
  <c r="M81" i="61"/>
  <c r="M451" i="17"/>
  <c r="K19" i="55"/>
  <c r="H81" i="61"/>
  <c r="M19" i="55"/>
  <c r="M19" i="50"/>
  <c r="H105" i="25"/>
  <c r="C38" i="58"/>
  <c r="M19" i="59"/>
  <c r="F19" i="52"/>
  <c r="C19" i="64"/>
  <c r="C25" i="31"/>
  <c r="F100" i="34"/>
  <c r="C19" i="50"/>
  <c r="C19" i="60"/>
  <c r="F19" i="61"/>
  <c r="C19" i="45"/>
  <c r="H19" i="62"/>
  <c r="H19" i="53"/>
  <c r="C94" i="52"/>
  <c r="H19" i="41"/>
  <c r="C19" i="71"/>
  <c r="H19" i="66"/>
  <c r="F94" i="52"/>
  <c r="F19" i="69"/>
  <c r="K19" i="53"/>
  <c r="H19" i="75"/>
  <c r="F19" i="70"/>
  <c r="F19" i="75"/>
  <c r="F85" i="64"/>
  <c r="M19" i="72"/>
  <c r="H119" i="7"/>
  <c r="K19" i="70"/>
  <c r="K19" i="71"/>
  <c r="F55" i="50"/>
  <c r="M30" i="49"/>
  <c r="M19" i="52"/>
  <c r="K19" i="61"/>
  <c r="H193" i="58"/>
  <c r="M19" i="70"/>
  <c r="M23" i="17"/>
  <c r="C19" i="34"/>
  <c r="M55" i="50"/>
  <c r="C65" i="71"/>
  <c r="C81" i="61"/>
  <c r="H19" i="73"/>
  <c r="K90" i="72"/>
  <c r="K63" i="66"/>
  <c r="F105" i="25"/>
  <c r="C65" i="63"/>
  <c r="M65" i="63"/>
  <c r="C75" i="41"/>
  <c r="C51" i="54"/>
  <c r="H19" i="50"/>
  <c r="C23" i="17"/>
  <c r="C30" i="49"/>
  <c r="M58" i="51"/>
  <c r="M156" i="49"/>
  <c r="K19" i="54"/>
  <c r="M51" i="54"/>
  <c r="F81" i="61"/>
  <c r="M19" i="54"/>
  <c r="K86" i="53"/>
  <c r="M72" i="59"/>
  <c r="K94" i="52"/>
  <c r="M19" i="60"/>
  <c r="F193" i="58"/>
  <c r="H94" i="52"/>
  <c r="H77" i="70"/>
  <c r="K19" i="41"/>
  <c r="F63" i="66"/>
  <c r="F65" i="63"/>
  <c r="F19" i="60"/>
  <c r="K23" i="17"/>
  <c r="K19" i="34"/>
  <c r="F58" i="51"/>
  <c r="H108" i="45"/>
  <c r="M100" i="34"/>
  <c r="H75" i="41"/>
  <c r="H90" i="72"/>
  <c r="M25" i="31"/>
  <c r="K19" i="3"/>
  <c r="H19" i="54"/>
  <c r="C85" i="64"/>
  <c r="M19" i="53"/>
  <c r="K30" i="40"/>
  <c r="M75" i="41"/>
  <c r="K19" i="60"/>
  <c r="H19" i="60"/>
  <c r="M30" i="40"/>
  <c r="F19" i="72"/>
  <c r="H19" i="34"/>
  <c r="H19" i="72"/>
  <c r="F19" i="45"/>
  <c r="F119" i="7"/>
  <c r="H51" i="54"/>
  <c r="K72" i="59"/>
  <c r="H19" i="55"/>
  <c r="H156" i="49"/>
  <c r="H19" i="3"/>
  <c r="C19" i="54"/>
  <c r="K81" i="61"/>
  <c r="K156" i="49"/>
  <c r="M193" i="58"/>
  <c r="F19" i="73"/>
  <c r="H19" i="61"/>
  <c r="C119" i="7"/>
  <c r="F19" i="59"/>
  <c r="H65" i="63"/>
  <c r="F23" i="57"/>
  <c r="K18" i="74"/>
  <c r="C156" i="49"/>
  <c r="H55" i="50"/>
  <c r="H63" i="66"/>
  <c r="M63" i="66"/>
  <c r="C19" i="52"/>
  <c r="H19" i="70"/>
  <c r="C63" i="66"/>
  <c r="F213" i="57"/>
  <c r="F72" i="59"/>
  <c r="K451" i="17"/>
  <c r="K77" i="70"/>
  <c r="H72" i="59"/>
  <c r="C451" i="17"/>
  <c r="F25" i="31"/>
  <c r="C90" i="72"/>
  <c r="M23" i="57"/>
  <c r="F19" i="63"/>
  <c r="K75" i="41"/>
  <c r="H19" i="68"/>
  <c r="C19" i="3"/>
  <c r="K193" i="58"/>
  <c r="K58" i="51"/>
  <c r="M19" i="75"/>
  <c r="C67" i="60"/>
  <c r="M213" i="57"/>
  <c r="H213" i="57"/>
  <c r="C55" i="50"/>
  <c r="F90" i="72"/>
  <c r="C19" i="61"/>
  <c r="C30" i="40"/>
  <c r="C105" i="25"/>
  <c r="K65" i="63"/>
  <c r="K19" i="68"/>
  <c r="C108" i="45"/>
  <c r="K65" i="71"/>
  <c r="H23" i="17"/>
  <c r="C19" i="55"/>
  <c r="F19" i="50"/>
  <c r="C19" i="59"/>
  <c r="K38" i="58"/>
  <c r="M19" i="63"/>
  <c r="C19" i="70"/>
  <c r="C19" i="68"/>
  <c r="C100" i="34"/>
  <c r="F23" i="17"/>
  <c r="M19" i="45"/>
  <c r="H19" i="71"/>
  <c r="M19" i="69"/>
  <c r="C19" i="63"/>
  <c r="K55" i="50"/>
  <c r="M19" i="61"/>
  <c r="H38" i="58"/>
  <c r="K19" i="75"/>
  <c r="C213" i="57"/>
  <c r="F86" i="53"/>
  <c r="C19" i="53"/>
  <c r="F451" i="17"/>
  <c r="M19" i="62"/>
  <c r="K19" i="66"/>
  <c r="C19" i="62"/>
  <c r="H65" i="71"/>
  <c r="F67" i="60"/>
  <c r="F19" i="71"/>
  <c r="F51" i="54"/>
  <c r="F30" i="40"/>
  <c r="K100" i="34"/>
  <c r="K19" i="69"/>
  <c r="C193" i="58"/>
  <c r="H19" i="52"/>
  <c r="M19" i="71"/>
  <c r="H19" i="63"/>
  <c r="F19" i="54"/>
  <c r="K67" i="60"/>
  <c r="M19" i="3"/>
  <c r="F75" i="41"/>
  <c r="F18" i="74"/>
  <c r="H30" i="40"/>
  <c r="C23" i="57"/>
  <c r="F25" i="43"/>
  <c r="K51" i="54"/>
  <c r="C77" i="70"/>
  <c r="M77" i="70"/>
  <c r="K25" i="31"/>
  <c r="M67" i="60"/>
  <c r="H67" i="60"/>
  <c r="H451" i="17"/>
  <c r="K108" i="45"/>
  <c r="M19" i="68"/>
  <c r="H100" i="34"/>
  <c r="K19" i="63"/>
  <c r="M108" i="45"/>
  <c r="M94" i="52"/>
  <c r="K19" i="72"/>
  <c r="F19" i="55"/>
  <c r="M86" i="53"/>
  <c r="F19" i="68"/>
  <c r="K19" i="62"/>
  <c r="M90" i="72"/>
  <c r="F19" i="3"/>
  <c r="F65" i="71"/>
  <c r="H19" i="59"/>
  <c r="F19" i="64"/>
  <c r="F108" i="45"/>
  <c r="K19" i="50"/>
  <c r="F19" i="53"/>
  <c r="K23" i="57"/>
  <c r="F19" i="34"/>
  <c r="F30" i="49"/>
  <c r="M119" i="7"/>
  <c r="F19" i="41"/>
  <c r="C19" i="69"/>
  <c r="F19" i="62"/>
  <c r="C19" i="75"/>
  <c r="C19" i="72"/>
  <c r="V730" i="38" l="1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3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9" i="43"/>
  <c r="Q10" i="43" s="1"/>
  <c r="J81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9" i="38" l="1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K9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K16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48" i="45" l="1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<sst xmlns="http://schemas.openxmlformats.org/spreadsheetml/2006/main" count="8010" uniqueCount="1298">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</sst>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3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30"/>
      <tableStyleElement type="headerRow" dxfId="2929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28576"/>
        <c:axId val="505966704"/>
      </c:scatterChart>
      <c:valAx>
        <c:axId val="48482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6704"/>
        <c:crosses val="autoZero"/>
        <c:crossBetween val="midCat"/>
      </c:valAx>
      <c:valAx>
        <c:axId val="5059667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2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Balance!$B$2:$B$940</c:f>
              <c:numCache>
                <c:formatCode>m/d/yyyy</c:formatCode>
                <c:ptCount val="9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Balance!$M$2:$M$990</c:f>
              <c:numCache>
                <c:formatCode>0.00</c:formatCode>
                <c:ptCount val="9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4152"/>
        <c:axId val="505968664"/>
      </c:scatterChart>
      <c:valAx>
        <c:axId val="50597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8664"/>
        <c:crosses val="autoZero"/>
        <c:crossBetween val="midCat"/>
      </c:valAx>
      <c:valAx>
        <c:axId val="50596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41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9056"/>
        <c:axId val="505972192"/>
      </c:scatterChart>
      <c:valAx>
        <c:axId val="50596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2192"/>
        <c:crosses val="autoZero"/>
        <c:crossBetween val="midCat"/>
      </c:valAx>
      <c:valAx>
        <c:axId val="5059721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3368"/>
        <c:axId val="505967096"/>
      </c:scatterChart>
      <c:valAx>
        <c:axId val="50597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7096"/>
        <c:crosses val="autoZero"/>
        <c:crossBetween val="midCat"/>
      </c:valAx>
      <c:valAx>
        <c:axId val="5059670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584"/>
        <c:axId val="505968272"/>
      </c:scatterChart>
      <c:valAx>
        <c:axId val="50597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8272"/>
        <c:crosses val="autoZero"/>
        <c:crossBetween val="midCat"/>
      </c:valAx>
      <c:valAx>
        <c:axId val="50596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9448"/>
        <c:axId val="505970232"/>
      </c:scatterChart>
      <c:valAx>
        <c:axId val="50596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0232"/>
        <c:crosses val="autoZero"/>
        <c:crossBetween val="midCat"/>
      </c:valAx>
      <c:valAx>
        <c:axId val="5059702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7880"/>
        <c:axId val="505971016"/>
      </c:scatterChart>
      <c:valAx>
        <c:axId val="505967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71016"/>
        <c:crosses val="autoZero"/>
        <c:crossBetween val="midCat"/>
      </c:valAx>
      <c:valAx>
        <c:axId val="5059710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7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526136"/>
        <c:axId val="506520648"/>
      </c:scatterChart>
      <c:valAx>
        <c:axId val="506526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20648"/>
        <c:crosses val="autoZero"/>
        <c:crossBetween val="midCat"/>
      </c:valAx>
      <c:valAx>
        <c:axId val="50652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2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22216"/>
        <c:axId val="506523784"/>
      </c:lineChart>
      <c:dateAx>
        <c:axId val="50652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23784"/>
        <c:crosses val="autoZero"/>
        <c:auto val="1"/>
        <c:lblOffset val="100"/>
        <c:baseTimeUnit val="days"/>
      </c:dateAx>
      <c:valAx>
        <c:axId val="50652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2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5008"/>
        <c:axId val="510594616"/>
      </c:lineChart>
      <c:dateAx>
        <c:axId val="51059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4616"/>
        <c:crosses val="autoZero"/>
        <c:auto val="1"/>
        <c:lblOffset val="100"/>
        <c:baseTimeUnit val="days"/>
      </c:dateAx>
      <c:valAx>
        <c:axId val="510594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7360"/>
        <c:axId val="510597752"/>
      </c:lineChart>
      <c:dateAx>
        <c:axId val="51059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7752"/>
        <c:crosses val="autoZero"/>
        <c:auto val="1"/>
        <c:lblOffset val="100"/>
        <c:baseTimeUnit val="days"/>
      </c:dateAx>
      <c:valAx>
        <c:axId val="5105977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1480"/>
        <c:axId val="510595792"/>
      </c:lineChart>
      <c:dateAx>
        <c:axId val="510591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5792"/>
        <c:crosses val="autoZero"/>
        <c:auto val="1"/>
        <c:lblOffset val="100"/>
        <c:baseTimeUnit val="days"/>
      </c:dateAx>
      <c:valAx>
        <c:axId val="51059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1872"/>
        <c:axId val="510592656"/>
      </c:lineChart>
      <c:dateAx>
        <c:axId val="510591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2656"/>
        <c:crosses val="autoZero"/>
        <c:auto val="1"/>
        <c:lblOffset val="100"/>
        <c:baseTimeUnit val="days"/>
      </c:dateAx>
      <c:valAx>
        <c:axId val="5105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594224"/>
        <c:axId val="511937744"/>
      </c:lineChart>
      <c:dateAx>
        <c:axId val="510594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7744"/>
        <c:crosses val="autoZero"/>
        <c:auto val="1"/>
        <c:lblOffset val="100"/>
        <c:baseTimeUnit val="days"/>
      </c:dateAx>
      <c:valAx>
        <c:axId val="51193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935000"/>
        <c:axId val="511935392"/>
      </c:lineChart>
      <c:dateAx>
        <c:axId val="51193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392"/>
        <c:crosses val="autoZero"/>
        <c:auto val="1"/>
        <c:lblOffset val="100"/>
        <c:baseTimeUnit val="days"/>
      </c:dateAx>
      <c:valAx>
        <c:axId val="51193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41664"/>
        <c:axId val="511938136"/>
      </c:lineChart>
      <c:dateAx>
        <c:axId val="511941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8136"/>
        <c:crosses val="autoZero"/>
        <c:auto val="1"/>
        <c:lblOffset val="100"/>
        <c:baseTimeUnit val="days"/>
      </c:dateAx>
      <c:valAx>
        <c:axId val="51193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4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35784"/>
        <c:axId val="511936176"/>
      </c:lineChart>
      <c:dateAx>
        <c:axId val="511935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6176"/>
        <c:crosses val="autoZero"/>
        <c:auto val="1"/>
        <c:lblOffset val="100"/>
        <c:baseTimeUnit val="days"/>
      </c:dateAx>
      <c:valAx>
        <c:axId val="51193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38528"/>
        <c:axId val="511942056"/>
      </c:lineChart>
      <c:dateAx>
        <c:axId val="511938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42056"/>
        <c:crosses val="autoZero"/>
        <c:auto val="1"/>
        <c:lblOffset val="100"/>
        <c:baseTimeUnit val="days"/>
      </c:dateAx>
      <c:valAx>
        <c:axId val="5119420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39312"/>
        <c:axId val="511940096"/>
      </c:lineChart>
      <c:dateAx>
        <c:axId val="511939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40096"/>
        <c:crosses val="autoZero"/>
        <c:auto val="1"/>
        <c:lblOffset val="100"/>
        <c:baseTimeUnit val="days"/>
      </c:dateAx>
      <c:valAx>
        <c:axId val="51194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34608"/>
        <c:axId val="511936568"/>
      </c:lineChart>
      <c:dateAx>
        <c:axId val="511934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6568"/>
        <c:crosses val="autoZero"/>
        <c:auto val="1"/>
        <c:lblOffset val="100"/>
        <c:baseTimeUnit val="days"/>
      </c:dateAx>
      <c:valAx>
        <c:axId val="5119365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89488"/>
        <c:axId val="512886352"/>
      </c:lineChart>
      <c:dateAx>
        <c:axId val="512889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6352"/>
        <c:crosses val="autoZero"/>
        <c:auto val="1"/>
        <c:lblOffset val="100"/>
        <c:baseTimeUnit val="days"/>
      </c:dateAx>
      <c:valAx>
        <c:axId val="51288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89880"/>
        <c:axId val="512886744"/>
      </c:lineChart>
      <c:dateAx>
        <c:axId val="512889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6744"/>
        <c:crosses val="autoZero"/>
        <c:auto val="1"/>
        <c:lblOffset val="100"/>
        <c:baseTimeUnit val="days"/>
      </c:dateAx>
      <c:valAx>
        <c:axId val="512886744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98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91056"/>
        <c:axId val="512888312"/>
      </c:lineChart>
      <c:dateAx>
        <c:axId val="512891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8312"/>
        <c:crosses val="autoZero"/>
        <c:auto val="1"/>
        <c:lblOffset val="100"/>
        <c:baseTimeUnit val="days"/>
      </c:dateAx>
      <c:valAx>
        <c:axId val="51288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910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890664"/>
        <c:axId val="512891448"/>
      </c:lineChart>
      <c:dateAx>
        <c:axId val="512890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91448"/>
        <c:crosses val="autoZero"/>
        <c:auto val="1"/>
        <c:lblOffset val="100"/>
        <c:baseTimeUnit val="days"/>
      </c:dateAx>
      <c:valAx>
        <c:axId val="51289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90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884784"/>
        <c:axId val="512885176"/>
      </c:lineChart>
      <c:dateAx>
        <c:axId val="512884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5176"/>
        <c:crosses val="autoZero"/>
        <c:auto val="1"/>
        <c:lblOffset val="100"/>
        <c:baseTimeUnit val="days"/>
      </c:dateAx>
      <c:valAx>
        <c:axId val="51288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8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37352"/>
        <c:axId val="524366280"/>
      </c:lineChart>
      <c:dateAx>
        <c:axId val="51193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66280"/>
        <c:crosses val="autoZero"/>
        <c:auto val="1"/>
        <c:lblOffset val="100"/>
        <c:baseTimeUnit val="days"/>
      </c:dateAx>
      <c:valAx>
        <c:axId val="52436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3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72552"/>
        <c:axId val="524370984"/>
      </c:lineChart>
      <c:dateAx>
        <c:axId val="524372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0984"/>
        <c:crosses val="autoZero"/>
        <c:auto val="1"/>
        <c:lblOffset val="100"/>
        <c:baseTimeUnit val="days"/>
      </c:dateAx>
      <c:valAx>
        <c:axId val="52437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68632"/>
        <c:axId val="524372944"/>
      </c:lineChart>
      <c:dateAx>
        <c:axId val="524368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2944"/>
        <c:crosses val="autoZero"/>
        <c:auto val="1"/>
        <c:lblOffset val="100"/>
        <c:baseTimeUnit val="days"/>
      </c:dateAx>
      <c:valAx>
        <c:axId val="5243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68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68240"/>
        <c:axId val="524369024"/>
      </c:lineChart>
      <c:dateAx>
        <c:axId val="52436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69024"/>
        <c:crosses val="autoZero"/>
        <c:auto val="1"/>
        <c:lblOffset val="100"/>
        <c:baseTimeUnit val="days"/>
      </c:dateAx>
      <c:valAx>
        <c:axId val="5243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6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69808"/>
        <c:axId val="524372160"/>
      </c:lineChart>
      <c:dateAx>
        <c:axId val="524369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2160"/>
        <c:crosses val="autoZero"/>
        <c:auto val="1"/>
        <c:lblOffset val="100"/>
        <c:baseTimeUnit val="days"/>
      </c:dateAx>
      <c:valAx>
        <c:axId val="52437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6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73336"/>
        <c:axId val="524369416"/>
      </c:lineChart>
      <c:dateAx>
        <c:axId val="524373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69416"/>
        <c:crosses val="autoZero"/>
        <c:auto val="1"/>
        <c:lblOffset val="100"/>
        <c:baseTimeUnit val="days"/>
      </c:dateAx>
      <c:valAx>
        <c:axId val="52436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70592"/>
        <c:axId val="524371376"/>
      </c:lineChart>
      <c:dateAx>
        <c:axId val="524370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1376"/>
        <c:crosses val="autoZero"/>
        <c:auto val="1"/>
        <c:lblOffset val="100"/>
        <c:baseTimeUnit val="days"/>
      </c:dateAx>
      <c:valAx>
        <c:axId val="5243713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76280"/>
        <c:axId val="526073928"/>
      </c:lineChart>
      <c:dateAx>
        <c:axId val="526076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73928"/>
        <c:crosses val="autoZero"/>
        <c:auto val="1"/>
        <c:lblOffset val="100"/>
        <c:baseTimeUnit val="days"/>
      </c:dateAx>
      <c:valAx>
        <c:axId val="52607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7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80592"/>
        <c:axId val="526078632"/>
      </c:lineChart>
      <c:dateAx>
        <c:axId val="52608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78632"/>
        <c:crosses val="autoZero"/>
        <c:auto val="1"/>
        <c:lblOffset val="100"/>
        <c:baseTimeUnit val="days"/>
      </c:dateAx>
      <c:valAx>
        <c:axId val="526078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80984"/>
        <c:axId val="526079024"/>
      </c:lineChart>
      <c:dateAx>
        <c:axId val="52608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79024"/>
        <c:crosses val="autoZero"/>
        <c:auto val="1"/>
        <c:lblOffset val="100"/>
        <c:baseTimeUnit val="days"/>
      </c:dateAx>
      <c:valAx>
        <c:axId val="5260790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75104"/>
        <c:axId val="526075496"/>
      </c:lineChart>
      <c:dateAx>
        <c:axId val="526075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75496"/>
        <c:crosses val="autoZero"/>
        <c:auto val="1"/>
        <c:lblOffset val="100"/>
        <c:baseTimeUnit val="days"/>
      </c:dateAx>
      <c:valAx>
        <c:axId val="52607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07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352608"/>
        <c:axId val="522355744"/>
      </c:lineChart>
      <c:dateAx>
        <c:axId val="522352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5744"/>
        <c:crosses val="autoZero"/>
        <c:auto val="1"/>
        <c:lblOffset val="100"/>
        <c:baseTimeUnit val="days"/>
      </c:dateAx>
      <c:valAx>
        <c:axId val="522355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356136"/>
        <c:axId val="522353392"/>
      </c:lineChart>
      <c:dateAx>
        <c:axId val="522356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3392"/>
        <c:crosses val="autoZero"/>
        <c:auto val="1"/>
        <c:lblOffset val="100"/>
        <c:baseTimeUnit val="days"/>
      </c:dateAx>
      <c:valAx>
        <c:axId val="5223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351040"/>
        <c:axId val="522356528"/>
      </c:lineChart>
      <c:dateAx>
        <c:axId val="52235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6528"/>
        <c:crosses val="autoZero"/>
        <c:auto val="1"/>
        <c:lblOffset val="100"/>
        <c:baseTimeUnit val="days"/>
      </c:dateAx>
      <c:valAx>
        <c:axId val="52235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353000"/>
        <c:axId val="522356920"/>
      </c:lineChart>
      <c:dateAx>
        <c:axId val="522353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6920"/>
        <c:crosses val="autoZero"/>
        <c:auto val="1"/>
        <c:lblOffset val="100"/>
        <c:baseTimeUnit val="days"/>
      </c:dateAx>
      <c:valAx>
        <c:axId val="52235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358096"/>
        <c:axId val="522357704"/>
      </c:lineChart>
      <c:dateAx>
        <c:axId val="522358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7704"/>
        <c:crosses val="autoZero"/>
        <c:auto val="1"/>
        <c:lblOffset val="100"/>
        <c:baseTimeUnit val="days"/>
      </c:dateAx>
      <c:valAx>
        <c:axId val="52235770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351824"/>
        <c:axId val="522354568"/>
      </c:lineChart>
      <c:dateAx>
        <c:axId val="522351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4568"/>
        <c:crosses val="autoZero"/>
        <c:auto val="1"/>
        <c:lblOffset val="100"/>
        <c:baseTimeUnit val="days"/>
      </c:dateAx>
      <c:valAx>
        <c:axId val="52235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5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19392"/>
        <c:axId val="550126448"/>
      </c:lineChart>
      <c:catAx>
        <c:axId val="55011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26448"/>
        <c:crosses val="autoZero"/>
        <c:auto val="1"/>
        <c:lblAlgn val="ctr"/>
        <c:lblOffset val="100"/>
        <c:noMultiLvlLbl val="0"/>
      </c:catAx>
      <c:valAx>
        <c:axId val="550126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18608"/>
        <c:axId val="550129584"/>
      </c:scatterChart>
      <c:valAx>
        <c:axId val="55011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29584"/>
        <c:crosses val="autoZero"/>
        <c:crossBetween val="midCat"/>
      </c:valAx>
      <c:valAx>
        <c:axId val="550129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126840"/>
        <c:axId val="550122528"/>
      </c:scatterChart>
      <c:valAx>
        <c:axId val="55012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22528"/>
        <c:crosses val="autoZero"/>
        <c:crossBetween val="midCat"/>
      </c:valAx>
      <c:valAx>
        <c:axId val="5501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2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21352"/>
        <c:axId val="550123312"/>
      </c:lineChart>
      <c:catAx>
        <c:axId val="55012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23312"/>
        <c:crosses val="autoZero"/>
        <c:auto val="1"/>
        <c:lblAlgn val="ctr"/>
        <c:lblOffset val="100"/>
        <c:noMultiLvlLbl val="0"/>
      </c:catAx>
      <c:valAx>
        <c:axId val="550123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2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17824"/>
        <c:axId val="550117432"/>
      </c:lineChart>
      <c:dateAx>
        <c:axId val="55011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7432"/>
        <c:crosses val="autoZero"/>
        <c:auto val="1"/>
        <c:lblOffset val="100"/>
        <c:baseTimeUnit val="days"/>
      </c:dateAx>
      <c:valAx>
        <c:axId val="550117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32328"/>
        <c:axId val="550131936"/>
      </c:lineChart>
      <c:dateAx>
        <c:axId val="55013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31936"/>
        <c:crosses val="autoZero"/>
        <c:auto val="1"/>
        <c:lblOffset val="100"/>
        <c:baseTimeUnit val="days"/>
      </c:dateAx>
      <c:valAx>
        <c:axId val="5501319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3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31152"/>
        <c:axId val="550131544"/>
      </c:lineChart>
      <c:dateAx>
        <c:axId val="55013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31544"/>
        <c:crosses val="autoZero"/>
        <c:auto val="1"/>
        <c:lblOffset val="100"/>
        <c:baseTimeUnit val="days"/>
      </c:dateAx>
      <c:valAx>
        <c:axId val="550131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3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5536"/>
        <c:axId val="591612592"/>
      </c:lineChart>
      <c:dateAx>
        <c:axId val="591605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2592"/>
        <c:crosses val="autoZero"/>
        <c:auto val="1"/>
        <c:lblOffset val="100"/>
        <c:baseTimeUnit val="days"/>
      </c:dateAx>
      <c:valAx>
        <c:axId val="59161259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3576"/>
        <c:axId val="591603968"/>
      </c:lineChart>
      <c:dateAx>
        <c:axId val="591603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03968"/>
        <c:crosses val="autoZero"/>
        <c:auto val="1"/>
        <c:lblOffset val="100"/>
        <c:baseTimeUnit val="days"/>
      </c:dateAx>
      <c:valAx>
        <c:axId val="59160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03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12984"/>
        <c:axId val="591612200"/>
      </c:lineChart>
      <c:dateAx>
        <c:axId val="591612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2200"/>
        <c:crosses val="autoZero"/>
        <c:auto val="1"/>
        <c:lblOffset val="100"/>
        <c:baseTimeUnit val="days"/>
      </c:dateAx>
      <c:valAx>
        <c:axId val="5916122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13768"/>
        <c:axId val="591607104"/>
      </c:lineChart>
      <c:catAx>
        <c:axId val="591613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07104"/>
        <c:crosses val="autoZero"/>
        <c:auto val="1"/>
        <c:lblAlgn val="ctr"/>
        <c:lblOffset val="100"/>
        <c:noMultiLvlLbl val="0"/>
      </c:catAx>
      <c:valAx>
        <c:axId val="591607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9064"/>
        <c:axId val="591615336"/>
      </c:lineChart>
      <c:catAx>
        <c:axId val="591609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5336"/>
        <c:crosses val="autoZero"/>
        <c:auto val="1"/>
        <c:lblAlgn val="ctr"/>
        <c:lblOffset val="100"/>
        <c:noMultiLvlLbl val="0"/>
      </c:catAx>
      <c:valAx>
        <c:axId val="5916153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0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609456"/>
        <c:axId val="591610240"/>
      </c:lineChart>
      <c:dateAx>
        <c:axId val="591609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0240"/>
        <c:crosses val="autoZero"/>
        <c:auto val="1"/>
        <c:lblOffset val="100"/>
        <c:baseTimeUnit val="days"/>
      </c:dateAx>
      <c:valAx>
        <c:axId val="591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0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611024"/>
        <c:axId val="591611416"/>
      </c:lineChart>
      <c:dateAx>
        <c:axId val="591611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1416"/>
        <c:crosses val="autoZero"/>
        <c:auto val="1"/>
        <c:lblOffset val="100"/>
        <c:baseTimeUnit val="days"/>
      </c:dateAx>
      <c:valAx>
        <c:axId val="59161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1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076032"/>
        <c:axId val="604085832"/>
      </c:lineChart>
      <c:dateAx>
        <c:axId val="60407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5832"/>
        <c:crosses val="autoZero"/>
        <c:auto val="1"/>
        <c:lblOffset val="100"/>
        <c:baseTimeUnit val="days"/>
      </c:dateAx>
      <c:valAx>
        <c:axId val="6040858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7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084264"/>
        <c:axId val="604078384"/>
      </c:lineChart>
      <c:dateAx>
        <c:axId val="60408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78384"/>
        <c:crosses val="autoZero"/>
        <c:auto val="1"/>
        <c:lblOffset val="100"/>
        <c:baseTimeUnit val="days"/>
      </c:dateAx>
      <c:valAx>
        <c:axId val="604078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084656"/>
        <c:axId val="604076816"/>
      </c:lineChart>
      <c:dateAx>
        <c:axId val="60408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76816"/>
        <c:crosses val="autoZero"/>
        <c:auto val="1"/>
        <c:lblOffset val="100"/>
        <c:baseTimeUnit val="days"/>
      </c:dateAx>
      <c:valAx>
        <c:axId val="6040768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079952"/>
        <c:axId val="604086224"/>
      </c:lineChart>
      <c:dateAx>
        <c:axId val="604079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6224"/>
        <c:crosses val="autoZero"/>
        <c:auto val="1"/>
        <c:lblOffset val="100"/>
        <c:baseTimeUnit val="days"/>
      </c:dateAx>
      <c:valAx>
        <c:axId val="6040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7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085440"/>
        <c:axId val="604074072"/>
      </c:lineChart>
      <c:catAx>
        <c:axId val="604085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74072"/>
        <c:crosses val="autoZero"/>
        <c:auto val="1"/>
        <c:lblAlgn val="ctr"/>
        <c:lblOffset val="100"/>
        <c:noMultiLvlLbl val="0"/>
      </c:catAx>
      <c:valAx>
        <c:axId val="604074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088184"/>
        <c:axId val="604088576"/>
      </c:lineChart>
      <c:dateAx>
        <c:axId val="604088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8576"/>
        <c:crosses val="autoZero"/>
        <c:auto val="1"/>
        <c:lblOffset val="100"/>
        <c:baseTimeUnit val="days"/>
      </c:dateAx>
      <c:valAx>
        <c:axId val="604088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8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8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89</xdr:row>
      <xdr:rowOff>66675</xdr:rowOff>
    </xdr:from>
    <xdr:to>
      <xdr:col>20</xdr:col>
      <xdr:colOff>2865889</xdr:colOff>
      <xdr:row>118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20.669899999999998</v>
      </c>
      <c r="G2" s="78">
        <v>8.5083652173913258</v>
      </c>
      <c r="H2">
        <v>2300</v>
      </c>
      <c r="I2" s="2">
        <v>47540.77</v>
      </c>
      <c r="J2" s="2">
        <v>19569.240000000049</v>
      </c>
      <c r="K2" s="2">
        <v>27971.529999999948</v>
      </c>
      <c r="L2" s="736">
        <v>1.4293621009298203</v>
      </c>
      <c r="M2" s="2">
        <v>42587.101000001574</v>
      </c>
      <c r="N2">
        <v>700</v>
      </c>
      <c r="O2" t="s">
        <v>1254</v>
      </c>
      <c r="P2" s="736">
        <v>9.6759055438100823E-3</v>
      </c>
      <c r="Q2" s="736">
        <v>5.4000000000000003E-3</v>
      </c>
      <c r="R2" s="2">
        <v>32.80936507936508</v>
      </c>
      <c r="S2" s="859">
        <v>43353</v>
      </c>
      <c r="W2" s="48"/>
      <c r="X2"/>
      <c r="Y2" s="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21.979900000000001</v>
      </c>
      <c r="G3" s="78">
        <v>25.043816666666661</v>
      </c>
      <c r="H3">
        <v>1200</v>
      </c>
      <c r="I3" s="2">
        <v>26375.88</v>
      </c>
      <c r="J3" s="2">
        <v>30052.579999999994</v>
      </c>
      <c r="K3" s="2">
        <v>-3676.6999999999935</v>
      </c>
      <c r="L3" s="736">
        <v>-0.12234224149806749</v>
      </c>
      <c r="M3" s="2">
        <v>-3601.6799999999935</v>
      </c>
      <c r="N3">
        <v>1000</v>
      </c>
      <c r="O3" t="s">
        <v>1272</v>
      </c>
      <c r="P3" s="736">
        <v>4.185642336862315E-2</v>
      </c>
      <c r="Q3" s="736">
        <v>1.15E-2</v>
      </c>
      <c r="R3" s="2">
        <v>8.6195686274509811</v>
      </c>
      <c r="S3" s="859">
        <v>43319</v>
      </c>
      <c r="V3" s="48"/>
    </row>
    <row r="4" spans="1:41" ht="21.95" customHeight="1" x14ac:dyDescent="0.25">
      <c r="A4" s="50"/>
      <c r="B4" s="50"/>
      <c r="C4" s="51"/>
      <c r="D4" s="788"/>
      <c r="E4" s="22" t="s">
        <v>223</v>
      </c>
      <c r="F4" s="2">
        <v>30.68</v>
      </c>
      <c r="G4" s="78">
        <v>22.563642857142799</v>
      </c>
      <c r="H4">
        <v>700</v>
      </c>
      <c r="I4" s="2">
        <v>21476</v>
      </c>
      <c r="J4" s="2">
        <v>15794.549999999959</v>
      </c>
      <c r="K4" s="2">
        <v>5681.4500000000407</v>
      </c>
      <c r="L4" s="736">
        <v>0.35970952005597218</v>
      </c>
      <c r="M4" s="2">
        <v>7133.7100000000391</v>
      </c>
      <c r="N4">
        <v>200</v>
      </c>
      <c r="O4" t="s">
        <v>1265</v>
      </c>
      <c r="P4" s="736">
        <v>3.259452411994785E-3</v>
      </c>
      <c r="Q4" s="736">
        <v>-1.41E-2</v>
      </c>
      <c r="R4" s="2">
        <v>21.914285714285715</v>
      </c>
      <c r="S4" s="29">
        <v>43319</v>
      </c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33.679900000000004</v>
      </c>
      <c r="G5" s="78">
        <v>26.976066666666679</v>
      </c>
      <c r="H5">
        <v>600</v>
      </c>
      <c r="I5" s="2">
        <v>20207.940000000002</v>
      </c>
      <c r="J5" s="2">
        <v>16185.640000000007</v>
      </c>
      <c r="K5" s="2">
        <v>4022.2999999999956</v>
      </c>
      <c r="L5" s="736">
        <v>0.24851040799128074</v>
      </c>
      <c r="M5" s="2">
        <v>4022.2999999999956</v>
      </c>
      <c r="N5">
        <v>400</v>
      </c>
      <c r="O5" t="s">
        <v>1238</v>
      </c>
      <c r="P5" s="736">
        <v>5.9382599116980746E-2</v>
      </c>
      <c r="Q5" s="736">
        <v>7.7999999999999996E-3</v>
      </c>
      <c r="R5" s="2">
        <v>9.7060230547550432</v>
      </c>
      <c r="S5" s="29">
        <v>43353</v>
      </c>
      <c r="T5" s="48"/>
      <c r="U5" s="48"/>
    </row>
    <row r="6" spans="1:41" ht="21.95" customHeight="1" x14ac:dyDescent="0.25">
      <c r="A6" s="50"/>
      <c r="B6" s="50"/>
      <c r="C6" s="51"/>
      <c r="D6" s="788"/>
      <c r="E6" s="22" t="s">
        <v>920</v>
      </c>
      <c r="F6" s="2">
        <v>59.489899999999999</v>
      </c>
      <c r="G6" s="78">
        <v>58.551366666666667</v>
      </c>
      <c r="H6">
        <v>300</v>
      </c>
      <c r="I6" s="2">
        <v>17846.97</v>
      </c>
      <c r="J6" s="2">
        <v>17565.41</v>
      </c>
      <c r="K6" s="2">
        <v>281.56000000000131</v>
      </c>
      <c r="L6" s="736">
        <v>1.6029230174530493E-2</v>
      </c>
      <c r="M6" s="2">
        <v>281.56000000000131</v>
      </c>
      <c r="N6">
        <v>200</v>
      </c>
      <c r="O6" t="s">
        <v>1212</v>
      </c>
      <c r="P6" s="736">
        <v>4.202394019825214E-2</v>
      </c>
      <c r="Q6" s="736">
        <v>6.3E-3</v>
      </c>
      <c r="R6" s="2">
        <v>15.696543535620052</v>
      </c>
      <c r="S6" s="29">
        <v>43317</v>
      </c>
      <c r="U6" s="48"/>
      <c r="W6" s="48"/>
    </row>
    <row r="7" spans="1:41" ht="21.95" customHeight="1" x14ac:dyDescent="0.25">
      <c r="A7" s="50"/>
      <c r="B7" s="50"/>
      <c r="C7" s="51"/>
      <c r="D7" s="788"/>
      <c r="E7" s="22" t="s">
        <v>1121</v>
      </c>
      <c r="F7" s="2">
        <v>50.76</v>
      </c>
      <c r="G7" s="78">
        <v>50.326900000000002</v>
      </c>
      <c r="H7">
        <v>300</v>
      </c>
      <c r="I7" s="2">
        <v>15228</v>
      </c>
      <c r="J7" s="2">
        <v>15098.07</v>
      </c>
      <c r="K7" s="2">
        <v>129.93000000000029</v>
      </c>
      <c r="L7" s="736">
        <v>8.6057356999933634E-3</v>
      </c>
      <c r="M7" s="2">
        <v>129.93000000000029</v>
      </c>
      <c r="N7">
        <v>100</v>
      </c>
      <c r="O7"/>
      <c r="P7" s="736">
        <v>3.4672970843183611E-2</v>
      </c>
      <c r="Q7" s="736">
        <v>1.2200000000000001E-2</v>
      </c>
      <c r="R7" s="2"/>
      <c r="S7" s="29"/>
      <c r="T7" s="48"/>
      <c r="V7" s="48"/>
    </row>
    <row r="8" spans="1:41" ht="21.95" customHeight="1" x14ac:dyDescent="0.25">
      <c r="A8" s="51"/>
      <c r="B8" s="51"/>
      <c r="C8" s="51"/>
      <c r="D8" s="788"/>
      <c r="E8" s="22" t="s">
        <v>195</v>
      </c>
      <c r="F8" s="2">
        <v>28.58</v>
      </c>
      <c r="G8" s="78">
        <v>20.9587</v>
      </c>
      <c r="H8">
        <v>500</v>
      </c>
      <c r="I8" s="2">
        <v>14290</v>
      </c>
      <c r="J8" s="2">
        <v>10479.35</v>
      </c>
      <c r="K8" s="2">
        <v>3810.6500000000233</v>
      </c>
      <c r="L8" s="736">
        <v>0.36363419486895648</v>
      </c>
      <c r="M8" s="2">
        <v>5558.6200000000172</v>
      </c>
      <c r="N8">
        <v>300</v>
      </c>
      <c r="O8" t="s">
        <v>1288</v>
      </c>
      <c r="P8" s="736">
        <v>1.9594121763470963E-2</v>
      </c>
      <c r="Q8" s="736">
        <v>-9.9299999999999999E-2</v>
      </c>
      <c r="R8" s="2">
        <v>13.773493975903612</v>
      </c>
      <c r="S8" s="859">
        <v>43317</v>
      </c>
      <c r="T8" s="48"/>
      <c r="V8" s="48"/>
      <c r="W8" s="48"/>
    </row>
    <row r="9" spans="1:41" ht="21.95" customHeight="1" x14ac:dyDescent="0.25">
      <c r="A9" s="50"/>
      <c r="B9" s="50"/>
      <c r="C9" s="51"/>
      <c r="D9" s="788"/>
      <c r="E9" s="22" t="s">
        <v>943</v>
      </c>
      <c r="F9" s="2">
        <v>38.739899999999999</v>
      </c>
      <c r="G9" s="78">
        <v>42.790885714285722</v>
      </c>
      <c r="H9">
        <v>350</v>
      </c>
      <c r="I9" s="2">
        <v>13558.965</v>
      </c>
      <c r="J9" s="2">
        <v>14976.810000000003</v>
      </c>
      <c r="K9" s="2">
        <v>-1417.8450000000012</v>
      </c>
      <c r="L9" s="736">
        <v>-9.4669358828749425E-2</v>
      </c>
      <c r="M9" s="2">
        <v>-1417.8450000000012</v>
      </c>
      <c r="N9">
        <v>200</v>
      </c>
      <c r="O9" t="s">
        <v>1273</v>
      </c>
      <c r="P9" s="736">
        <v>1.9900000000000001E-2</v>
      </c>
      <c r="Q9" s="736">
        <v>-2.9999999999999997E-4</v>
      </c>
      <c r="R9" s="2">
        <v>18.669831325301203</v>
      </c>
      <c r="S9" s="29">
        <v>43331</v>
      </c>
      <c r="T9" s="48"/>
      <c r="W9" s="48"/>
      <c r="Y9" s="48"/>
    </row>
    <row r="10" spans="1:41" ht="21.95" customHeight="1" x14ac:dyDescent="0.25">
      <c r="A10" s="51"/>
      <c r="B10" s="152"/>
      <c r="C10" s="325"/>
      <c r="D10" s="788"/>
      <c r="E10" s="22" t="s">
        <v>923</v>
      </c>
      <c r="F10" s="2">
        <v>193.13</v>
      </c>
      <c r="G10" s="78">
        <v>191.64816666666667</v>
      </c>
      <c r="H10">
        <v>60</v>
      </c>
      <c r="I10" s="2">
        <v>11587.8</v>
      </c>
      <c r="J10" s="2">
        <v>11498.89</v>
      </c>
      <c r="K10" s="2">
        <v>88.909999999999854</v>
      </c>
      <c r="L10" s="736">
        <v>7.7320506588026867E-3</v>
      </c>
      <c r="M10" s="2">
        <v>88.909999999999854</v>
      </c>
      <c r="N10" s="29">
        <v>43374</v>
      </c>
      <c r="O10" t="s">
        <v>1289</v>
      </c>
      <c r="P10" s="736">
        <v>9.9414901879562988E-3</v>
      </c>
      <c r="Q10" s="736">
        <v>5.7999999999999996E-3</v>
      </c>
      <c r="R10" s="2">
        <v>22.404872389791183</v>
      </c>
      <c r="S10" s="29"/>
      <c r="T10" s="48"/>
      <c r="X10" s="736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 s="2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714</v>
      </c>
      <c r="F11" s="2">
        <v>70.479900000000001</v>
      </c>
      <c r="G11" s="78">
        <v>58.789666666666747</v>
      </c>
      <c r="H11">
        <v>150</v>
      </c>
      <c r="I11" s="2">
        <v>10571.985000000001</v>
      </c>
      <c r="J11" s="2">
        <v>8818.4500000000116</v>
      </c>
      <c r="K11" s="2">
        <v>1753.5349999999889</v>
      </c>
      <c r="L11" s="736">
        <v>0.19884843708361283</v>
      </c>
      <c r="M11" s="2">
        <v>1753.5349999999889</v>
      </c>
      <c r="N11">
        <v>150</v>
      </c>
      <c r="O11" t="s">
        <v>1287</v>
      </c>
      <c r="P11" s="736">
        <v>2.2701507805771577E-2</v>
      </c>
      <c r="Q11" s="736">
        <v>1.4E-3</v>
      </c>
      <c r="R11" s="2">
        <v>11.795799163179916</v>
      </c>
      <c r="S11" s="859">
        <v>43317</v>
      </c>
      <c r="T11" s="48"/>
    </row>
    <row r="12" spans="1:41" ht="21.95" customHeight="1" x14ac:dyDescent="0.25">
      <c r="A12" s="50"/>
      <c r="B12" s="50"/>
      <c r="C12" s="51"/>
      <c r="D12" s="788"/>
      <c r="E12" s="22" t="s">
        <v>1194</v>
      </c>
      <c r="F12" s="2">
        <v>2638.1698999999999</v>
      </c>
      <c r="G12" s="78">
        <v>2747</v>
      </c>
      <c r="H12">
        <v>4</v>
      </c>
      <c r="I12" s="2">
        <v>10552.679599999999</v>
      </c>
      <c r="J12" s="2">
        <v>10988</v>
      </c>
      <c r="K12" s="2">
        <v>-435.32040000000052</v>
      </c>
      <c r="L12" s="736">
        <v>-3.9617801237713919E-2</v>
      </c>
      <c r="M12" s="2">
        <v>-435.32040000000052</v>
      </c>
      <c r="N12">
        <v>4</v>
      </c>
      <c r="O12" t="s">
        <v>1261</v>
      </c>
      <c r="P12" s="736">
        <v>0</v>
      </c>
      <c r="Q12" s="736">
        <v>-7.1999999999999998E-3</v>
      </c>
      <c r="R12" s="2">
        <v>13.598813917525773</v>
      </c>
      <c r="S12" s="29">
        <v>43331</v>
      </c>
      <c r="T12" s="48"/>
      <c r="V12" s="48"/>
      <c r="X12" s="48"/>
    </row>
    <row r="13" spans="1:41" ht="21.95" customHeight="1" x14ac:dyDescent="0.25">
      <c r="A13" s="50"/>
      <c r="B13" s="50"/>
      <c r="C13" s="51"/>
      <c r="D13" s="788"/>
      <c r="E13" s="22" t="s">
        <v>171</v>
      </c>
      <c r="F13" s="2">
        <v>47.5899</v>
      </c>
      <c r="G13" s="78">
        <v>47.46305000000001</v>
      </c>
      <c r="H13">
        <v>200</v>
      </c>
      <c r="I13" s="2">
        <v>9517.98</v>
      </c>
      <c r="J13" s="2">
        <v>9492.6100000000024</v>
      </c>
      <c r="K13" s="2">
        <v>25.369999999998981</v>
      </c>
      <c r="L13" s="736">
        <v>2.6726053214024452E-3</v>
      </c>
      <c r="M13" s="2">
        <v>75.319999999998799</v>
      </c>
      <c r="N13">
        <v>50</v>
      </c>
      <c r="O13" t="s">
        <v>1286</v>
      </c>
      <c r="P13" s="736">
        <v>4.1185209466714577E-2</v>
      </c>
      <c r="Q13" s="736">
        <v>1.6999999999999999E-3</v>
      </c>
      <c r="R13" s="2">
        <v>15.758245033112583</v>
      </c>
      <c r="S13" s="29">
        <v>43320</v>
      </c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1206</v>
      </c>
      <c r="F14" s="2">
        <v>85.929900000000004</v>
      </c>
      <c r="G14" s="78">
        <v>82.14</v>
      </c>
      <c r="H14">
        <v>100</v>
      </c>
      <c r="I14" s="2">
        <v>8592.99</v>
      </c>
      <c r="J14" s="2">
        <v>8214</v>
      </c>
      <c r="K14" s="2">
        <v>378.98999999999978</v>
      </c>
      <c r="L14" s="736">
        <v>4.6139517896274691E-2</v>
      </c>
      <c r="M14" s="2">
        <v>378.98999999999978</v>
      </c>
      <c r="N14">
        <v>50</v>
      </c>
      <c r="O14" t="s">
        <v>1254</v>
      </c>
      <c r="P14" s="736">
        <v>1.7688837063699597E-2</v>
      </c>
      <c r="Q14" s="736">
        <v>8.5000000000000006E-3</v>
      </c>
      <c r="R14" s="2">
        <v>13.240354391371341</v>
      </c>
      <c r="T14" s="48"/>
    </row>
    <row r="15" spans="1:41" ht="21.95" customHeight="1" x14ac:dyDescent="0.25">
      <c r="A15" s="50"/>
      <c r="B15" s="51"/>
      <c r="C15" s="51"/>
      <c r="D15" s="788"/>
      <c r="E15" s="22" t="s">
        <v>52</v>
      </c>
      <c r="F15" s="2">
        <v>52.94</v>
      </c>
      <c r="G15" s="78">
        <v>48.23446666666667</v>
      </c>
      <c r="H15">
        <v>150</v>
      </c>
      <c r="I15" s="2">
        <v>7941</v>
      </c>
      <c r="J15" s="2">
        <v>7235.17</v>
      </c>
      <c r="K15" s="2">
        <v>705.82999999999993</v>
      </c>
      <c r="L15" s="736">
        <v>9.755541334896059E-2</v>
      </c>
      <c r="M15" s="2">
        <v>1762.5699999999979</v>
      </c>
      <c r="N15">
        <v>100</v>
      </c>
      <c r="O15" t="s">
        <v>1241</v>
      </c>
      <c r="P15" s="736">
        <v>3.59652436720816E-2</v>
      </c>
      <c r="Q15" s="736">
        <v>0</v>
      </c>
      <c r="R15" s="2">
        <v>10.804081632653061</v>
      </c>
      <c r="S15" s="859">
        <v>43323</v>
      </c>
    </row>
    <row r="16" spans="1:41" ht="21.95" customHeight="1" x14ac:dyDescent="0.25">
      <c r="A16" s="51"/>
      <c r="B16" s="51"/>
      <c r="C16" s="51"/>
      <c r="D16" s="788"/>
      <c r="E16" s="22" t="s">
        <v>271</v>
      </c>
      <c r="F16" s="2">
        <v>77.08</v>
      </c>
      <c r="G16" s="78">
        <v>58.301000000000002</v>
      </c>
      <c r="H16">
        <v>100</v>
      </c>
      <c r="I16" s="2">
        <v>7708</v>
      </c>
      <c r="J16" s="2">
        <v>5830.1</v>
      </c>
      <c r="K16" s="2">
        <v>1877.8999999999996</v>
      </c>
      <c r="L16" s="736">
        <v>0.32210425207114796</v>
      </c>
      <c r="M16" s="2">
        <v>2075.1099999999951</v>
      </c>
      <c r="N16">
        <v>50</v>
      </c>
      <c r="O16" t="s">
        <v>1265</v>
      </c>
      <c r="P16" s="736">
        <v>2.5947067981318111E-2</v>
      </c>
      <c r="Q16" s="736">
        <v>-3.0999999999999999E-3</v>
      </c>
      <c r="R16" s="2">
        <v>11.050896057347671</v>
      </c>
      <c r="S16" s="29">
        <v>43324</v>
      </c>
      <c r="T16" s="48"/>
      <c r="V16" s="48"/>
      <c r="W16" s="48"/>
    </row>
    <row r="17" spans="1:41" ht="21.95" customHeight="1" x14ac:dyDescent="0.25">
      <c r="A17" s="51"/>
      <c r="B17" s="51"/>
      <c r="C17" s="51"/>
      <c r="D17" s="788"/>
      <c r="E17" s="22" t="s">
        <v>803</v>
      </c>
      <c r="F17" s="2">
        <v>24.74</v>
      </c>
      <c r="G17" s="78">
        <v>30.899533333333309</v>
      </c>
      <c r="H17">
        <v>300</v>
      </c>
      <c r="I17" s="2">
        <v>7421.9999999999991</v>
      </c>
      <c r="J17" s="2">
        <v>9269.8599999999933</v>
      </c>
      <c r="K17" s="2">
        <v>-1847.8599999999942</v>
      </c>
      <c r="L17" s="736">
        <v>-0.19934065886647637</v>
      </c>
      <c r="M17" s="2">
        <v>-1847.8599999999942</v>
      </c>
      <c r="N17">
        <v>100</v>
      </c>
      <c r="O17" t="s">
        <v>1193</v>
      </c>
      <c r="P17" s="736">
        <v>4.2037186742118031E-2</v>
      </c>
      <c r="Q17" s="736">
        <v>3.7000000000000002E-3</v>
      </c>
      <c r="R17" s="2">
        <v>14.552941176470588</v>
      </c>
      <c r="S17" s="859">
        <v>43324</v>
      </c>
      <c r="T17" s="48"/>
      <c r="U17" s="48"/>
    </row>
    <row r="18" spans="1:41" ht="21.95" customHeight="1" x14ac:dyDescent="0.25">
      <c r="A18" s="50"/>
      <c r="B18" s="51"/>
      <c r="C18" s="51"/>
      <c r="D18" s="788"/>
      <c r="E18" s="22" t="s">
        <v>924</v>
      </c>
      <c r="F18" s="2">
        <v>47.04</v>
      </c>
      <c r="G18" s="78">
        <v>35.128200000000021</v>
      </c>
      <c r="H18">
        <v>150</v>
      </c>
      <c r="I18" s="2">
        <v>7056</v>
      </c>
      <c r="J18" s="2">
        <v>5269.2300000000032</v>
      </c>
      <c r="K18" s="2">
        <v>1786.7699999999968</v>
      </c>
      <c r="L18" s="736">
        <v>0.33909508599928179</v>
      </c>
      <c r="M18" s="2">
        <v>1786.7699999999968</v>
      </c>
      <c r="N18" s="29">
        <v>43367</v>
      </c>
      <c r="O18" t="s">
        <v>1274</v>
      </c>
      <c r="P18" s="736">
        <v>2.9336734693877549E-2</v>
      </c>
      <c r="Q18" s="736">
        <v>-2.7099999999999999E-2</v>
      </c>
      <c r="R18" s="2">
        <v>10.69090909090909</v>
      </c>
      <c r="S18" s="859">
        <v>43314</v>
      </c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78">
        <v>55</v>
      </c>
      <c r="G19" s="78">
        <v>45.319000000000038</v>
      </c>
      <c r="H19">
        <v>120</v>
      </c>
      <c r="I19" s="2">
        <v>6600</v>
      </c>
      <c r="J19" s="2">
        <v>5438.2800000000043</v>
      </c>
      <c r="K19" s="2">
        <v>1161.7199999999939</v>
      </c>
      <c r="L19" s="736">
        <v>0.2136190118934653</v>
      </c>
      <c r="M19" s="2">
        <v>2766.2999999999956</v>
      </c>
      <c r="N19">
        <v>40</v>
      </c>
      <c r="O19" t="s">
        <v>1262</v>
      </c>
      <c r="P19" s="736">
        <v>3.1272727272727271E-2</v>
      </c>
      <c r="Q19" s="736">
        <v>-1.6799999999999999E-2</v>
      </c>
      <c r="R19" s="2">
        <v>12.168141592920355</v>
      </c>
      <c r="T19" s="48"/>
    </row>
    <row r="20" spans="1:41" ht="21.95" customHeight="1" x14ac:dyDescent="0.25">
      <c r="A20" s="50"/>
      <c r="B20" s="50"/>
      <c r="C20" s="51"/>
      <c r="D20" s="788"/>
      <c r="E20" s="22" t="s">
        <v>1253</v>
      </c>
      <c r="F20" s="2">
        <v>55.51</v>
      </c>
      <c r="G20" s="78">
        <v>54.48</v>
      </c>
      <c r="H20">
        <v>100</v>
      </c>
      <c r="I20" s="2">
        <v>5551</v>
      </c>
      <c r="J20" s="2">
        <v>5448</v>
      </c>
      <c r="K20" s="2">
        <v>103</v>
      </c>
      <c r="L20" s="736">
        <v>1.8906020558002959E-2</v>
      </c>
      <c r="M20" s="2">
        <v>103</v>
      </c>
      <c r="N20">
        <v>100</v>
      </c>
      <c r="O20" t="s">
        <v>1211</v>
      </c>
      <c r="P20" s="736">
        <v>3.0985408034588362E-2</v>
      </c>
      <c r="Q20" s="736">
        <v>7.6E-3</v>
      </c>
      <c r="R20" s="2">
        <v>13.929736511919698</v>
      </c>
      <c r="S20" s="29">
        <v>43331</v>
      </c>
    </row>
    <row r="21" spans="1:41" ht="21.95" customHeight="1" x14ac:dyDescent="0.25">
      <c r="A21" s="50"/>
      <c r="B21" s="50"/>
      <c r="C21" s="51"/>
      <c r="D21" s="788"/>
      <c r="E21" s="22" t="s">
        <v>760</v>
      </c>
      <c r="F21" s="2">
        <v>12.709899999999999</v>
      </c>
      <c r="G21" s="78">
        <v>14.529125000000004</v>
      </c>
      <c r="H21">
        <v>400</v>
      </c>
      <c r="I21" s="2">
        <v>5083.96</v>
      </c>
      <c r="J21" s="2">
        <v>5811.6500000000015</v>
      </c>
      <c r="K21" s="2">
        <v>-727.69000000000142</v>
      </c>
      <c r="L21" s="736">
        <v>-0.12521228910894525</v>
      </c>
      <c r="M21" s="2">
        <v>-727.69000000000142</v>
      </c>
      <c r="N21">
        <v>400</v>
      </c>
      <c r="O21" s="29" t="s">
        <v>1261</v>
      </c>
      <c r="P21" s="736">
        <v>3.7765836080535645E-2</v>
      </c>
      <c r="Q21" s="736">
        <v>7.9000000000000008E-3</v>
      </c>
      <c r="R21" s="2">
        <v>13.378842105263157</v>
      </c>
      <c r="S21" s="859">
        <v>43337</v>
      </c>
      <c r="U21" s="48"/>
    </row>
    <row r="22" spans="1:41" ht="21.95" customHeight="1" x14ac:dyDescent="0.25">
      <c r="A22" s="51"/>
      <c r="B22" s="51"/>
      <c r="C22" s="51"/>
      <c r="D22" s="788"/>
      <c r="E22" s="22" t="s">
        <v>901</v>
      </c>
      <c r="F22" s="2">
        <v>77.359899999999996</v>
      </c>
      <c r="G22" s="78">
        <v>65.015000000000029</v>
      </c>
      <c r="H22">
        <v>60</v>
      </c>
      <c r="I22" s="2">
        <v>4641.5940000000001</v>
      </c>
      <c r="J22" s="2">
        <v>3900.9000000000019</v>
      </c>
      <c r="K22" s="2">
        <v>740.6939999999986</v>
      </c>
      <c r="L22" s="736">
        <v>0.18987772052603186</v>
      </c>
      <c r="M22" s="2">
        <v>740.6939999999986</v>
      </c>
      <c r="N22">
        <v>60</v>
      </c>
      <c r="O22" t="s">
        <v>1275</v>
      </c>
      <c r="P22" s="736">
        <v>1.2409530001977769E-2</v>
      </c>
      <c r="Q22" s="736">
        <v>1.35E-2</v>
      </c>
      <c r="R22" s="2">
        <v>21.791521126760564</v>
      </c>
      <c r="S22" s="29"/>
      <c r="T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22.21</v>
      </c>
      <c r="G23" s="78">
        <v>16.116450000000004</v>
      </c>
      <c r="H23">
        <v>200</v>
      </c>
      <c r="I23" s="2">
        <v>4442</v>
      </c>
      <c r="J23" s="2">
        <v>3223.2900000000009</v>
      </c>
      <c r="K23" s="2">
        <v>1218.7099999999991</v>
      </c>
      <c r="L23" s="736">
        <v>0.37809505195002591</v>
      </c>
      <c r="M23" s="2">
        <v>1503.6800000000039</v>
      </c>
      <c r="N23" s="29">
        <v>43383</v>
      </c>
      <c r="O23" t="s">
        <v>1254</v>
      </c>
      <c r="P23" s="736">
        <v>0</v>
      </c>
      <c r="Q23" s="736">
        <v>5.0000000000000001E-4</v>
      </c>
      <c r="R23" s="2">
        <v>9.0653061224489786</v>
      </c>
      <c r="S23" s="859">
        <v>43345</v>
      </c>
      <c r="U23" s="48"/>
      <c r="V23" s="48"/>
    </row>
    <row r="24" spans="1:41" ht="21.95" customHeight="1" x14ac:dyDescent="0.25">
      <c r="A24" s="50"/>
      <c r="B24" s="51"/>
      <c r="C24" s="51"/>
      <c r="D24" s="788"/>
      <c r="E24" s="22" t="s">
        <v>828</v>
      </c>
      <c r="F24" s="2">
        <v>103.34</v>
      </c>
      <c r="G24" s="78">
        <v>75.106999999999942</v>
      </c>
      <c r="H24">
        <v>40</v>
      </c>
      <c r="I24" s="2">
        <v>4133.6000000000004</v>
      </c>
      <c r="J24" s="2">
        <v>3004.2799999999979</v>
      </c>
      <c r="K24" s="2">
        <v>1129.3200000000015</v>
      </c>
      <c r="L24" s="736">
        <v>0.37590371070606043</v>
      </c>
      <c r="M24" s="2">
        <v>1129.3200000000015</v>
      </c>
      <c r="N24">
        <v>40</v>
      </c>
      <c r="O24" t="s">
        <v>1180</v>
      </c>
      <c r="P24" s="736">
        <v>2.2063092703696534E-2</v>
      </c>
      <c r="Q24" s="736">
        <v>4.4999999999999997E-3</v>
      </c>
      <c r="R24" s="2">
        <v>21.710084033613448</v>
      </c>
      <c r="T24" s="48"/>
      <c r="U24" s="48"/>
      <c r="V24" s="48"/>
    </row>
    <row r="25" spans="1:41" ht="21.95" customHeight="1" x14ac:dyDescent="0.25">
      <c r="A25" s="50"/>
      <c r="B25" s="50"/>
      <c r="C25" s="50"/>
      <c r="D25" s="788"/>
      <c r="E25" s="22" t="s">
        <v>937</v>
      </c>
      <c r="F25" s="2">
        <v>37.04</v>
      </c>
      <c r="G25" s="78">
        <v>26.792400000000015</v>
      </c>
      <c r="H25">
        <v>100</v>
      </c>
      <c r="I25" s="2">
        <v>3704</v>
      </c>
      <c r="J25" s="2">
        <v>2679.2400000000016</v>
      </c>
      <c r="K25" s="2">
        <v>1024.7599999999984</v>
      </c>
      <c r="L25" s="736">
        <v>0.38248159925949071</v>
      </c>
      <c r="M25" s="2">
        <v>1024.7599999999984</v>
      </c>
      <c r="N25">
        <v>100</v>
      </c>
      <c r="O25" t="s">
        <v>1290</v>
      </c>
      <c r="P25" s="736">
        <v>2.0518358531317494E-2</v>
      </c>
      <c r="Q25" s="736">
        <v>2.63E-2</v>
      </c>
      <c r="R25" s="2">
        <v>14.815999999999999</v>
      </c>
      <c r="S25" s="859">
        <v>43218</v>
      </c>
      <c r="V25" s="48"/>
    </row>
    <row r="26" spans="1:41" ht="21.95" customHeight="1" x14ac:dyDescent="0.25">
      <c r="A26" s="51"/>
      <c r="B26" s="51"/>
      <c r="C26" s="51"/>
      <c r="D26" s="788"/>
      <c r="E26" s="22" t="s">
        <v>897</v>
      </c>
      <c r="F26" s="2">
        <v>158.1199</v>
      </c>
      <c r="G26" s="78">
        <v>85.54049999999981</v>
      </c>
      <c r="H26">
        <v>20</v>
      </c>
      <c r="I26" s="2">
        <v>3162.3980000000001</v>
      </c>
      <c r="J26" s="2">
        <v>1710.8099999999963</v>
      </c>
      <c r="K26" s="2">
        <v>1451.5880000000025</v>
      </c>
      <c r="L26" s="736">
        <v>0.84847995978513513</v>
      </c>
      <c r="M26" s="2">
        <v>1451.5880000000025</v>
      </c>
      <c r="N26" s="29">
        <v>43383</v>
      </c>
      <c r="O26" t="s">
        <v>1179</v>
      </c>
      <c r="P26" s="736">
        <v>3.2886436179127361E-3</v>
      </c>
      <c r="Q26" s="736">
        <v>1.9400000000000001E-2</v>
      </c>
      <c r="R26" s="2">
        <v>18.343375870069607</v>
      </c>
      <c r="S26" s="859">
        <v>43324</v>
      </c>
    </row>
    <row r="27" spans="1:41" ht="21.95" customHeight="1" x14ac:dyDescent="0.25">
      <c r="A27" s="50"/>
      <c r="B27" s="50"/>
      <c r="C27" s="50"/>
      <c r="D27" s="788"/>
      <c r="E27" s="22" t="s">
        <v>939</v>
      </c>
      <c r="F27" s="2">
        <v>184.53</v>
      </c>
      <c r="G27" s="78">
        <v>110.13333333333388</v>
      </c>
      <c r="H27">
        <v>15</v>
      </c>
      <c r="I27" s="2">
        <v>2767.95</v>
      </c>
      <c r="J27" s="2">
        <v>1652.0000000000082</v>
      </c>
      <c r="K27" s="2">
        <v>1115.9499999999925</v>
      </c>
      <c r="L27" s="736">
        <v>0.67551452784502797</v>
      </c>
      <c r="M27" s="2">
        <v>1115.9499999999925</v>
      </c>
      <c r="N27" s="29">
        <v>43357</v>
      </c>
      <c r="O27"/>
      <c r="P27" s="736">
        <v>6.9365414837695765E-3</v>
      </c>
      <c r="Q27" s="736">
        <v>1.0699999999999999E-2</v>
      </c>
      <c r="R27" s="2">
        <v>19.68</v>
      </c>
      <c r="U27" s="48"/>
      <c r="V27" s="48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2">
        <v>342.33</v>
      </c>
      <c r="G28" s="78">
        <v>342.33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U28" s="48"/>
      <c r="V28" s="48"/>
    </row>
    <row r="29" spans="1:41" ht="21.95" customHeight="1" x14ac:dyDescent="0.25">
      <c r="A29" s="50"/>
      <c r="B29" s="50"/>
      <c r="C29" s="50"/>
      <c r="D29" s="788"/>
      <c r="E29" s="22" t="s">
        <v>202</v>
      </c>
      <c r="F29" s="2">
        <v>38.69</v>
      </c>
      <c r="G29" s="78">
        <v>38.69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S29" s="29"/>
      <c r="U29" s="48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61.7</v>
      </c>
      <c r="G30" s="78">
        <v>61.7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1193</v>
      </c>
      <c r="P30" s="736">
        <v>2.3987034035656402E-2</v>
      </c>
      <c r="Q30" s="736">
        <v>-1.52E-2</v>
      </c>
      <c r="R30" s="2">
        <v>15.425000000000001</v>
      </c>
      <c r="S30" s="29"/>
      <c r="T30" s="48"/>
      <c r="V30" s="48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2">
        <v>216.16</v>
      </c>
      <c r="G31" s="78">
        <v>216.16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  <c r="W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222</v>
      </c>
      <c r="F32" s="2">
        <v>105.76</v>
      </c>
      <c r="G32" s="78">
        <v>105.76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  <c r="V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108.01</v>
      </c>
      <c r="G33" s="78">
        <v>108.01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2">
        <v>44.15</v>
      </c>
      <c r="G34" s="78">
        <v>44.15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T34" s="48"/>
      <c r="U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78">
        <v>45.17</v>
      </c>
      <c r="G35" s="78">
        <v>45.17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U35" s="48"/>
      <c r="X35" s="48"/>
    </row>
    <row r="36" spans="1:41" ht="21.95" customHeight="1" x14ac:dyDescent="0.25">
      <c r="A36" s="50"/>
      <c r="B36" s="51"/>
      <c r="C36" s="51"/>
      <c r="D36" s="788"/>
      <c r="E36" s="22" t="s">
        <v>321</v>
      </c>
      <c r="F36" s="2">
        <v>9.65</v>
      </c>
      <c r="G36" s="78">
        <v>9.65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1213</v>
      </c>
      <c r="P36" s="736">
        <v>0</v>
      </c>
      <c r="Q36" s="736">
        <v>1.5800000000000002E-2</v>
      </c>
      <c r="R36" s="2">
        <v>30.15625</v>
      </c>
      <c r="T36" s="48"/>
      <c r="V36" s="48"/>
    </row>
    <row r="37" spans="1:41" ht="21.95" customHeight="1" x14ac:dyDescent="0.25">
      <c r="A37" s="51"/>
      <c r="B37" s="51"/>
      <c r="C37" s="51"/>
      <c r="D37" s="788"/>
      <c r="E37" s="22" t="s">
        <v>36</v>
      </c>
      <c r="F37" s="2">
        <v>60.99</v>
      </c>
      <c r="G37" s="78">
        <v>60.99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T37" s="48"/>
      <c r="U37" s="48"/>
      <c r="V37" s="48"/>
    </row>
    <row r="38" spans="1:41" ht="21.95" customHeight="1" x14ac:dyDescent="0.25">
      <c r="A38" s="50"/>
      <c r="B38" s="51"/>
      <c r="C38" s="51"/>
      <c r="D38" s="788"/>
      <c r="E38" s="22" t="s">
        <v>309</v>
      </c>
      <c r="F38" s="2">
        <v>42.22</v>
      </c>
      <c r="G38" s="78">
        <v>42.22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U38" s="48"/>
    </row>
    <row r="39" spans="1:41" ht="21.95" customHeight="1" x14ac:dyDescent="0.25">
      <c r="A39" s="50"/>
      <c r="B39" s="50"/>
      <c r="C39" s="50"/>
      <c r="D39" s="788"/>
      <c r="E39" s="22" t="s">
        <v>295</v>
      </c>
      <c r="F39" s="2">
        <v>59.97</v>
      </c>
      <c r="G39" s="78">
        <v>59.97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S39" s="29"/>
      <c r="U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29.65</v>
      </c>
      <c r="G40" s="78">
        <v>29.65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S40" s="29"/>
      <c r="T40" s="48"/>
      <c r="U40" s="48"/>
      <c r="V40" s="48"/>
    </row>
    <row r="41" spans="1:41" ht="21.95" customHeight="1" x14ac:dyDescent="0.25">
      <c r="A41" s="50"/>
      <c r="B41" s="50"/>
      <c r="C41" s="51"/>
      <c r="D41" s="788"/>
      <c r="E41" s="22" t="s">
        <v>244</v>
      </c>
      <c r="F41" s="2">
        <v>73.400000000000006</v>
      </c>
      <c r="G41" s="78">
        <v>73.400000000000006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U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22.23</v>
      </c>
      <c r="G42" s="78">
        <v>22.23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  <c r="U42" s="48"/>
    </row>
    <row r="43" spans="1:41" ht="21.95" customHeight="1" x14ac:dyDescent="0.25">
      <c r="A43" s="51"/>
      <c r="B43" s="152"/>
      <c r="C43" s="325"/>
      <c r="D43" s="788"/>
      <c r="E43" s="22" t="s">
        <v>715</v>
      </c>
      <c r="F43" s="2">
        <v>261.51</v>
      </c>
      <c r="G43" s="78">
        <v>261.51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S43" s="29"/>
      <c r="W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54.06</v>
      </c>
      <c r="G44" s="78">
        <v>54.06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2.7746947835738067E-2</v>
      </c>
      <c r="Q44" s="736">
        <v>-1.2999999999999999E-3</v>
      </c>
      <c r="R44" s="2"/>
      <c r="V44" s="48"/>
      <c r="W44" s="48"/>
    </row>
    <row r="45" spans="1:41" ht="21.95" customHeight="1" x14ac:dyDescent="0.25">
      <c r="A45" s="152"/>
      <c r="B45" s="50"/>
      <c r="C45" s="51"/>
      <c r="D45" s="788"/>
      <c r="E45" s="22" t="s">
        <v>196</v>
      </c>
      <c r="F45" s="2">
        <v>9.68</v>
      </c>
      <c r="G45" s="78">
        <v>9.68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48"/>
      <c r="U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135.94999999999999</v>
      </c>
      <c r="G46" s="78">
        <v>135.94999999999999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16.742610837438423</v>
      </c>
      <c r="T46" s="48"/>
      <c r="U46" s="48"/>
      <c r="V46" s="48"/>
      <c r="X46" s="850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285.8</v>
      </c>
      <c r="G47" s="78">
        <v>285.8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29.187091503267975</v>
      </c>
      <c r="S47" s="29">
        <v>43324</v>
      </c>
    </row>
    <row r="48" spans="1:41" ht="21.95" customHeight="1" x14ac:dyDescent="0.25">
      <c r="A48" s="50"/>
      <c r="B48" s="51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W48" s="48"/>
    </row>
    <row r="49" spans="1:41" ht="21.95" customHeight="1" x14ac:dyDescent="0.25">
      <c r="A49" s="51"/>
      <c r="B49" s="51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  <c r="T49" s="48"/>
      <c r="V49" s="48"/>
      <c r="W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</row>
    <row r="51" spans="1:41" ht="21.95" customHeight="1" x14ac:dyDescent="0.25">
      <c r="A51" s="60"/>
      <c r="B51" s="61"/>
      <c r="C51" s="60"/>
      <c r="D51" s="788"/>
      <c r="E51" s="22" t="s">
        <v>14</v>
      </c>
      <c r="F51" s="78">
        <v>63.429900000000004</v>
      </c>
      <c r="G51" s="78">
        <v>63.429900000000004</v>
      </c>
      <c r="H51">
        <v>0</v>
      </c>
      <c r="I51" s="2">
        <v>0</v>
      </c>
      <c r="J51" s="2">
        <v>0</v>
      </c>
      <c r="K51" s="2">
        <v>1261.6800000000003</v>
      </c>
      <c r="L51" s="736">
        <v>0</v>
      </c>
      <c r="M51" s="2">
        <v>1261.6800000000003</v>
      </c>
      <c r="N51">
        <v>0</v>
      </c>
      <c r="O51" t="s">
        <v>1211</v>
      </c>
      <c r="P51" s="736">
        <v>4.414321952265414E-2</v>
      </c>
      <c r="Q51" s="736">
        <v>6.6600000000000006E-2</v>
      </c>
      <c r="R51" s="2">
        <v>15.917164366373902</v>
      </c>
      <c r="S51" s="859">
        <v>43319</v>
      </c>
      <c r="U51" s="48"/>
      <c r="V51" s="48"/>
    </row>
    <row r="52" spans="1:41" ht="21.95" customHeight="1" x14ac:dyDescent="0.25">
      <c r="A52" s="50"/>
      <c r="B52" s="50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V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78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T54" s="48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U55" s="48"/>
      <c r="V55" s="48"/>
    </row>
    <row r="56" spans="1:41" ht="21.95" customHeight="1" x14ac:dyDescent="0.25">
      <c r="A56" s="50"/>
      <c r="B56" s="51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S56" s="29"/>
      <c r="T56" s="48"/>
      <c r="U56" s="48"/>
      <c r="V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U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S59" s="29"/>
      <c r="U59" s="48"/>
      <c r="V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</row>
    <row r="61" spans="1:41" ht="21.95" customHeight="1" x14ac:dyDescent="0.25">
      <c r="A61" s="50"/>
      <c r="B61" s="51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  <c r="W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S62" s="29"/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T64" s="48"/>
      <c r="V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345"/>
      <c r="U65" s="345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S66" s="29"/>
      <c r="U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S67" s="29"/>
      <c r="T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W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  <c r="T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U70" s="48"/>
    </row>
    <row r="71" spans="1:41" ht="21.95" customHeight="1" x14ac:dyDescent="0.25">
      <c r="A71" s="50"/>
      <c r="B71" s="51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  <c r="U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78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</row>
    <row r="73" spans="1:41" ht="21.95" customHeight="1" x14ac:dyDescent="0.25">
      <c r="A73" s="51"/>
      <c r="B73" s="51"/>
      <c r="C73" s="51"/>
      <c r="D73" s="788"/>
      <c r="E73" s="22" t="s">
        <v>220</v>
      </c>
      <c r="F73" s="78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S73" s="29"/>
      <c r="V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U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S75" s="29"/>
      <c r="T75" s="48"/>
      <c r="V75" s="48"/>
      <c r="W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1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</row>
    <row r="77" spans="1:41" ht="21.95" customHeight="1" x14ac:dyDescent="0.25">
      <c r="A77" s="152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S77" s="29"/>
      <c r="T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U78" s="48"/>
    </row>
    <row r="79" spans="1:41" ht="21.95" customHeight="1" x14ac:dyDescent="0.25">
      <c r="A79" s="51"/>
      <c r="B79" s="50"/>
      <c r="C79" s="51"/>
      <c r="D79" s="788"/>
      <c r="E79" s="22" t="s">
        <v>13</v>
      </c>
      <c r="F79" s="78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S79" s="29"/>
      <c r="T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78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U80" s="48"/>
    </row>
    <row r="81" spans="1:41" ht="21.95" customHeight="1" x14ac:dyDescent="0.25">
      <c r="A81" s="51"/>
      <c r="B81" s="50"/>
      <c r="C81" s="51"/>
      <c r="D81" s="788"/>
      <c r="E81" s="22" t="s">
        <v>63</v>
      </c>
      <c r="F81" s="78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</row>
    <row r="82" spans="1:41" ht="21.95" customHeight="1" x14ac:dyDescent="0.25">
      <c r="A82" s="50"/>
      <c r="B82" s="51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U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 s="2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T84" s="48"/>
      <c r="V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28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7" priority="577">
      <formula>$H2=0</formula>
    </cfRule>
  </conditionalFormatting>
  <conditionalFormatting sqref="K105:K200">
    <cfRule type="expression" dxfId="2926" priority="578">
      <formula>$J105=0</formula>
    </cfRule>
  </conditionalFormatting>
  <conditionalFormatting sqref="K105:K458">
    <cfRule type="expression" dxfId="2925" priority="619">
      <formula>$J105&lt;0</formula>
    </cfRule>
  </conditionalFormatting>
  <conditionalFormatting sqref="E59">
    <cfRule type="expression" dxfId="2924" priority="548">
      <formula>$H59=0</formula>
    </cfRule>
  </conditionalFormatting>
  <conditionalFormatting sqref="E5">
    <cfRule type="expression" dxfId="2923" priority="526">
      <formula>$H5=0</formula>
    </cfRule>
  </conditionalFormatting>
  <conditionalFormatting sqref="E60">
    <cfRule type="expression" dxfId="2922" priority="504">
      <formula>$H60=0</formula>
    </cfRule>
  </conditionalFormatting>
  <conditionalFormatting sqref="E62">
    <cfRule type="expression" dxfId="2921" priority="493">
      <formula>$H62=0</formula>
    </cfRule>
  </conditionalFormatting>
  <conditionalFormatting sqref="E61">
    <cfRule type="expression" dxfId="2920" priority="482">
      <formula>$H61=0</formula>
    </cfRule>
  </conditionalFormatting>
  <conditionalFormatting sqref="E8">
    <cfRule type="expression" dxfId="2919" priority="467">
      <formula>$H8=0</formula>
    </cfRule>
  </conditionalFormatting>
  <conditionalFormatting sqref="E63">
    <cfRule type="expression" dxfId="2918" priority="457">
      <formula>$H63=0</formula>
    </cfRule>
  </conditionalFormatting>
  <conditionalFormatting sqref="E20">
    <cfRule type="expression" dxfId="2917" priority="447">
      <formula>$H20=0</formula>
    </cfRule>
  </conditionalFormatting>
  <conditionalFormatting sqref="E64">
    <cfRule type="expression" dxfId="2916" priority="438">
      <formula>$H64=0</formula>
    </cfRule>
  </conditionalFormatting>
  <conditionalFormatting sqref="E65">
    <cfRule type="expression" dxfId="2915" priority="431">
      <formula>$H65=0</formula>
    </cfRule>
  </conditionalFormatting>
  <conditionalFormatting sqref="E11">
    <cfRule type="expression" dxfId="2914" priority="422">
      <formula>$H11=0</formula>
    </cfRule>
  </conditionalFormatting>
  <conditionalFormatting sqref="E9">
    <cfRule type="expression" dxfId="2913" priority="415">
      <formula>$H9=0</formula>
    </cfRule>
  </conditionalFormatting>
  <conditionalFormatting sqref="E66">
    <cfRule type="expression" dxfId="2912" priority="406">
      <formula>$H66=0</formula>
    </cfRule>
  </conditionalFormatting>
  <conditionalFormatting sqref="E10">
    <cfRule type="expression" dxfId="2911" priority="397">
      <formula>$H10=0</formula>
    </cfRule>
  </conditionalFormatting>
  <conditionalFormatting sqref="E26:E28 E30 E45:E49 E36:E43">
    <cfRule type="expression" dxfId="2910" priority="393">
      <formula>$H26=0</formula>
    </cfRule>
  </conditionalFormatting>
  <conditionalFormatting sqref="E29">
    <cfRule type="expression" dxfId="2909" priority="392">
      <formula>$H29=0</formula>
    </cfRule>
  </conditionalFormatting>
  <conditionalFormatting sqref="E31">
    <cfRule type="expression" dxfId="2908" priority="391">
      <formula>$H31=0</formula>
    </cfRule>
  </conditionalFormatting>
  <conditionalFormatting sqref="E32">
    <cfRule type="expression" dxfId="2907" priority="390">
      <formula>$H32=0</formula>
    </cfRule>
  </conditionalFormatting>
  <conditionalFormatting sqref="E44">
    <cfRule type="expression" dxfId="2906" priority="389">
      <formula>$H44=0</formula>
    </cfRule>
  </conditionalFormatting>
  <conditionalFormatting sqref="E35">
    <cfRule type="expression" dxfId="2905" priority="388">
      <formula>$H35=0</formula>
    </cfRule>
  </conditionalFormatting>
  <conditionalFormatting sqref="E33">
    <cfRule type="expression" dxfId="2904" priority="387">
      <formula>$H33=0</formula>
    </cfRule>
  </conditionalFormatting>
  <conditionalFormatting sqref="E34">
    <cfRule type="expression" dxfId="2903" priority="386">
      <formula>$H34=0</formula>
    </cfRule>
  </conditionalFormatting>
  <conditionalFormatting sqref="E67">
    <cfRule type="expression" dxfId="2902" priority="382">
      <formula>$H67=0</formula>
    </cfRule>
  </conditionalFormatting>
  <conditionalFormatting sqref="E69:E70">
    <cfRule type="expression" dxfId="2901" priority="375">
      <formula>$H69=0</formula>
    </cfRule>
  </conditionalFormatting>
  <conditionalFormatting sqref="E68">
    <cfRule type="expression" dxfId="2900" priority="368">
      <formula>$H68=0</formula>
    </cfRule>
  </conditionalFormatting>
  <conditionalFormatting sqref="E69:E70">
    <cfRule type="expression" dxfId="2899" priority="360">
      <formula>$H69=0</formula>
    </cfRule>
  </conditionalFormatting>
  <conditionalFormatting sqref="E71">
    <cfRule type="expression" dxfId="2898" priority="353">
      <formula>$H71=0</formula>
    </cfRule>
  </conditionalFormatting>
  <conditionalFormatting sqref="E72">
    <cfRule type="expression" dxfId="2897" priority="330">
      <formula>$H72=0</formula>
    </cfRule>
  </conditionalFormatting>
  <conditionalFormatting sqref="E72">
    <cfRule type="expression" dxfId="2896" priority="322">
      <formula>$H72=0</formula>
    </cfRule>
  </conditionalFormatting>
  <conditionalFormatting sqref="E74">
    <cfRule type="expression" dxfId="2895" priority="315">
      <formula>$H74=0</formula>
    </cfRule>
  </conditionalFormatting>
  <conditionalFormatting sqref="E73">
    <cfRule type="expression" dxfId="2894" priority="308">
      <formula>$H73=0</formula>
    </cfRule>
  </conditionalFormatting>
  <conditionalFormatting sqref="E75">
    <cfRule type="expression" dxfId="2893" priority="291">
      <formula>$H75=0</formula>
    </cfRule>
  </conditionalFormatting>
  <conditionalFormatting sqref="E7">
    <cfRule type="expression" dxfId="2892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91" priority="267">
      <formula>$H76=0</formula>
    </cfRule>
  </conditionalFormatting>
  <conditionalFormatting sqref="E77">
    <cfRule type="expression" dxfId="2890" priority="254">
      <formula>$H77=0</formula>
    </cfRule>
  </conditionalFormatting>
  <conditionalFormatting sqref="E78">
    <cfRule type="expression" dxfId="2889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88" priority="228">
      <formula>$H79=0</formula>
    </cfRule>
  </conditionalFormatting>
  <conditionalFormatting sqref="E80">
    <cfRule type="expression" dxfId="2887" priority="218">
      <formula>$H80=0</formula>
    </cfRule>
  </conditionalFormatting>
  <conditionalFormatting sqref="E81">
    <cfRule type="expression" dxfId="2886" priority="208">
      <formula>$H81=0</formula>
    </cfRule>
  </conditionalFormatting>
  <conditionalFormatting sqref="E82">
    <cfRule type="expression" dxfId="2885" priority="198">
      <formula>$H82=0</formula>
    </cfRule>
  </conditionalFormatting>
  <conditionalFormatting sqref="E83">
    <cfRule type="expression" dxfId="2884" priority="188">
      <formula>$H83=0</formula>
    </cfRule>
  </conditionalFormatting>
  <conditionalFormatting sqref="E84">
    <cfRule type="expression" dxfId="2883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82" priority="167">
      <formula>$H85=0</formula>
    </cfRule>
  </conditionalFormatting>
  <conditionalFormatting sqref="R105:R1048576">
    <cfRule type="expression" dxfId="2881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80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9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78" priority="132">
      <formula>K3&gt;0</formula>
    </cfRule>
    <cfRule type="expression" dxfId="2877" priority="133">
      <formula>K3&lt;0</formula>
    </cfRule>
  </conditionalFormatting>
  <conditionalFormatting sqref="K2 K4 K6 K8 K10 K12 K14 K16 K18 K20 K22 K24 K26 K28 K30">
    <cfRule type="expression" dxfId="2876" priority="130">
      <formula>K2&gt;0</formula>
    </cfRule>
    <cfRule type="expression" dxfId="2875" priority="131">
      <formula>K2&lt;0</formula>
    </cfRule>
  </conditionalFormatting>
  <conditionalFormatting sqref="K23 K25 K27 K29">
    <cfRule type="expression" dxfId="2874" priority="128">
      <formula>K23&gt;0</formula>
    </cfRule>
    <cfRule type="expression" dxfId="2873" priority="129">
      <formula>K23&lt;0</formula>
    </cfRule>
  </conditionalFormatting>
  <conditionalFormatting sqref="K31 K33 K40 K35 K42 K37:K38">
    <cfRule type="expression" dxfId="2872" priority="126">
      <formula>K31&gt;0</formula>
    </cfRule>
    <cfRule type="expression" dxfId="2871" priority="127">
      <formula>K31&lt;0</formula>
    </cfRule>
  </conditionalFormatting>
  <conditionalFormatting sqref="K32 K39 K34 K41 K36 K43">
    <cfRule type="expression" dxfId="2870" priority="124">
      <formula>K32&gt;0</formula>
    </cfRule>
    <cfRule type="expression" dxfId="2869" priority="125">
      <formula>K32&lt;0</formula>
    </cfRule>
  </conditionalFormatting>
  <conditionalFormatting sqref="K45 K47 K49 K51 K53">
    <cfRule type="expression" dxfId="2868" priority="122">
      <formula>K45&gt;0</formula>
    </cfRule>
    <cfRule type="expression" dxfId="2867" priority="123">
      <formula>K45&lt;0</formula>
    </cfRule>
  </conditionalFormatting>
  <conditionalFormatting sqref="K46 K48 K50 K52">
    <cfRule type="expression" dxfId="2866" priority="120">
      <formula>K46&gt;0</formula>
    </cfRule>
    <cfRule type="expression" dxfId="2865" priority="121">
      <formula>K46&lt;0</formula>
    </cfRule>
  </conditionalFormatting>
  <conditionalFormatting sqref="K54 K56 K58 K60">
    <cfRule type="expression" dxfId="2864" priority="118">
      <formula>K54&gt;0</formula>
    </cfRule>
    <cfRule type="expression" dxfId="2863" priority="119">
      <formula>K54&lt;0</formula>
    </cfRule>
  </conditionalFormatting>
  <conditionalFormatting sqref="K55 K57 K59">
    <cfRule type="expression" dxfId="2862" priority="116">
      <formula>K55&gt;0</formula>
    </cfRule>
    <cfRule type="expression" dxfId="2861" priority="117">
      <formula>K55&lt;0</formula>
    </cfRule>
  </conditionalFormatting>
  <conditionalFormatting sqref="K68 K70 K72 K74">
    <cfRule type="expression" dxfId="2860" priority="114">
      <formula>K68&gt;0</formula>
    </cfRule>
    <cfRule type="expression" dxfId="2859" priority="115">
      <formula>K68&lt;0</formula>
    </cfRule>
  </conditionalFormatting>
  <conditionalFormatting sqref="K69 K71 K73">
    <cfRule type="expression" dxfId="2858" priority="112">
      <formula>K69&gt;0</formula>
    </cfRule>
    <cfRule type="expression" dxfId="2857" priority="113">
      <formula>K69&lt;0</formula>
    </cfRule>
  </conditionalFormatting>
  <conditionalFormatting sqref="K75 K77 K79 K81 K83">
    <cfRule type="expression" dxfId="2856" priority="110">
      <formula>K75&gt;0</formula>
    </cfRule>
    <cfRule type="expression" dxfId="2855" priority="111">
      <formula>K75&lt;0</formula>
    </cfRule>
  </conditionalFormatting>
  <conditionalFormatting sqref="K76 K78 K80 K82">
    <cfRule type="expression" dxfId="2854" priority="108">
      <formula>K76&gt;0</formula>
    </cfRule>
    <cfRule type="expression" dxfId="2853" priority="109">
      <formula>K76&lt;0</formula>
    </cfRule>
  </conditionalFormatting>
  <conditionalFormatting sqref="K82 K84 K88 K90">
    <cfRule type="expression" dxfId="2852" priority="106">
      <formula>K82&gt;0</formula>
    </cfRule>
    <cfRule type="expression" dxfId="2851" priority="107">
      <formula>K82&lt;0</formula>
    </cfRule>
  </conditionalFormatting>
  <conditionalFormatting sqref="K83 K85 K89">
    <cfRule type="expression" dxfId="2850" priority="104">
      <formula>K83&gt;0</formula>
    </cfRule>
    <cfRule type="expression" dxfId="2849" priority="105">
      <formula>K83&lt;0</formula>
    </cfRule>
  </conditionalFormatting>
  <conditionalFormatting sqref="M105:M200">
    <cfRule type="expression" dxfId="2848" priority="102">
      <formula>$J105=0</formula>
    </cfRule>
  </conditionalFormatting>
  <conditionalFormatting sqref="M105:M458">
    <cfRule type="expression" dxfId="2847" priority="103">
      <formula>$J105&lt;0</formula>
    </cfRule>
  </conditionalFormatting>
  <conditionalFormatting sqref="M3 M5 M7 M9 M11 M13 M15 M17 M19 M21">
    <cfRule type="expression" dxfId="2846" priority="100">
      <formula>M3&gt;0</formula>
    </cfRule>
    <cfRule type="expression" dxfId="2845" priority="101">
      <formula>M3&lt;0</formula>
    </cfRule>
  </conditionalFormatting>
  <conditionalFormatting sqref="M2 M4 M6 M8 M10 M12 M14 M16 M18 M20 M22 M24 M26 M28 M30">
    <cfRule type="expression" dxfId="2844" priority="98">
      <formula>M2&gt;0</formula>
    </cfRule>
    <cfRule type="expression" dxfId="2843" priority="99">
      <formula>M2&lt;0</formula>
    </cfRule>
  </conditionalFormatting>
  <conditionalFormatting sqref="M23 M25 M27 M29">
    <cfRule type="expression" dxfId="2842" priority="96">
      <formula>M23&gt;0</formula>
    </cfRule>
    <cfRule type="expression" dxfId="2841" priority="97">
      <formula>M23&lt;0</formula>
    </cfRule>
  </conditionalFormatting>
  <conditionalFormatting sqref="M31 M33 M40 M35 M42 M37:M38">
    <cfRule type="expression" dxfId="2840" priority="94">
      <formula>M31&gt;0</formula>
    </cfRule>
    <cfRule type="expression" dxfId="2839" priority="95">
      <formula>M31&lt;0</formula>
    </cfRule>
  </conditionalFormatting>
  <conditionalFormatting sqref="M32 M39 M34 M41 M36 M43">
    <cfRule type="expression" dxfId="2838" priority="92">
      <formula>M32&gt;0</formula>
    </cfRule>
    <cfRule type="expression" dxfId="2837" priority="93">
      <formula>M32&lt;0</formula>
    </cfRule>
  </conditionalFormatting>
  <conditionalFormatting sqref="M45 M47 M49 M51 M53">
    <cfRule type="expression" dxfId="2836" priority="90">
      <formula>M45&gt;0</formula>
    </cfRule>
    <cfRule type="expression" dxfId="2835" priority="91">
      <formula>M45&lt;0</formula>
    </cfRule>
  </conditionalFormatting>
  <conditionalFormatting sqref="M46 M48 M50 M52">
    <cfRule type="expression" dxfId="2834" priority="88">
      <formula>M46&gt;0</formula>
    </cfRule>
    <cfRule type="expression" dxfId="2833" priority="89">
      <formula>M46&lt;0</formula>
    </cfRule>
  </conditionalFormatting>
  <conditionalFormatting sqref="M54 M56 M58 M60">
    <cfRule type="expression" dxfId="2832" priority="86">
      <formula>M54&gt;0</formula>
    </cfRule>
    <cfRule type="expression" dxfId="2831" priority="87">
      <formula>M54&lt;0</formula>
    </cfRule>
  </conditionalFormatting>
  <conditionalFormatting sqref="M55 M57 M59 M61">
    <cfRule type="expression" dxfId="2830" priority="84">
      <formula>M55&gt;0</formula>
    </cfRule>
    <cfRule type="expression" dxfId="2829" priority="85">
      <formula>M55&lt;0</formula>
    </cfRule>
  </conditionalFormatting>
  <conditionalFormatting sqref="M68 M70 M72 M74">
    <cfRule type="expression" dxfId="2828" priority="82">
      <formula>M68&gt;0</formula>
    </cfRule>
    <cfRule type="expression" dxfId="2827" priority="83">
      <formula>M68&lt;0</formula>
    </cfRule>
  </conditionalFormatting>
  <conditionalFormatting sqref="M67 M69 M71 M73">
    <cfRule type="expression" dxfId="2826" priority="80">
      <formula>M67&gt;0</formula>
    </cfRule>
    <cfRule type="expression" dxfId="2825" priority="81">
      <formula>M67&lt;0</formula>
    </cfRule>
  </conditionalFormatting>
  <conditionalFormatting sqref="M75 M77 M79 M81 M83">
    <cfRule type="expression" dxfId="2824" priority="78">
      <formula>M75&gt;0</formula>
    </cfRule>
    <cfRule type="expression" dxfId="2823" priority="79">
      <formula>M75&lt;0</formula>
    </cfRule>
  </conditionalFormatting>
  <conditionalFormatting sqref="M76 M78 M80 M82">
    <cfRule type="expression" dxfId="2822" priority="76">
      <formula>M76&gt;0</formula>
    </cfRule>
    <cfRule type="expression" dxfId="2821" priority="77">
      <formula>M76&lt;0</formula>
    </cfRule>
  </conditionalFormatting>
  <conditionalFormatting sqref="M82 M84 M88 M90">
    <cfRule type="expression" dxfId="2820" priority="74">
      <formula>M82&gt;0</formula>
    </cfRule>
    <cfRule type="expression" dxfId="2819" priority="75">
      <formula>M82&lt;0</formula>
    </cfRule>
  </conditionalFormatting>
  <conditionalFormatting sqref="M83 M85 M89">
    <cfRule type="expression" dxfId="2818" priority="72">
      <formula>M83&gt;0</formula>
    </cfRule>
    <cfRule type="expression" dxfId="2817" priority="73">
      <formula>M83&lt;0</formula>
    </cfRule>
  </conditionalFormatting>
  <conditionalFormatting sqref="L105:L200">
    <cfRule type="expression" dxfId="2816" priority="70">
      <formula>$J105=0</formula>
    </cfRule>
  </conditionalFormatting>
  <conditionalFormatting sqref="L105:L458">
    <cfRule type="expression" dxfId="2815" priority="71">
      <formula>$J105&lt;0</formula>
    </cfRule>
  </conditionalFormatting>
  <conditionalFormatting sqref="L3 L5 L7 L9 L11 L13 L15 L17 L19 L21">
    <cfRule type="expression" dxfId="2814" priority="68">
      <formula>L3&gt;0</formula>
    </cfRule>
    <cfRule type="expression" dxfId="2813" priority="69">
      <formula>L3&lt;0</formula>
    </cfRule>
  </conditionalFormatting>
  <conditionalFormatting sqref="L2 L4 L6 L8 L10 L12 L14 L16 L18 L20 L22 L24 L26 L28 L30">
    <cfRule type="expression" dxfId="2812" priority="66">
      <formula>L2&gt;0</formula>
    </cfRule>
    <cfRule type="expression" dxfId="2811" priority="67">
      <formula>L2&lt;0</formula>
    </cfRule>
  </conditionalFormatting>
  <conditionalFormatting sqref="L23 L25 L27 L29">
    <cfRule type="expression" dxfId="2810" priority="64">
      <formula>L23&gt;0</formula>
    </cfRule>
    <cfRule type="expression" dxfId="2809" priority="65">
      <formula>L23&lt;0</formula>
    </cfRule>
  </conditionalFormatting>
  <conditionalFormatting sqref="L31 L33 L40 L35 L42 L37:L38">
    <cfRule type="expression" dxfId="2808" priority="62">
      <formula>L31&gt;0</formula>
    </cfRule>
    <cfRule type="expression" dxfId="2807" priority="63">
      <formula>L31&lt;0</formula>
    </cfRule>
  </conditionalFormatting>
  <conditionalFormatting sqref="L32 L39 L34 L41 L36 L43">
    <cfRule type="expression" dxfId="2806" priority="60">
      <formula>L32&gt;0</formula>
    </cfRule>
    <cfRule type="expression" dxfId="2805" priority="61">
      <formula>L32&lt;0</formula>
    </cfRule>
  </conditionalFormatting>
  <conditionalFormatting sqref="L45 L47 L49 L51 L53">
    <cfRule type="expression" dxfId="2804" priority="58">
      <formula>L45&gt;0</formula>
    </cfRule>
    <cfRule type="expression" dxfId="2803" priority="59">
      <formula>L45&lt;0</formula>
    </cfRule>
  </conditionalFormatting>
  <conditionalFormatting sqref="L46 L48 L50 L52">
    <cfRule type="expression" dxfId="2802" priority="56">
      <formula>L46&gt;0</formula>
    </cfRule>
    <cfRule type="expression" dxfId="2801" priority="57">
      <formula>L46&lt;0</formula>
    </cfRule>
  </conditionalFormatting>
  <conditionalFormatting sqref="L54 L56 L58 L60 L62">
    <cfRule type="expression" dxfId="2800" priority="54">
      <formula>L54&gt;0</formula>
    </cfRule>
    <cfRule type="expression" dxfId="2799" priority="55">
      <formula>L54&lt;0</formula>
    </cfRule>
  </conditionalFormatting>
  <conditionalFormatting sqref="L55 L57 L59 L61">
    <cfRule type="expression" dxfId="2798" priority="52">
      <formula>L55&gt;0</formula>
    </cfRule>
    <cfRule type="expression" dxfId="2797" priority="53">
      <formula>L55&lt;0</formula>
    </cfRule>
  </conditionalFormatting>
  <conditionalFormatting sqref="L66 L68 L70 L72 L74">
    <cfRule type="expression" dxfId="2796" priority="50">
      <formula>L66&gt;0</formula>
    </cfRule>
    <cfRule type="expression" dxfId="2795" priority="51">
      <formula>L66&lt;0</formula>
    </cfRule>
  </conditionalFormatting>
  <conditionalFormatting sqref="L58:L79">
    <cfRule type="expression" dxfId="2794" priority="48">
      <formula>L58&gt;0</formula>
    </cfRule>
    <cfRule type="expression" dxfId="2793" priority="49">
      <formula>L58&lt;0</formula>
    </cfRule>
  </conditionalFormatting>
  <conditionalFormatting sqref="L75 L77 L79 L81 L83">
    <cfRule type="expression" dxfId="2792" priority="46">
      <formula>L75&gt;0</formula>
    </cfRule>
    <cfRule type="expression" dxfId="2791" priority="47">
      <formula>L75&lt;0</formula>
    </cfRule>
  </conditionalFormatting>
  <conditionalFormatting sqref="L76 L78 L80 L82">
    <cfRule type="expression" dxfId="2790" priority="44">
      <formula>L76&gt;0</formula>
    </cfRule>
    <cfRule type="expression" dxfId="2789" priority="45">
      <formula>L76&lt;0</formula>
    </cfRule>
  </conditionalFormatting>
  <conditionalFormatting sqref="L82 L84 L88 L90">
    <cfRule type="expression" dxfId="2788" priority="42">
      <formula>L82&gt;0</formula>
    </cfRule>
    <cfRule type="expression" dxfId="2787" priority="43">
      <formula>L82&lt;0</formula>
    </cfRule>
  </conditionalFormatting>
  <conditionalFormatting sqref="L83 L85 L89">
    <cfRule type="expression" dxfId="2786" priority="40">
      <formula>L83&gt;0</formula>
    </cfRule>
    <cfRule type="expression" dxfId="2785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84" priority="37">
      <formula>M44&gt;0</formula>
    </cfRule>
    <cfRule type="expression" dxfId="2783" priority="38">
      <formula>M44&lt;0</formula>
    </cfRule>
  </conditionalFormatting>
  <conditionalFormatting sqref="M62:M66">
    <cfRule type="expression" dxfId="2782" priority="35">
      <formula>M62&gt;0</formula>
    </cfRule>
    <cfRule type="expression" dxfId="2781" priority="36">
      <formula>M62&lt;0</formula>
    </cfRule>
  </conditionalFormatting>
  <conditionalFormatting sqref="E86">
    <cfRule type="expression" dxfId="2780" priority="34">
      <formula>$H86=0</formula>
    </cfRule>
  </conditionalFormatting>
  <conditionalFormatting sqref="K86">
    <cfRule type="expression" dxfId="2779" priority="32">
      <formula>K86&gt;0</formula>
    </cfRule>
    <cfRule type="expression" dxfId="2778" priority="33">
      <formula>K86&lt;0</formula>
    </cfRule>
  </conditionalFormatting>
  <conditionalFormatting sqref="M86">
    <cfRule type="expression" dxfId="2777" priority="30">
      <formula>M86&gt;0</formula>
    </cfRule>
    <cfRule type="expression" dxfId="2776" priority="31">
      <formula>M86&lt;0</formula>
    </cfRule>
  </conditionalFormatting>
  <conditionalFormatting sqref="L86">
    <cfRule type="expression" dxfId="2775" priority="28">
      <formula>L86&gt;0</formula>
    </cfRule>
    <cfRule type="expression" dxfId="2774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73" priority="22">
      <formula>K61&gt;0</formula>
    </cfRule>
    <cfRule type="expression" dxfId="2772" priority="23">
      <formula>K61&lt;0</formula>
    </cfRule>
  </conditionalFormatting>
  <conditionalFormatting sqref="K44">
    <cfRule type="expression" dxfId="2771" priority="20">
      <formula>K44&gt;0</formula>
    </cfRule>
    <cfRule type="expression" dxfId="2770" priority="21">
      <formula>K44&lt;0</formula>
    </cfRule>
  </conditionalFormatting>
  <conditionalFormatting sqref="E87">
    <cfRule type="expression" dxfId="2769" priority="19">
      <formula>$H87=0</formula>
    </cfRule>
  </conditionalFormatting>
  <conditionalFormatting sqref="K87">
    <cfRule type="expression" dxfId="2768" priority="17">
      <formula>K87&gt;0</formula>
    </cfRule>
    <cfRule type="expression" dxfId="2767" priority="18">
      <formula>K87&lt;0</formula>
    </cfRule>
  </conditionalFormatting>
  <conditionalFormatting sqref="M87">
    <cfRule type="expression" dxfId="2766" priority="15">
      <formula>M87&gt;0</formula>
    </cfRule>
    <cfRule type="expression" dxfId="2765" priority="16">
      <formula>M87&lt;0</formula>
    </cfRule>
  </conditionalFormatting>
  <conditionalFormatting sqref="L87">
    <cfRule type="expression" dxfId="2764" priority="13">
      <formula>L87&gt;0</formula>
    </cfRule>
    <cfRule type="expression" dxfId="2763" priority="14">
      <formula>L87&lt;0</formula>
    </cfRule>
  </conditionalFormatting>
  <conditionalFormatting sqref="E88">
    <cfRule type="expression" dxfId="2762" priority="9">
      <formula>$H88=0</formula>
    </cfRule>
  </conditionalFormatting>
  <conditionalFormatting sqref="E89">
    <cfRule type="expression" dxfId="2761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2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7" location="IEMG!A1" display="IEMG"/>
    <hyperlink ref="E16" location="CVS!A1" display="CVS"/>
    <hyperlink ref="E43" location="ADBE!A1" display="ADBE"/>
    <hyperlink ref="E2" location="MRO!A1" display="MRO"/>
    <hyperlink ref="E21" location="GE!A1" display="GE"/>
    <hyperlink ref="E9" location="XRAY!A1" display="XRAY"/>
    <hyperlink ref="E44" location="XLP!A1" display="XLP"/>
    <hyperlink ref="E8" location="KR!A1" display="KR"/>
    <hyperlink ref="E45" location="F!A1" display="F"/>
    <hyperlink ref="E46" location="JNJ!A1" display="JNJ"/>
    <hyperlink ref="E47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20" location="WRK!A1" display="WRK"/>
    <hyperlink ref="E51" location="MO!A1" display="MO"/>
    <hyperlink ref="E5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7" location="QQQ!A1" display="QQQ"/>
    <hyperlink ref="E11" location="WBA!A1" display="WBA"/>
    <hyperlink ref="E56" location="AZO!A1" display="AZO"/>
    <hyperlink ref="E18" location="FL!A1" display="FL"/>
    <hyperlink ref="E10" location="MLM!A1" display="MLM"/>
    <hyperlink ref="E6" location="KHC!A1" display="KHC"/>
    <hyperlink ref="E57" location="KBWY!A1" display="KBWY"/>
    <hyperlink ref="E26" location="AYI!A1" display="AYI"/>
    <hyperlink ref="E58" location="DIA!A1" display="DIA"/>
    <hyperlink ref="E22" location="ICE!A1" display="ICE"/>
    <hyperlink ref="E59" location="NKE!A1" display="NKE"/>
    <hyperlink ref="E4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7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5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3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1"/>
  <sheetViews>
    <sheetView topLeftCell="B1" zoomScaleNormal="100" workbookViewId="0">
      <pane ySplit="1" topLeftCell="A710" activePane="bottomLeft" state="frozen"/>
      <selection pane="bottomLeft" activeCell="AW125" sqref="AW12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115289.91999999998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  <row r="731" spans="1:26" ht="20.100000000000001" customHeight="1" x14ac:dyDescent="0.25">
      <c r="A731" s="160">
        <f t="shared" ref="A731" si="655">B731-$B$2</f>
        <v>1123</v>
      </c>
      <c r="B731" s="169">
        <v>43356</v>
      </c>
      <c r="C731" s="211">
        <v>2904.18</v>
      </c>
      <c r="D731" s="168">
        <f t="shared" ref="D731" si="656">(C731-C730)/C730</f>
        <v>5.2822508065296942E-3</v>
      </c>
      <c r="E731" s="205">
        <f t="shared" ref="E731" si="657">(C731-$C$2)/$C$2</f>
        <v>0.38133787408915343</v>
      </c>
      <c r="F731" s="215">
        <v>8013.71</v>
      </c>
      <c r="G731" s="168">
        <f t="shared" ref="G731" si="658">(F731-F730)/F730</f>
        <v>7.4790488570846397E-3</v>
      </c>
      <c r="H731" s="199">
        <f t="shared" ref="H731" si="659">(F731-F$2)/F$2</f>
        <v>0.57387709409431042</v>
      </c>
      <c r="I731" s="822">
        <v>415289.92</v>
      </c>
      <c r="J731" s="170">
        <v>300000</v>
      </c>
      <c r="K731" s="170">
        <f t="shared" ref="K731" si="660">I731-I730-J731+J730</f>
        <v>-101.45000000001164</v>
      </c>
      <c r="L731" s="168">
        <f t="shared" ref="L731" si="661">K731/I730</f>
        <v>-2.4422751007083184E-4</v>
      </c>
      <c r="M731" s="178">
        <f t="shared" ref="M731" si="662">I731-J731</f>
        <v>115289.91999999998</v>
      </c>
      <c r="N731" s="180">
        <f t="shared" ref="N731" si="663">M731/J731</f>
        <v>0.38429973333333328</v>
      </c>
      <c r="O731" s="179">
        <f t="shared" ref="O731" si="664">N731/(A731/365.25)</f>
        <v>0.12499152056990202</v>
      </c>
      <c r="P731" s="178" t="b">
        <f t="shared" ref="P731" si="665">L731&gt;D731</f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ref="S731" si="666">I731-R731</f>
        <v>117728.45000000001</v>
      </c>
      <c r="T731" s="170">
        <v>-32317</v>
      </c>
      <c r="U731" s="170">
        <f t="shared" ref="U731" si="667">M731-T731</f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ref="X731" si="668">E731/(A731/365.25)/V731</f>
        <v>0.90535883622176583</v>
      </c>
      <c r="Y731" s="171">
        <f t="shared" ref="Y731" si="669">O731/W731</f>
        <v>0.47838826712999871</v>
      </c>
      <c r="Z731" s="784">
        <f t="shared" ref="Z731" si="670">-(E731-N731)</f>
        <v>2.9618592441798541E-3</v>
      </c>
    </row>
  </sheetData>
  <conditionalFormatting sqref="L73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31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1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1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3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116451.08626666816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115289.96626666823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115289.91999999998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4.6266668243333697E-2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60" priority="7">
      <formula>#REF!&gt;0</formula>
    </cfRule>
    <cfRule type="expression" dxfId="275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8" priority="58">
      <formula>F19&gt;0</formula>
    </cfRule>
    <cfRule type="expression" dxfId="275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6" priority="47">
      <formula>H25&gt;0</formula>
    </cfRule>
    <cfRule type="expression" dxfId="2755" priority="48">
      <formula>H25&lt;0</formula>
    </cfRule>
  </conditionalFormatting>
  <conditionalFormatting sqref="M39">
    <cfRule type="expression" dxfId="2754" priority="45">
      <formula>M39&gt;0</formula>
    </cfRule>
    <cfRule type="expression" dxfId="2753" priority="46">
      <formula>M39&lt;0</formula>
    </cfRule>
  </conditionalFormatting>
  <conditionalFormatting sqref="F61:F67">
    <cfRule type="expression" dxfId="2752" priority="43">
      <formula>F61&gt;0</formula>
    </cfRule>
    <cfRule type="expression" dxfId="2751" priority="44">
      <formula>F61&lt;0</formula>
    </cfRule>
  </conditionalFormatting>
  <conditionalFormatting sqref="H61:H67">
    <cfRule type="expression" dxfId="2750" priority="41">
      <formula>H61&gt;0</formula>
    </cfRule>
    <cfRule type="expression" dxfId="2749" priority="42">
      <formula>H61&lt;0</formula>
    </cfRule>
  </conditionalFormatting>
  <conditionalFormatting sqref="F21:F24">
    <cfRule type="expression" dxfId="2748" priority="39">
      <formula>F21&gt;0</formula>
    </cfRule>
    <cfRule type="expression" dxfId="2747" priority="40">
      <formula>F21&lt;0</formula>
    </cfRule>
  </conditionalFormatting>
  <conditionalFormatting sqref="H21:H24">
    <cfRule type="expression" dxfId="2746" priority="37">
      <formula>H21&gt;0</formula>
    </cfRule>
    <cfRule type="expression" dxfId="2745" priority="38">
      <formula>H21&lt;0</formula>
    </cfRule>
  </conditionalFormatting>
  <conditionalFormatting sqref="I25:I28">
    <cfRule type="expression" dxfId="2744" priority="31">
      <formula>I25&gt;0</formula>
    </cfRule>
    <cfRule type="expression" dxfId="2743" priority="32">
      <formula>I25&lt;0</formula>
    </cfRule>
  </conditionalFormatting>
  <conditionalFormatting sqref="I21:I24">
    <cfRule type="expression" dxfId="2742" priority="29">
      <formula>I21&gt;0</formula>
    </cfRule>
    <cfRule type="expression" dxfId="2741" priority="30">
      <formula>I21&lt;0</formula>
    </cfRule>
  </conditionalFormatting>
  <conditionalFormatting sqref="H29">
    <cfRule type="expression" dxfId="2740" priority="27">
      <formula>H29&gt;0</formula>
    </cfRule>
    <cfRule type="expression" dxfId="2739" priority="28">
      <formula>H29&lt;0</formula>
    </cfRule>
  </conditionalFormatting>
  <conditionalFormatting sqref="H30">
    <cfRule type="expression" dxfId="2738" priority="25">
      <formula>H30&gt;0</formula>
    </cfRule>
    <cfRule type="expression" dxfId="2737" priority="26">
      <formula>H30&lt;0</formula>
    </cfRule>
  </conditionalFormatting>
  <conditionalFormatting sqref="H31">
    <cfRule type="expression" dxfId="2736" priority="23">
      <formula>H31&gt;0</formula>
    </cfRule>
    <cfRule type="expression" dxfId="2735" priority="24">
      <formula>H31&lt;0</formula>
    </cfRule>
  </conditionalFormatting>
  <conditionalFormatting sqref="Q7">
    <cfRule type="expression" dxfId="2734" priority="21">
      <formula>Q7&gt;0</formula>
    </cfRule>
    <cfRule type="expression" dxfId="2733" priority="22">
      <formula>Q7&lt;0</formula>
    </cfRule>
  </conditionalFormatting>
  <conditionalFormatting sqref="Q8">
    <cfRule type="expression" dxfId="2732" priority="19">
      <formula>Q8&gt;0</formula>
    </cfRule>
    <cfRule type="expression" dxfId="2731" priority="20">
      <formula>Q8&lt;0</formula>
    </cfRule>
  </conditionalFormatting>
  <conditionalFormatting sqref="F73:F82">
    <cfRule type="expression" dxfId="2730" priority="17">
      <formula>F73&gt;0</formula>
    </cfRule>
    <cfRule type="expression" dxfId="2729" priority="18">
      <formula>F73&lt;0</formula>
    </cfRule>
  </conditionalFormatting>
  <conditionalFormatting sqref="H73:H76">
    <cfRule type="expression" dxfId="2728" priority="15">
      <formula>H73&gt;0</formula>
    </cfRule>
    <cfRule type="expression" dxfId="2727" priority="16">
      <formula>H73&lt;0</formula>
    </cfRule>
  </conditionalFormatting>
  <conditionalFormatting sqref="F69:F72">
    <cfRule type="expression" dxfId="2726" priority="13">
      <formula>F69&gt;0</formula>
    </cfRule>
    <cfRule type="expression" dxfId="2725" priority="14">
      <formula>F69&lt;0</formula>
    </cfRule>
  </conditionalFormatting>
  <conditionalFormatting sqref="H69:H72">
    <cfRule type="expression" dxfId="2724" priority="11">
      <formula>H69&gt;0</formula>
    </cfRule>
    <cfRule type="expression" dxfId="2723" priority="12">
      <formula>H69&lt;0</formula>
    </cfRule>
  </conditionalFormatting>
  <conditionalFormatting sqref="I73:I76">
    <cfRule type="expression" dxfId="2722" priority="9">
      <formula>I73&gt;0</formula>
    </cfRule>
    <cfRule type="expression" dxfId="2721" priority="10">
      <formula>I73&lt;0</formula>
    </cfRule>
  </conditionalFormatting>
  <conditionalFormatting sqref="I69:I72">
    <cfRule type="expression" dxfId="2720" priority="7">
      <formula>I69&gt;0</formula>
    </cfRule>
    <cfRule type="expression" dxfId="2719" priority="8">
      <formula>I69&lt;0</formula>
    </cfRule>
  </conditionalFormatting>
  <conditionalFormatting sqref="H77">
    <cfRule type="expression" dxfId="2718" priority="5">
      <formula>H77&gt;0</formula>
    </cfRule>
    <cfRule type="expression" dxfId="2717" priority="6">
      <formula>H77&lt;0</formula>
    </cfRule>
  </conditionalFormatting>
  <conditionalFormatting sqref="H78">
    <cfRule type="expression" dxfId="2716" priority="3">
      <formula>H78&gt;0</formula>
    </cfRule>
    <cfRule type="expression" dxfId="2715" priority="4">
      <formula>H78&lt;0</formula>
    </cfRule>
  </conditionalFormatting>
  <conditionalFormatting sqref="H79">
    <cfRule type="expression" dxfId="2714" priority="1">
      <formula>H79&gt;0</formula>
    </cfRule>
    <cfRule type="expression" dxfId="271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12" priority="29">
      <formula>N19&gt;0</formula>
    </cfRule>
    <cfRule type="expression" dxfId="271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10" priority="23">
      <formula>F22&gt;0</formula>
    </cfRule>
    <cfRule type="expression" dxfId="2709" priority="24">
      <formula>F22&lt;0</formula>
    </cfRule>
  </conditionalFormatting>
  <conditionalFormatting sqref="H22:H31">
    <cfRule type="expression" dxfId="2708" priority="21">
      <formula>H22&gt;0</formula>
    </cfRule>
    <cfRule type="expression" dxfId="2707" priority="22">
      <formula>H22&lt;0</formula>
    </cfRule>
  </conditionalFormatting>
  <conditionalFormatting sqref="I21:J31">
    <cfRule type="expression" dxfId="2706" priority="19">
      <formula>I21&gt;0</formula>
    </cfRule>
    <cfRule type="expression" dxfId="2705" priority="20">
      <formula>I21&lt;0</formula>
    </cfRule>
  </conditionalFormatting>
  <conditionalFormatting sqref="Q8">
    <cfRule type="expression" dxfId="2704" priority="11">
      <formula>Q8&gt;0</formula>
    </cfRule>
    <cfRule type="expression" dxfId="2703" priority="12">
      <formula>Q8&lt;0</formula>
    </cfRule>
  </conditionalFormatting>
  <conditionalFormatting sqref="Q7">
    <cfRule type="expression" dxfId="2702" priority="13">
      <formula>Q7&gt;0</formula>
    </cfRule>
    <cfRule type="expression" dxfId="2701" priority="14">
      <formula>Q7&lt;0</formula>
    </cfRule>
  </conditionalFormatting>
  <conditionalFormatting sqref="F56:F66">
    <cfRule type="expression" dxfId="2700" priority="9">
      <formula>F56&gt;0</formula>
    </cfRule>
    <cfRule type="expression" dxfId="2699" priority="10">
      <formula>F56&lt;0</formula>
    </cfRule>
  </conditionalFormatting>
  <conditionalFormatting sqref="H56:H66">
    <cfRule type="expression" dxfId="2698" priority="7">
      <formula>H56&gt;0</formula>
    </cfRule>
    <cfRule type="expression" dxfId="2697" priority="8">
      <formula>H56&lt;0</formula>
    </cfRule>
  </conditionalFormatting>
  <conditionalFormatting sqref="I56:I66">
    <cfRule type="expression" dxfId="2696" priority="5">
      <formula>I56&gt;0</formula>
    </cfRule>
    <cfRule type="expression" dxfId="2695" priority="6">
      <formula>I56&lt;0</formula>
    </cfRule>
  </conditionalFormatting>
  <conditionalFormatting sqref="F21">
    <cfRule type="expression" dxfId="2694" priority="3">
      <formula>F21&gt;0</formula>
    </cfRule>
    <cfRule type="expression" dxfId="2693" priority="4">
      <formula>F21&lt;0</formula>
    </cfRule>
  </conditionalFormatting>
  <conditionalFormatting sqref="H21">
    <cfRule type="expression" dxfId="2692" priority="1">
      <formula>H21&gt;0</formula>
    </cfRule>
    <cfRule type="expression" dxfId="269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90" priority="64">
      <formula>N23&gt;0</formula>
    </cfRule>
    <cfRule type="expression" dxfId="268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8" priority="58">
      <formula>F79&gt;0</formula>
    </cfRule>
    <cfRule type="expression" dxfId="2687" priority="59">
      <formula>F79&lt;0</formula>
    </cfRule>
  </conditionalFormatting>
  <conditionalFormatting sqref="H79:H97 H101:H118">
    <cfRule type="expression" dxfId="2686" priority="56">
      <formula>H79&gt;0</formula>
    </cfRule>
    <cfRule type="expression" dxfId="2685" priority="57">
      <formula>H79&lt;0</formula>
    </cfRule>
  </conditionalFormatting>
  <conditionalFormatting sqref="I75:I97 I100:I118">
    <cfRule type="expression" dxfId="2684" priority="54">
      <formula>I75&gt;0</formula>
    </cfRule>
    <cfRule type="expression" dxfId="2683" priority="55">
      <formula>I75&lt;0</formula>
    </cfRule>
  </conditionalFormatting>
  <conditionalFormatting sqref="Q7">
    <cfRule type="expression" dxfId="2682" priority="52">
      <formula>Q7&gt;0</formula>
    </cfRule>
    <cfRule type="expression" dxfId="2681" priority="53">
      <formula>Q7&lt;0</formula>
    </cfRule>
  </conditionalFormatting>
  <conditionalFormatting sqref="Q8">
    <cfRule type="expression" dxfId="2680" priority="50">
      <formula>Q8&gt;0</formula>
    </cfRule>
    <cfRule type="expression" dxfId="2679" priority="51">
      <formula>Q8&lt;0</formula>
    </cfRule>
  </conditionalFormatting>
  <conditionalFormatting sqref="F75:F78">
    <cfRule type="expression" dxfId="2678" priority="48">
      <formula>F75&gt;0</formula>
    </cfRule>
    <cfRule type="expression" dxfId="2677" priority="49">
      <formula>F75&lt;0</formula>
    </cfRule>
  </conditionalFormatting>
  <conditionalFormatting sqref="H75:H78">
    <cfRule type="expression" dxfId="2676" priority="46">
      <formula>H75&gt;0</formula>
    </cfRule>
    <cfRule type="expression" dxfId="2675" priority="47">
      <formula>H75&lt;0</formula>
    </cfRule>
  </conditionalFormatting>
  <conditionalFormatting sqref="F100:F114">
    <cfRule type="expression" dxfId="2674" priority="40">
      <formula>F100&gt;0</formula>
    </cfRule>
    <cfRule type="expression" dxfId="2673" priority="41">
      <formula>F100&lt;0</formula>
    </cfRule>
  </conditionalFormatting>
  <conditionalFormatting sqref="H100:H114">
    <cfRule type="expression" dxfId="2672" priority="38">
      <formula>H100&gt;0</formula>
    </cfRule>
    <cfRule type="expression" dxfId="2671" priority="39">
      <formula>H100&lt;0</formula>
    </cfRule>
  </conditionalFormatting>
  <conditionalFormatting sqref="F29:F67">
    <cfRule type="expression" dxfId="2670" priority="36">
      <formula>F29&gt;0</formula>
    </cfRule>
    <cfRule type="expression" dxfId="2669" priority="37">
      <formula>F29&lt;0</formula>
    </cfRule>
  </conditionalFormatting>
  <conditionalFormatting sqref="H29:H63">
    <cfRule type="expression" dxfId="2668" priority="34">
      <formula>H29&gt;0</formula>
    </cfRule>
    <cfRule type="expression" dxfId="2667" priority="35">
      <formula>H29&lt;0</formula>
    </cfRule>
  </conditionalFormatting>
  <conditionalFormatting sqref="J38:J68">
    <cfRule type="expression" dxfId="2666" priority="32">
      <formula>J38&gt;0</formula>
    </cfRule>
    <cfRule type="expression" dxfId="2665" priority="33">
      <formula>J38&lt;0</formula>
    </cfRule>
  </conditionalFormatting>
  <conditionalFormatting sqref="J43">
    <cfRule type="expression" dxfId="2664" priority="30">
      <formula>J43&gt;0</formula>
    </cfRule>
    <cfRule type="expression" dxfId="2663" priority="31">
      <formula>J43&lt;0</formula>
    </cfRule>
  </conditionalFormatting>
  <conditionalFormatting sqref="Q9">
    <cfRule type="expression" dxfId="2662" priority="24">
      <formula>Q9&gt;0</formula>
    </cfRule>
    <cfRule type="expression" dxfId="2661" priority="25">
      <formula>Q9&lt;0</formula>
    </cfRule>
  </conditionalFormatting>
  <conditionalFormatting sqref="R4">
    <cfRule type="expression" dxfId="2660" priority="26">
      <formula>R4&gt;0</formula>
    </cfRule>
    <cfRule type="expression" dxfId="265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8" priority="21">
      <formula>F120&gt;0</formula>
    </cfRule>
    <cfRule type="expression" dxfId="2657" priority="22">
      <formula>F120&lt;0</formula>
    </cfRule>
  </conditionalFormatting>
  <conditionalFormatting sqref="H120:H160">
    <cfRule type="expression" dxfId="2656" priority="19">
      <formula>H120&gt;0</formula>
    </cfRule>
    <cfRule type="expression" dxfId="2655" priority="20">
      <formula>H120&lt;0</formula>
    </cfRule>
  </conditionalFormatting>
  <conditionalFormatting sqref="J129:J160">
    <cfRule type="expression" dxfId="2654" priority="17">
      <formula>J129&gt;0</formula>
    </cfRule>
    <cfRule type="expression" dxfId="2653" priority="18">
      <formula>J129&lt;0</formula>
    </cfRule>
  </conditionalFormatting>
  <conditionalFormatting sqref="J134">
    <cfRule type="expression" dxfId="2652" priority="15">
      <formula>J134&gt;0</formula>
    </cfRule>
    <cfRule type="expression" dxfId="2651" priority="16">
      <formula>J134&lt;0</formula>
    </cfRule>
  </conditionalFormatting>
  <conditionalFormatting sqref="J31:J40">
    <cfRule type="expression" dxfId="2650" priority="13">
      <formula>J31&gt;0</formula>
    </cfRule>
    <cfRule type="expression" dxfId="2649" priority="14">
      <formula>J31&lt;0</formula>
    </cfRule>
  </conditionalFormatting>
  <conditionalFormatting sqref="J36:J37">
    <cfRule type="expression" dxfId="2648" priority="11">
      <formula>J36&gt;0</formula>
    </cfRule>
    <cfRule type="expression" dxfId="2647" priority="12">
      <formula>J36&lt;0</formula>
    </cfRule>
  </conditionalFormatting>
  <conditionalFormatting sqref="Q10">
    <cfRule type="expression" dxfId="2646" priority="9">
      <formula>Q10&gt;0</formula>
    </cfRule>
    <cfRule type="expression" dxfId="2645" priority="10">
      <formula>Q10&lt;0</formula>
    </cfRule>
  </conditionalFormatting>
  <conditionalFormatting sqref="K38:K55 K57:K68">
    <cfRule type="expression" dxfId="2644" priority="7">
      <formula>K38&gt;0</formula>
    </cfRule>
    <cfRule type="expression" dxfId="2643" priority="8">
      <formula>K38&lt;0</formula>
    </cfRule>
  </conditionalFormatting>
  <conditionalFormatting sqref="K43">
    <cfRule type="expression" dxfId="2642" priority="5">
      <formula>K43&gt;0</formula>
    </cfRule>
    <cfRule type="expression" dxfId="2641" priority="6">
      <formula>K43&lt;0</formula>
    </cfRule>
  </conditionalFormatting>
  <conditionalFormatting sqref="K31:K40">
    <cfRule type="expression" dxfId="2640" priority="3">
      <formula>K31&gt;0</formula>
    </cfRule>
    <cfRule type="expression" dxfId="2639" priority="4">
      <formula>K31&lt;0</formula>
    </cfRule>
  </conditionalFormatting>
  <conditionalFormatting sqref="K36:K37">
    <cfRule type="expression" dxfId="2638" priority="1">
      <formula>K36&gt;0</formula>
    </cfRule>
    <cfRule type="expression" dxfId="263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85.929900000000004</v>
      </c>
      <c r="R4" s="495">
        <v>8.5000000000000006E-3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8592.99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378.98999999999978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378.98999999999978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4.6139517896274629E-2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1.7688837063699597E-2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13.240354391371341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94.522890000000018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93.663591000000011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92.804292000000004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91.944993000000011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91.085694000000004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90.226395000000011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5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89.367096000000004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88.507797000000011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87.648498000000004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86.789199000000011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85.929900000000004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85.070600999999996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84.211302000000003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83.352002999999996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82.492704000000003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81.633404999999996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80.774106000000003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79.91480700000001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79.055508000000003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78.19620900000001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77.336910000000003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6" priority="31">
      <formula>F47&gt;0</formula>
    </cfRule>
    <cfRule type="expression" dxfId="2635" priority="32">
      <formula>F47&lt;0</formula>
    </cfRule>
  </conditionalFormatting>
  <conditionalFormatting sqref="Q7">
    <cfRule type="expression" dxfId="2634" priority="29">
      <formula>Q7&gt;0</formula>
    </cfRule>
    <cfRule type="expression" dxfId="2633" priority="30">
      <formula>Q7&lt;0</formula>
    </cfRule>
  </conditionalFormatting>
  <conditionalFormatting sqref="Q8">
    <cfRule type="expression" dxfId="2632" priority="27">
      <formula>Q8&gt;0</formula>
    </cfRule>
    <cfRule type="expression" dxfId="2631" priority="28">
      <formula>Q8&lt;0</formula>
    </cfRule>
  </conditionalFormatting>
  <conditionalFormatting sqref="F32:F46">
    <cfRule type="expression" dxfId="2630" priority="25">
      <formula>F32&gt;0</formula>
    </cfRule>
    <cfRule type="expression" dxfId="2629" priority="26">
      <formula>F32&lt;0</formula>
    </cfRule>
  </conditionalFormatting>
  <conditionalFormatting sqref="H32:H46">
    <cfRule type="expression" dxfId="2628" priority="23">
      <formula>H32&gt;0</formula>
    </cfRule>
    <cfRule type="expression" dxfId="2627" priority="24">
      <formula>H32&lt;0</formula>
    </cfRule>
  </conditionalFormatting>
  <conditionalFormatting sqref="Q10">
    <cfRule type="expression" dxfId="2626" priority="21">
      <formula>Q10&gt;0</formula>
    </cfRule>
    <cfRule type="expression" dxfId="2625" priority="22">
      <formula>Q10&lt;0</formula>
    </cfRule>
  </conditionalFormatting>
  <conditionalFormatting sqref="J25:J38">
    <cfRule type="expression" dxfId="2624" priority="19">
      <formula>J25&gt;0</formula>
    </cfRule>
    <cfRule type="expression" dxfId="2623" priority="20">
      <formula>J25&lt;0</formula>
    </cfRule>
  </conditionalFormatting>
  <conditionalFormatting sqref="K38">
    <cfRule type="expression" dxfId="2622" priority="17">
      <formula>K38&gt;0</formula>
    </cfRule>
    <cfRule type="expression" dxfId="2621" priority="18">
      <formula>K38&lt;0</formula>
    </cfRule>
  </conditionalFormatting>
  <conditionalFormatting sqref="L25:L38">
    <cfRule type="expression" dxfId="2620" priority="15">
      <formula>L25&gt;0</formula>
    </cfRule>
    <cfRule type="expression" dxfId="2619" priority="16">
      <formula>L25&lt;0</formula>
    </cfRule>
  </conditionalFormatting>
  <conditionalFormatting sqref="F89:F110">
    <cfRule type="expression" dxfId="2618" priority="13">
      <formula>F89&gt;0</formula>
    </cfRule>
    <cfRule type="expression" dxfId="2617" priority="14">
      <formula>F89&lt;0</formula>
    </cfRule>
  </conditionalFormatting>
  <conditionalFormatting sqref="H89:H110">
    <cfRule type="expression" dxfId="2616" priority="11">
      <formula>H89&gt;0</formula>
    </cfRule>
    <cfRule type="expression" dxfId="2615" priority="12">
      <formula>H89&lt;0</formula>
    </cfRule>
  </conditionalFormatting>
  <conditionalFormatting sqref="J89:J102">
    <cfRule type="expression" dxfId="2614" priority="9">
      <formula>J89&gt;0</formula>
    </cfRule>
    <cfRule type="expression" dxfId="2613" priority="10">
      <formula>J89&lt;0</formula>
    </cfRule>
  </conditionalFormatting>
  <conditionalFormatting sqref="K89:K102">
    <cfRule type="expression" dxfId="2612" priority="7">
      <formula>K89&gt;0</formula>
    </cfRule>
    <cfRule type="expression" dxfId="2611" priority="8">
      <formula>K89&lt;0</formula>
    </cfRule>
  </conditionalFormatting>
  <conditionalFormatting sqref="L89:L102">
    <cfRule type="expression" dxfId="2610" priority="5">
      <formula>L89&gt;0</formula>
    </cfRule>
    <cfRule type="expression" dxfId="2609" priority="6">
      <formula>L89&lt;0</formula>
    </cfRule>
  </conditionalFormatting>
  <conditionalFormatting sqref="F25:F31">
    <cfRule type="expression" dxfId="2608" priority="3">
      <formula>F25&gt;0</formula>
    </cfRule>
    <cfRule type="expression" dxfId="2607" priority="4">
      <formula>F25&lt;0</formula>
    </cfRule>
  </conditionalFormatting>
  <conditionalFormatting sqref="H25:H31">
    <cfRule type="expression" dxfId="2606" priority="1">
      <formula>H25&gt;0</formula>
    </cfRule>
    <cfRule type="expression" dxfId="26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2638.1698999999999</v>
      </c>
      <c r="R4" s="495">
        <v>-7.1999999999999998E-3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10552.679599999999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-435.32040000000052</v>
      </c>
      <c r="R7">
        <v>4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-435.32040000000052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-3.9617801237713919E-2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13.598813917525773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2901.9868900000001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2875.6051910000001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2849.2234920000001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2822.8417930000001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2796.460094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2770.078395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2743.696696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2717.3149969999999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2690.9332979999999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2664.5515989999999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2638.1698999999999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2611.7882009999998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2585.4065019999998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2559.0248029999998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2532.6431039999998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2506.2614049999997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2479.8797059999997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2453.4980070000001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2427.1163080000001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2400.7346090000001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2374.3529100000001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4" priority="31">
      <formula>F47&gt;0</formula>
    </cfRule>
    <cfRule type="expression" dxfId="2603" priority="32">
      <formula>F47&lt;0</formula>
    </cfRule>
  </conditionalFormatting>
  <conditionalFormatting sqref="Q7">
    <cfRule type="expression" dxfId="2602" priority="29">
      <formula>Q7&gt;0</formula>
    </cfRule>
    <cfRule type="expression" dxfId="2601" priority="30">
      <formula>Q7&lt;0</formula>
    </cfRule>
  </conditionalFormatting>
  <conditionalFormatting sqref="Q8">
    <cfRule type="expression" dxfId="2600" priority="27">
      <formula>Q8&gt;0</formula>
    </cfRule>
    <cfRule type="expression" dxfId="2599" priority="28">
      <formula>Q8&lt;0</formula>
    </cfRule>
  </conditionalFormatting>
  <conditionalFormatting sqref="F31:F46">
    <cfRule type="expression" dxfId="2598" priority="25">
      <formula>F31&gt;0</formula>
    </cfRule>
    <cfRule type="expression" dxfId="2597" priority="26">
      <formula>F31&lt;0</formula>
    </cfRule>
  </conditionalFormatting>
  <conditionalFormatting sqref="H31:H46">
    <cfRule type="expression" dxfId="2596" priority="23">
      <formula>H31&gt;0</formula>
    </cfRule>
    <cfRule type="expression" dxfId="2595" priority="24">
      <formula>H31&lt;0</formula>
    </cfRule>
  </conditionalFormatting>
  <conditionalFormatting sqref="Q10">
    <cfRule type="expression" dxfId="2594" priority="21">
      <formula>Q10&gt;0</formula>
    </cfRule>
    <cfRule type="expression" dxfId="2593" priority="22">
      <formula>Q10&lt;0</formula>
    </cfRule>
  </conditionalFormatting>
  <conditionalFormatting sqref="J25:J38">
    <cfRule type="expression" dxfId="2592" priority="19">
      <formula>J25&gt;0</formula>
    </cfRule>
    <cfRule type="expression" dxfId="2591" priority="20">
      <formula>J25&lt;0</formula>
    </cfRule>
  </conditionalFormatting>
  <conditionalFormatting sqref="K38">
    <cfRule type="expression" dxfId="2590" priority="17">
      <formula>K38&gt;0</formula>
    </cfRule>
    <cfRule type="expression" dxfId="2589" priority="18">
      <formula>K38&lt;0</formula>
    </cfRule>
  </conditionalFormatting>
  <conditionalFormatting sqref="L25:L38">
    <cfRule type="expression" dxfId="2588" priority="15">
      <formula>L25&gt;0</formula>
    </cfRule>
    <cfRule type="expression" dxfId="2587" priority="16">
      <formula>L25&lt;0</formula>
    </cfRule>
  </conditionalFormatting>
  <conditionalFormatting sqref="F89:F110">
    <cfRule type="expression" dxfId="2586" priority="13">
      <formula>F89&gt;0</formula>
    </cfRule>
    <cfRule type="expression" dxfId="2585" priority="14">
      <formula>F89&lt;0</formula>
    </cfRule>
  </conditionalFormatting>
  <conditionalFormatting sqref="H89:H110">
    <cfRule type="expression" dxfId="2584" priority="11">
      <formula>H89&gt;0</formula>
    </cfRule>
    <cfRule type="expression" dxfId="2583" priority="12">
      <formula>H89&lt;0</formula>
    </cfRule>
  </conditionalFormatting>
  <conditionalFormatting sqref="J89:J102">
    <cfRule type="expression" dxfId="2582" priority="9">
      <formula>J89&gt;0</formula>
    </cfRule>
    <cfRule type="expression" dxfId="2581" priority="10">
      <formula>J89&lt;0</formula>
    </cfRule>
  </conditionalFormatting>
  <conditionalFormatting sqref="K89:K102">
    <cfRule type="expression" dxfId="2580" priority="7">
      <formula>K89&gt;0</formula>
    </cfRule>
    <cfRule type="expression" dxfId="2579" priority="8">
      <formula>K89&lt;0</formula>
    </cfRule>
  </conditionalFormatting>
  <conditionalFormatting sqref="L89:L102">
    <cfRule type="expression" dxfId="2578" priority="5">
      <formula>L89&gt;0</formula>
    </cfRule>
    <cfRule type="expression" dxfId="2577" priority="6">
      <formula>L89&lt;0</formula>
    </cfRule>
  </conditionalFormatting>
  <conditionalFormatting sqref="F25:F30">
    <cfRule type="expression" dxfId="2576" priority="3">
      <formula>F25&gt;0</formula>
    </cfRule>
    <cfRule type="expression" dxfId="2575" priority="4">
      <formula>F25&lt;0</formula>
    </cfRule>
  </conditionalFormatting>
  <conditionalFormatting sqref="H25:H30">
    <cfRule type="expression" dxfId="2574" priority="1">
      <formula>H25&gt;0</formula>
    </cfRule>
    <cfRule type="expression" dxfId="25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72" priority="35">
      <formula>N19&gt;0</formula>
    </cfRule>
    <cfRule type="expression" dxfId="257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70" priority="21">
      <formula>F25&gt;0</formula>
    </cfRule>
    <cfRule type="expression" dxfId="2569" priority="22">
      <formula>F25&lt;0</formula>
    </cfRule>
  </conditionalFormatting>
  <conditionalFormatting sqref="H25:H47">
    <cfRule type="expression" dxfId="2568" priority="19">
      <formula>H25&gt;0</formula>
    </cfRule>
    <cfRule type="expression" dxfId="2567" priority="20">
      <formula>H25&lt;0</formula>
    </cfRule>
  </conditionalFormatting>
  <conditionalFormatting sqref="I25:I27">
    <cfRule type="expression" dxfId="2566" priority="15">
      <formula>I25&gt;0</formula>
    </cfRule>
    <cfRule type="expression" dxfId="2565" priority="16">
      <formula>I25&lt;0</formula>
    </cfRule>
  </conditionalFormatting>
  <conditionalFormatting sqref="Q7">
    <cfRule type="expression" dxfId="2564" priority="5">
      <formula>Q7&gt;0</formula>
    </cfRule>
    <cfRule type="expression" dxfId="2563" priority="6">
      <formula>Q7&lt;0</formula>
    </cfRule>
  </conditionalFormatting>
  <conditionalFormatting sqref="Q8">
    <cfRule type="expression" dxfId="2562" priority="3">
      <formula>Q8&gt;0</formula>
    </cfRule>
    <cfRule type="expression" dxfId="256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60" priority="9">
      <formula>F36&gt;0</formula>
    </cfRule>
    <cfRule type="expression" dxfId="2559" priority="10">
      <formula>F36&lt;0</formula>
    </cfRule>
  </conditionalFormatting>
  <conditionalFormatting sqref="F25:F35">
    <cfRule type="expression" dxfId="2558" priority="7">
      <formula>F25&gt;0</formula>
    </cfRule>
    <cfRule type="expression" dxfId="2557" priority="8">
      <formula>F25&lt;0</formula>
    </cfRule>
  </conditionalFormatting>
  <conditionalFormatting sqref="H25:H35">
    <cfRule type="expression" dxfId="2556" priority="5">
      <formula>H25&gt;0</formula>
    </cfRule>
    <cfRule type="expression" dxfId="2555" priority="6">
      <formula>H25&lt;0</formula>
    </cfRule>
  </conditionalFormatting>
  <conditionalFormatting sqref="Q7">
    <cfRule type="expression" dxfId="2554" priority="3">
      <formula>Q7&gt;0</formula>
    </cfRule>
    <cfRule type="expression" dxfId="2553" priority="4">
      <formula>Q7&lt;0</formula>
    </cfRule>
  </conditionalFormatting>
  <conditionalFormatting sqref="Q8">
    <cfRule type="expression" dxfId="2552" priority="1">
      <formula>Q8&gt;0</formula>
    </cfRule>
    <cfRule type="expression" dxfId="255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50" priority="37">
      <formula>F25&gt;0</formula>
    </cfRule>
    <cfRule type="expression" dxfId="2549" priority="38">
      <formula>F25&lt;0</formula>
    </cfRule>
  </conditionalFormatting>
  <conditionalFormatting sqref="Q7">
    <cfRule type="expression" dxfId="2548" priority="35">
      <formula>Q7&gt;0</formula>
    </cfRule>
    <cfRule type="expression" dxfId="2547" priority="36">
      <formula>Q7&lt;0</formula>
    </cfRule>
  </conditionalFormatting>
  <conditionalFormatting sqref="Q8">
    <cfRule type="expression" dxfId="2546" priority="33">
      <formula>Q8&gt;0</formula>
    </cfRule>
    <cfRule type="expression" dxfId="2545" priority="34">
      <formula>Q8&lt;0</formula>
    </cfRule>
  </conditionalFormatting>
  <conditionalFormatting sqref="F44:F46">
    <cfRule type="expression" dxfId="2544" priority="31">
      <formula>F44&gt;0</formula>
    </cfRule>
    <cfRule type="expression" dxfId="2543" priority="32">
      <formula>F44&lt;0</formula>
    </cfRule>
  </conditionalFormatting>
  <conditionalFormatting sqref="H44:H46">
    <cfRule type="expression" dxfId="2542" priority="29">
      <formula>H44&gt;0</formula>
    </cfRule>
    <cfRule type="expression" dxfId="2541" priority="30">
      <formula>H44&lt;0</formula>
    </cfRule>
  </conditionalFormatting>
  <conditionalFormatting sqref="F89:F110">
    <cfRule type="expression" dxfId="2540" priority="27">
      <formula>F89&gt;0</formula>
    </cfRule>
    <cfRule type="expression" dxfId="2539" priority="28">
      <formula>F89&lt;0</formula>
    </cfRule>
  </conditionalFormatting>
  <conditionalFormatting sqref="H89:H110">
    <cfRule type="expression" dxfId="2538" priority="25">
      <formula>H89&gt;0</formula>
    </cfRule>
    <cfRule type="expression" dxfId="2537" priority="26">
      <formula>H89&lt;0</formula>
    </cfRule>
  </conditionalFormatting>
  <conditionalFormatting sqref="Q10">
    <cfRule type="expression" dxfId="2536" priority="23">
      <formula>Q10&gt;0</formula>
    </cfRule>
    <cfRule type="expression" dxfId="2535" priority="24">
      <formula>Q10&lt;0</formula>
    </cfRule>
  </conditionalFormatting>
  <conditionalFormatting sqref="J25:J38">
    <cfRule type="expression" dxfId="2534" priority="21">
      <formula>J25&gt;0</formula>
    </cfRule>
    <cfRule type="expression" dxfId="2533" priority="22">
      <formula>J25&lt;0</formula>
    </cfRule>
  </conditionalFormatting>
  <conditionalFormatting sqref="K25:K38">
    <cfRule type="expression" dxfId="2532" priority="19">
      <formula>K25&gt;0</formula>
    </cfRule>
    <cfRule type="expression" dxfId="2531" priority="20">
      <formula>K25&lt;0</formula>
    </cfRule>
  </conditionalFormatting>
  <conditionalFormatting sqref="L25:L38">
    <cfRule type="expression" dxfId="2530" priority="17">
      <formula>L25&gt;0</formula>
    </cfRule>
    <cfRule type="expression" dxfId="2529" priority="18">
      <formula>L25&lt;0</formula>
    </cfRule>
  </conditionalFormatting>
  <conditionalFormatting sqref="J40">
    <cfRule type="expression" dxfId="2528" priority="15">
      <formula>J40&gt;0</formula>
    </cfRule>
    <cfRule type="expression" dxfId="2527" priority="16">
      <formula>J40&lt;0</formula>
    </cfRule>
  </conditionalFormatting>
  <conditionalFormatting sqref="L39">
    <cfRule type="expression" dxfId="2526" priority="11">
      <formula>L39&gt;0</formula>
    </cfRule>
    <cfRule type="expression" dxfId="2525" priority="12">
      <formula>L39&lt;0</formula>
    </cfRule>
  </conditionalFormatting>
  <conditionalFormatting sqref="F39">
    <cfRule type="expression" dxfId="2524" priority="9">
      <formula>F39&gt;0</formula>
    </cfRule>
    <cfRule type="expression" dxfId="2523" priority="10">
      <formula>F39&lt;0</formula>
    </cfRule>
  </conditionalFormatting>
  <conditionalFormatting sqref="H39">
    <cfRule type="expression" dxfId="2522" priority="7">
      <formula>H39&gt;0</formula>
    </cfRule>
    <cfRule type="expression" dxfId="2521" priority="8">
      <formula>H39&lt;0</formula>
    </cfRule>
  </conditionalFormatting>
  <conditionalFormatting sqref="J41">
    <cfRule type="expression" dxfId="2520" priority="5">
      <formula>J41&gt;0</formula>
    </cfRule>
    <cfRule type="expression" dxfId="2519" priority="6">
      <formula>J41&lt;0</formula>
    </cfRule>
  </conditionalFormatting>
  <conditionalFormatting sqref="J43">
    <cfRule type="expression" dxfId="2518" priority="3">
      <formula>J43&gt;0</formula>
    </cfRule>
    <cfRule type="expression" dxfId="2517" priority="4">
      <formula>J43&lt;0</formula>
    </cfRule>
  </conditionalFormatting>
  <conditionalFormatting sqref="J44">
    <cfRule type="expression" dxfId="2516" priority="1">
      <formula>J44&gt;0</formula>
    </cfRule>
    <cfRule type="expression" dxfId="251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14" priority="31">
      <formula>F29&gt;0</formula>
    </cfRule>
    <cfRule type="expression" dxfId="2513" priority="32">
      <formula>F29&lt;0</formula>
    </cfRule>
  </conditionalFormatting>
  <conditionalFormatting sqref="F29 F31:F35">
    <cfRule type="expression" dxfId="2512" priority="33">
      <formula>F29&gt;0</formula>
    </cfRule>
    <cfRule type="expression" dxfId="2511" priority="34">
      <formula>F29&lt;0</formula>
    </cfRule>
  </conditionalFormatting>
  <conditionalFormatting sqref="H29 H31:H35">
    <cfRule type="expression" dxfId="2510" priority="29">
      <formula>H29&gt;0</formula>
    </cfRule>
    <cfRule type="expression" dxfId="2509" priority="30">
      <formula>H29&lt;0</formula>
    </cfRule>
  </conditionalFormatting>
  <conditionalFormatting sqref="F21:F28">
    <cfRule type="expression" dxfId="2508" priority="27">
      <formula>F21&gt;0</formula>
    </cfRule>
    <cfRule type="expression" dxfId="2507" priority="28">
      <formula>F21&lt;0</formula>
    </cfRule>
  </conditionalFormatting>
  <conditionalFormatting sqref="H21:H28">
    <cfRule type="expression" dxfId="2506" priority="25">
      <formula>H21&gt;0</formula>
    </cfRule>
    <cfRule type="expression" dxfId="2505" priority="26">
      <formula>H21&lt;0</formula>
    </cfRule>
  </conditionalFormatting>
  <conditionalFormatting sqref="Q8">
    <cfRule type="expression" dxfId="2504" priority="21">
      <formula>Q8&gt;0</formula>
    </cfRule>
    <cfRule type="expression" dxfId="2503" priority="22">
      <formula>Q8&lt;0</formula>
    </cfRule>
  </conditionalFormatting>
  <conditionalFormatting sqref="Q7">
    <cfRule type="expression" dxfId="2502" priority="23">
      <formula>Q7&gt;0</formula>
    </cfRule>
    <cfRule type="expression" dxfId="2501" priority="24">
      <formula>Q7&lt;0</formula>
    </cfRule>
  </conditionalFormatting>
  <conditionalFormatting sqref="F30">
    <cfRule type="expression" dxfId="2500" priority="19">
      <formula>F30&gt;0</formula>
    </cfRule>
    <cfRule type="expression" dxfId="2499" priority="20">
      <formula>F30&lt;0</formula>
    </cfRule>
  </conditionalFormatting>
  <conditionalFormatting sqref="H30">
    <cfRule type="expression" dxfId="2498" priority="17">
      <formula>H30&gt;0</formula>
    </cfRule>
    <cfRule type="expression" dxfId="2497" priority="18">
      <formula>H30&lt;0</formula>
    </cfRule>
  </conditionalFormatting>
  <conditionalFormatting sqref="F68 F70:F74">
    <cfRule type="expression" dxfId="2496" priority="13">
      <formula>F68&gt;0</formula>
    </cfRule>
    <cfRule type="expression" dxfId="2495" priority="14">
      <formula>F68&lt;0</formula>
    </cfRule>
  </conditionalFormatting>
  <conditionalFormatting sqref="F68 F70:F74">
    <cfRule type="expression" dxfId="2494" priority="15">
      <formula>F68&gt;0</formula>
    </cfRule>
    <cfRule type="expression" dxfId="2493" priority="16">
      <formula>F68&lt;0</formula>
    </cfRule>
  </conditionalFormatting>
  <conditionalFormatting sqref="H68 H70:H74">
    <cfRule type="expression" dxfId="2492" priority="11">
      <formula>H68&gt;0</formula>
    </cfRule>
    <cfRule type="expression" dxfId="2491" priority="12">
      <formula>H68&lt;0</formula>
    </cfRule>
  </conditionalFormatting>
  <conditionalFormatting sqref="F60:F67">
    <cfRule type="expression" dxfId="2490" priority="9">
      <formula>F60&gt;0</formula>
    </cfRule>
    <cfRule type="expression" dxfId="2489" priority="10">
      <formula>F60&lt;0</formula>
    </cfRule>
  </conditionalFormatting>
  <conditionalFormatting sqref="H60:H67">
    <cfRule type="expression" dxfId="2488" priority="7">
      <formula>H60&gt;0</formula>
    </cfRule>
    <cfRule type="expression" dxfId="2487" priority="8">
      <formula>H60&lt;0</formula>
    </cfRule>
  </conditionalFormatting>
  <conditionalFormatting sqref="F69">
    <cfRule type="expression" dxfId="2486" priority="5">
      <formula>F69&gt;0</formula>
    </cfRule>
    <cfRule type="expression" dxfId="2485" priority="6">
      <formula>F69&lt;0</formula>
    </cfRule>
  </conditionalFormatting>
  <conditionalFormatting sqref="H69">
    <cfRule type="expression" dxfId="2484" priority="3">
      <formula>H69&gt;0</formula>
    </cfRule>
    <cfRule type="expression" dxfId="2483" priority="4">
      <formula>H69&lt;0</formula>
    </cfRule>
  </conditionalFormatting>
  <conditionalFormatting sqref="Q10">
    <cfRule type="expression" dxfId="2482" priority="1">
      <formula>Q10&gt;0</formula>
    </cfRule>
    <cfRule type="expression" dxfId="248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80" priority="11">
      <formula>F33&gt;0</formula>
    </cfRule>
    <cfRule type="expression" dxfId="2479" priority="12">
      <formula>F33&lt;0</formula>
    </cfRule>
  </conditionalFormatting>
  <conditionalFormatting sqref="Q7">
    <cfRule type="expression" dxfId="2478" priority="9">
      <formula>Q7&gt;0</formula>
    </cfRule>
    <cfRule type="expression" dxfId="2477" priority="10">
      <formula>Q7&lt;0</formula>
    </cfRule>
  </conditionalFormatting>
  <conditionalFormatting sqref="Q8">
    <cfRule type="expression" dxfId="2476" priority="7">
      <formula>Q8&gt;0</formula>
    </cfRule>
    <cfRule type="expression" dxfId="2475" priority="8">
      <formula>Q8&lt;0</formula>
    </cfRule>
  </conditionalFormatting>
  <conditionalFormatting sqref="F25:F32">
    <cfRule type="expression" dxfId="2474" priority="5">
      <formula>F25&gt;0</formula>
    </cfRule>
    <cfRule type="expression" dxfId="2473" priority="6">
      <formula>F25&lt;0</formula>
    </cfRule>
  </conditionalFormatting>
  <conditionalFormatting sqref="H25:H32">
    <cfRule type="expression" dxfId="2472" priority="3">
      <formula>H25&gt;0</formula>
    </cfRule>
    <cfRule type="expression" dxfId="2471" priority="4">
      <formula>H25&lt;0</formula>
    </cfRule>
  </conditionalFormatting>
  <conditionalFormatting sqref="Q10">
    <cfRule type="expression" dxfId="2470" priority="1">
      <formula>Q10&gt;0</formula>
    </cfRule>
    <cfRule type="expression" dxfId="246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8" priority="75">
      <formula>F32&gt;0</formula>
    </cfRule>
    <cfRule type="expression" dxfId="2467" priority="76">
      <formula>F32&lt;0</formula>
    </cfRule>
  </conditionalFormatting>
  <conditionalFormatting sqref="Q7">
    <cfRule type="expression" dxfId="2466" priority="73">
      <formula>Q7&gt;0</formula>
    </cfRule>
    <cfRule type="expression" dxfId="2465" priority="74">
      <formula>Q7&lt;0</formula>
    </cfRule>
  </conditionalFormatting>
  <conditionalFormatting sqref="Q8">
    <cfRule type="expression" dxfId="2464" priority="71">
      <formula>Q8&gt;0</formula>
    </cfRule>
    <cfRule type="expression" dxfId="246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62" priority="63">
      <formula>M58&gt;0</formula>
    </cfRule>
    <cfRule type="expression" dxfId="2461" priority="64">
      <formula>M58&lt;0</formula>
    </cfRule>
  </conditionalFormatting>
  <conditionalFormatting sqref="Q10">
    <cfRule type="expression" dxfId="2460" priority="61">
      <formula>Q10&gt;0</formula>
    </cfRule>
    <cfRule type="expression" dxfId="2459" priority="62">
      <formula>Q10&lt;0</formula>
    </cfRule>
  </conditionalFormatting>
  <conditionalFormatting sqref="F29:F31">
    <cfRule type="expression" dxfId="2458" priority="59">
      <formula>F29&gt;0</formula>
    </cfRule>
    <cfRule type="expression" dxfId="2457" priority="60">
      <formula>F29&lt;0</formula>
    </cfRule>
  </conditionalFormatting>
  <conditionalFormatting sqref="H29:H31">
    <cfRule type="expression" dxfId="2456" priority="57">
      <formula>H29&gt;0</formula>
    </cfRule>
    <cfRule type="expression" dxfId="2455" priority="58">
      <formula>H29&lt;0</formula>
    </cfRule>
  </conditionalFormatting>
  <conditionalFormatting sqref="F83:F94">
    <cfRule type="expression" dxfId="2454" priority="55">
      <formula>F83&gt;0</formula>
    </cfRule>
    <cfRule type="expression" dxfId="2453" priority="56">
      <formula>F83&lt;0</formula>
    </cfRule>
  </conditionalFormatting>
  <conditionalFormatting sqref="H83:H94">
    <cfRule type="expression" dxfId="2452" priority="53">
      <formula>H83&gt;0</formula>
    </cfRule>
    <cfRule type="expression" dxfId="2451" priority="54">
      <formula>H83&lt;0</formula>
    </cfRule>
  </conditionalFormatting>
  <conditionalFormatting sqref="J41">
    <cfRule type="expression" dxfId="2450" priority="51">
      <formula>J41&gt;0</formula>
    </cfRule>
    <cfRule type="expression" dxfId="2449" priority="52">
      <formula>J41&lt;0</formula>
    </cfRule>
  </conditionalFormatting>
  <conditionalFormatting sqref="J39:J47">
    <cfRule type="expression" dxfId="2448" priority="49">
      <formula>J39&gt;0</formula>
    </cfRule>
    <cfRule type="expression" dxfId="2447" priority="50">
      <formula>J39&lt;0</formula>
    </cfRule>
  </conditionalFormatting>
  <conditionalFormatting sqref="F48:F51 H48:H51">
    <cfRule type="expression" dxfId="2446" priority="47">
      <formula>F48&gt;0</formula>
    </cfRule>
    <cfRule type="expression" dxfId="2445" priority="48">
      <formula>F48&lt;0</formula>
    </cfRule>
  </conditionalFormatting>
  <conditionalFormatting sqref="J48:J57">
    <cfRule type="expression" dxfId="2444" priority="45">
      <formula>J48&gt;0</formula>
    </cfRule>
    <cfRule type="expression" dxfId="2443" priority="46">
      <formula>J48&lt;0</formula>
    </cfRule>
  </conditionalFormatting>
  <conditionalFormatting sqref="K45:K52">
    <cfRule type="expression" dxfId="2442" priority="43">
      <formula>K45&gt;0</formula>
    </cfRule>
    <cfRule type="expression" dxfId="2441" priority="44">
      <formula>K45&lt;0</formula>
    </cfRule>
  </conditionalFormatting>
  <conditionalFormatting sqref="K45:K52">
    <cfRule type="expression" dxfId="2440" priority="41">
      <formula>K45&gt;0</formula>
    </cfRule>
    <cfRule type="expression" dxfId="2439" priority="42">
      <formula>K45&lt;0</formula>
    </cfRule>
  </conditionalFormatting>
  <conditionalFormatting sqref="F102:F118 H102:H118 H120:H128 F120:F128">
    <cfRule type="expression" dxfId="2438" priority="37">
      <formula>F102&gt;0</formula>
    </cfRule>
    <cfRule type="expression" dxfId="2437" priority="38">
      <formula>F102&lt;0</formula>
    </cfRule>
  </conditionalFormatting>
  <conditionalFormatting sqref="F96:F101">
    <cfRule type="expression" dxfId="2436" priority="35">
      <formula>F96&gt;0</formula>
    </cfRule>
    <cfRule type="expression" dxfId="2435" priority="36">
      <formula>F96&lt;0</formula>
    </cfRule>
  </conditionalFormatting>
  <conditionalFormatting sqref="H96:H101">
    <cfRule type="expression" dxfId="2434" priority="33">
      <formula>H96&gt;0</formula>
    </cfRule>
    <cfRule type="expression" dxfId="2433" priority="34">
      <formula>H96&lt;0</formula>
    </cfRule>
  </conditionalFormatting>
  <conditionalFormatting sqref="J112">
    <cfRule type="expression" dxfId="2432" priority="31">
      <formula>J112&gt;0</formula>
    </cfRule>
    <cfRule type="expression" dxfId="2431" priority="32">
      <formula>J112&lt;0</formula>
    </cfRule>
  </conditionalFormatting>
  <conditionalFormatting sqref="J110:J118 J120">
    <cfRule type="expression" dxfId="2430" priority="29">
      <formula>J110&gt;0</formula>
    </cfRule>
    <cfRule type="expression" dxfId="2429" priority="30">
      <formula>J110&lt;0</formula>
    </cfRule>
  </conditionalFormatting>
  <conditionalFormatting sqref="F119 H119">
    <cfRule type="expression" dxfId="2428" priority="27">
      <formula>F119&gt;0</formula>
    </cfRule>
    <cfRule type="expression" dxfId="2427" priority="28">
      <formula>F119&lt;0</formula>
    </cfRule>
  </conditionalFormatting>
  <conditionalFormatting sqref="J119">
    <cfRule type="expression" dxfId="2426" priority="25">
      <formula>J119&gt;0</formula>
    </cfRule>
    <cfRule type="expression" dxfId="2425" priority="26">
      <formula>J119&lt;0</formula>
    </cfRule>
  </conditionalFormatting>
  <conditionalFormatting sqref="K112:K123">
    <cfRule type="expression" dxfId="2424" priority="23">
      <formula>K112&gt;0</formula>
    </cfRule>
    <cfRule type="expression" dxfId="2423" priority="24">
      <formula>K112&lt;0</formula>
    </cfRule>
  </conditionalFormatting>
  <conditionalFormatting sqref="K110:K123">
    <cfRule type="expression" dxfId="2422" priority="21">
      <formula>K110&gt;0</formula>
    </cfRule>
    <cfRule type="expression" dxfId="2421" priority="22">
      <formula>K110&lt;0</formula>
    </cfRule>
  </conditionalFormatting>
  <conditionalFormatting sqref="J121">
    <cfRule type="expression" dxfId="2420" priority="19">
      <formula>J121&gt;0</formula>
    </cfRule>
    <cfRule type="expression" dxfId="2419" priority="20">
      <formula>J121&lt;0</formula>
    </cfRule>
  </conditionalFormatting>
  <conditionalFormatting sqref="F25:F28">
    <cfRule type="expression" dxfId="2418" priority="17">
      <formula>F25&gt;0</formula>
    </cfRule>
    <cfRule type="expression" dxfId="2417" priority="18">
      <formula>F25&lt;0</formula>
    </cfRule>
  </conditionalFormatting>
  <conditionalFormatting sqref="H25:H28">
    <cfRule type="expression" dxfId="2416" priority="15">
      <formula>H25&gt;0</formula>
    </cfRule>
    <cfRule type="expression" dxfId="2415" priority="16">
      <formula>H25&lt;0</formula>
    </cfRule>
  </conditionalFormatting>
  <conditionalFormatting sqref="J27:J29">
    <cfRule type="expression" dxfId="2414" priority="13">
      <formula>J27&gt;0</formula>
    </cfRule>
    <cfRule type="expression" dxfId="2413" priority="14">
      <formula>J27&lt;0</formula>
    </cfRule>
  </conditionalFormatting>
  <conditionalFormatting sqref="J30:J31">
    <cfRule type="expression" dxfId="2412" priority="11">
      <formula>J30&gt;0</formula>
    </cfRule>
    <cfRule type="expression" dxfId="2411" priority="12">
      <formula>J30&lt;0</formula>
    </cfRule>
  </conditionalFormatting>
  <conditionalFormatting sqref="J33">
    <cfRule type="expression" dxfId="2410" priority="9">
      <formula>J33&gt;0</formula>
    </cfRule>
    <cfRule type="expression" dxfId="2409" priority="10">
      <formula>J33&lt;0</formula>
    </cfRule>
  </conditionalFormatting>
  <conditionalFormatting sqref="J34">
    <cfRule type="expression" dxfId="2408" priority="7">
      <formula>J34&gt;0</formula>
    </cfRule>
    <cfRule type="expression" dxfId="2407" priority="8">
      <formula>J34&lt;0</formula>
    </cfRule>
  </conditionalFormatting>
  <conditionalFormatting sqref="J35:J43">
    <cfRule type="expression" dxfId="2406" priority="5">
      <formula>J35&gt;0</formula>
    </cfRule>
    <cfRule type="expression" dxfId="240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04" priority="1">
      <formula>Q9&gt;0</formula>
    </cfRule>
    <cfRule type="expression" dxfId="240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02" priority="15">
      <formula>F39&gt;0</formula>
    </cfRule>
    <cfRule type="expression" dxfId="2401" priority="16">
      <formula>F39&lt;0</formula>
    </cfRule>
  </conditionalFormatting>
  <conditionalFormatting sqref="Q7">
    <cfRule type="expression" dxfId="2400" priority="13">
      <formula>Q7&gt;0</formula>
    </cfRule>
    <cfRule type="expression" dxfId="2399" priority="14">
      <formula>Q7&lt;0</formula>
    </cfRule>
  </conditionalFormatting>
  <conditionalFormatting sqref="Q8">
    <cfRule type="expression" dxfId="2398" priority="11">
      <formula>Q8&gt;0</formula>
    </cfRule>
    <cfRule type="expression" dxfId="2397" priority="12">
      <formula>Q8&lt;0</formula>
    </cfRule>
  </conditionalFormatting>
  <conditionalFormatting sqref="F25:F38">
    <cfRule type="expression" dxfId="2396" priority="9">
      <formula>F25&gt;0</formula>
    </cfRule>
    <cfRule type="expression" dxfId="2395" priority="10">
      <formula>F25&lt;0</formula>
    </cfRule>
  </conditionalFormatting>
  <conditionalFormatting sqref="H25:H38">
    <cfRule type="expression" dxfId="2394" priority="7">
      <formula>H25&gt;0</formula>
    </cfRule>
    <cfRule type="expression" dxfId="2393" priority="8">
      <formula>H25&lt;0</formula>
    </cfRule>
  </conditionalFormatting>
  <conditionalFormatting sqref="M55">
    <cfRule type="expression" dxfId="2392" priority="3">
      <formula>M55&gt;0</formula>
    </cfRule>
    <cfRule type="expression" dxfId="2391" priority="4">
      <formula>M55&lt;0</formula>
    </cfRule>
  </conditionalFormatting>
  <conditionalFormatting sqref="Q10">
    <cfRule type="expression" dxfId="2390" priority="1">
      <formula>Q10&gt;0</formula>
    </cfRule>
    <cfRule type="expression" dxfId="238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8" priority="27">
      <formula>F27&gt;0</formula>
    </cfRule>
    <cfRule type="expression" dxfId="2387" priority="28">
      <formula>F27&lt;0</formula>
    </cfRule>
  </conditionalFormatting>
  <conditionalFormatting sqref="Q8">
    <cfRule type="expression" dxfId="2386" priority="15">
      <formula>Q8&gt;0</formula>
    </cfRule>
    <cfRule type="expression" dxfId="2385" priority="16">
      <formula>Q8&lt;0</formula>
    </cfRule>
  </conditionalFormatting>
  <conditionalFormatting sqref="Q7">
    <cfRule type="expression" dxfId="2384" priority="17">
      <formula>Q7&gt;0</formula>
    </cfRule>
    <cfRule type="expression" dxfId="2383" priority="18">
      <formula>Q7&lt;0</formula>
    </cfRule>
  </conditionalFormatting>
  <conditionalFormatting sqref="F37:F38">
    <cfRule type="expression" dxfId="2382" priority="13">
      <formula>F37&gt;0</formula>
    </cfRule>
    <cfRule type="expression" dxfId="2381" priority="14">
      <formula>F37&lt;0</formula>
    </cfRule>
  </conditionalFormatting>
  <conditionalFormatting sqref="H37:H38">
    <cfRule type="expression" dxfId="2380" priority="11">
      <formula>H37&gt;0</formula>
    </cfRule>
    <cfRule type="expression" dxfId="2379" priority="12">
      <formula>H37&lt;0</formula>
    </cfRule>
  </conditionalFormatting>
  <conditionalFormatting sqref="F23:F26 H23:H26">
    <cfRule type="expression" dxfId="2378" priority="9">
      <formula>F23&gt;0</formula>
    </cfRule>
    <cfRule type="expression" dxfId="2377" priority="10">
      <formula>F23&lt;0</formula>
    </cfRule>
  </conditionalFormatting>
  <conditionalFormatting sqref="Q10">
    <cfRule type="expression" dxfId="2376" priority="3">
      <formula>Q10&gt;0</formula>
    </cfRule>
    <cfRule type="expression" dxfId="2375" priority="4">
      <formula>Q10&lt;0</formula>
    </cfRule>
  </conditionalFormatting>
  <conditionalFormatting sqref="F22 H22">
    <cfRule type="expression" dxfId="2374" priority="1">
      <formula>F22&gt;0</formula>
    </cfRule>
    <cfRule type="expression" dxfId="2373" priority="2">
      <formula>F22&lt;0</formula>
    </cfRule>
  </conditionalFormatting>
  <conditionalFormatting sqref="M41">
    <cfRule type="expression" dxfId="2372" priority="5">
      <formula>M41&gt;0</formula>
    </cfRule>
    <cfRule type="expression" dxfId="237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70" priority="29">
      <formula>F25&gt;0</formula>
    </cfRule>
    <cfRule type="expression" dxfId="2369" priority="30">
      <formula>F25&lt;0</formula>
    </cfRule>
  </conditionalFormatting>
  <conditionalFormatting sqref="Q7">
    <cfRule type="expression" dxfId="2368" priority="27">
      <formula>Q7&gt;0</formula>
    </cfRule>
    <cfRule type="expression" dxfId="2367" priority="28">
      <formula>Q7&lt;0</formula>
    </cfRule>
  </conditionalFormatting>
  <conditionalFormatting sqref="Q8">
    <cfRule type="expression" dxfId="2366" priority="25">
      <formula>Q8&gt;0</formula>
    </cfRule>
    <cfRule type="expression" dxfId="2365" priority="26">
      <formula>Q8&lt;0</formula>
    </cfRule>
  </conditionalFormatting>
  <conditionalFormatting sqref="Q10">
    <cfRule type="expression" dxfId="2364" priority="13">
      <formula>Q10&gt;0</formula>
    </cfRule>
    <cfRule type="expression" dxfId="2363" priority="14">
      <formula>Q10&lt;0</formula>
    </cfRule>
  </conditionalFormatting>
  <conditionalFormatting sqref="M46">
    <cfRule type="expression" dxfId="2362" priority="11">
      <formula>M46&gt;0</formula>
    </cfRule>
    <cfRule type="expression" dxfId="2361" priority="12">
      <formula>M46&lt;0</formula>
    </cfRule>
  </conditionalFormatting>
  <conditionalFormatting sqref="F80:F88 H80:H88">
    <cfRule type="expression" dxfId="2360" priority="9">
      <formula>F80&gt;0</formula>
    </cfRule>
    <cfRule type="expression" dxfId="2359" priority="10">
      <formula>F80&lt;0</formula>
    </cfRule>
  </conditionalFormatting>
  <conditionalFormatting sqref="F75:F79">
    <cfRule type="expression" dxfId="2358" priority="7">
      <formula>F75&gt;0</formula>
    </cfRule>
    <cfRule type="expression" dxfId="2357" priority="8">
      <formula>F75&lt;0</formula>
    </cfRule>
  </conditionalFormatting>
  <conditionalFormatting sqref="H75:H79">
    <cfRule type="expression" dxfId="2356" priority="5">
      <formula>H75&gt;0</formula>
    </cfRule>
    <cfRule type="expression" dxfId="2355" priority="6">
      <formula>H75&lt;0</formula>
    </cfRule>
  </conditionalFormatting>
  <conditionalFormatting sqref="F71:F74">
    <cfRule type="expression" dxfId="2354" priority="3">
      <formula>F71&gt;0</formula>
    </cfRule>
    <cfRule type="expression" dxfId="2353" priority="4">
      <formula>F71&lt;0</formula>
    </cfRule>
  </conditionalFormatting>
  <conditionalFormatting sqref="H71:H74">
    <cfRule type="expression" dxfId="2352" priority="1">
      <formula>H71&gt;0</formula>
    </cfRule>
    <cfRule type="expression" dxfId="235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50" priority="21">
      <formula>F47&gt;0</formula>
    </cfRule>
    <cfRule type="expression" dxfId="2349" priority="22">
      <formula>F47&lt;0</formula>
    </cfRule>
  </conditionalFormatting>
  <conditionalFormatting sqref="Q7">
    <cfRule type="expression" dxfId="2348" priority="19">
      <formula>Q7&gt;0</formula>
    </cfRule>
    <cfRule type="expression" dxfId="2347" priority="20">
      <formula>Q7&lt;0</formula>
    </cfRule>
  </conditionalFormatting>
  <conditionalFormatting sqref="Q8">
    <cfRule type="expression" dxfId="2346" priority="17">
      <formula>Q8&gt;0</formula>
    </cfRule>
    <cfRule type="expression" dxfId="2345" priority="18">
      <formula>Q8&lt;0</formula>
    </cfRule>
  </conditionalFormatting>
  <conditionalFormatting sqref="F25:F46">
    <cfRule type="expression" dxfId="2344" priority="15">
      <formula>F25&gt;0</formula>
    </cfRule>
    <cfRule type="expression" dxfId="2343" priority="16">
      <formula>F25&lt;0</formula>
    </cfRule>
  </conditionalFormatting>
  <conditionalFormatting sqref="H25:H46">
    <cfRule type="expression" dxfId="2342" priority="13">
      <formula>H25&gt;0</formula>
    </cfRule>
    <cfRule type="expression" dxfId="2341" priority="14">
      <formula>H25&lt;0</formula>
    </cfRule>
  </conditionalFormatting>
  <conditionalFormatting sqref="F89:F110">
    <cfRule type="expression" dxfId="2340" priority="11">
      <formula>F89&gt;0</formula>
    </cfRule>
    <cfRule type="expression" dxfId="2339" priority="12">
      <formula>F89&lt;0</formula>
    </cfRule>
  </conditionalFormatting>
  <conditionalFormatting sqref="H89:H110">
    <cfRule type="expression" dxfId="2338" priority="9">
      <formula>H89&gt;0</formula>
    </cfRule>
    <cfRule type="expression" dxfId="2337" priority="10">
      <formula>H89&lt;0</formula>
    </cfRule>
  </conditionalFormatting>
  <conditionalFormatting sqref="Q10">
    <cfRule type="expression" dxfId="2336" priority="7">
      <formula>Q10&gt;0</formula>
    </cfRule>
    <cfRule type="expression" dxfId="2335" priority="8">
      <formula>Q10&lt;0</formula>
    </cfRule>
  </conditionalFormatting>
  <conditionalFormatting sqref="J25:J38">
    <cfRule type="expression" dxfId="2334" priority="5">
      <formula>J25&gt;0</formula>
    </cfRule>
    <cfRule type="expression" dxfId="2333" priority="6">
      <formula>J25&lt;0</formula>
    </cfRule>
  </conditionalFormatting>
  <conditionalFormatting sqref="K25:K38">
    <cfRule type="expression" dxfId="2332" priority="3">
      <formula>K25&gt;0</formula>
    </cfRule>
    <cfRule type="expression" dxfId="2331" priority="4">
      <formula>K25&lt;0</formula>
    </cfRule>
  </conditionalFormatting>
  <conditionalFormatting sqref="L25:L38">
    <cfRule type="expression" dxfId="2330" priority="1">
      <formula>L25&gt;0</formula>
    </cfRule>
    <cfRule type="expression" dxfId="23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8" priority="23">
      <formula>F34&gt;0</formula>
    </cfRule>
    <cfRule type="expression" dxfId="2327" priority="24">
      <formula>F34&lt;0</formula>
    </cfRule>
  </conditionalFormatting>
  <conditionalFormatting sqref="Q7">
    <cfRule type="expression" dxfId="2326" priority="21">
      <formula>Q7&gt;0</formula>
    </cfRule>
    <cfRule type="expression" dxfId="2325" priority="22">
      <formula>Q7&lt;0</formula>
    </cfRule>
  </conditionalFormatting>
  <conditionalFormatting sqref="Q8">
    <cfRule type="expression" dxfId="2324" priority="19">
      <formula>Q8&gt;0</formula>
    </cfRule>
    <cfRule type="expression" dxfId="2323" priority="20">
      <formula>Q8&lt;0</formula>
    </cfRule>
  </conditionalFormatting>
  <conditionalFormatting sqref="F25:F33">
    <cfRule type="expression" dxfId="2322" priority="17">
      <formula>F25&gt;0</formula>
    </cfRule>
    <cfRule type="expression" dxfId="2321" priority="18">
      <formula>F25&lt;0</formula>
    </cfRule>
  </conditionalFormatting>
  <conditionalFormatting sqref="H25:H33">
    <cfRule type="expression" dxfId="2320" priority="15">
      <formula>H25&gt;0</formula>
    </cfRule>
    <cfRule type="expression" dxfId="2319" priority="16">
      <formula>H25&lt;0</formula>
    </cfRule>
  </conditionalFormatting>
  <conditionalFormatting sqref="M46">
    <cfRule type="expression" dxfId="2318" priority="13">
      <formula>M46&gt;0</formula>
    </cfRule>
    <cfRule type="expression" dxfId="2317" priority="14">
      <formula>M46&lt;0</formula>
    </cfRule>
  </conditionalFormatting>
  <conditionalFormatting sqref="F79:F87 H79:H87">
    <cfRule type="expression" dxfId="2316" priority="11">
      <formula>F79&gt;0</formula>
    </cfRule>
    <cfRule type="expression" dxfId="2315" priority="12">
      <formula>F79&lt;0</formula>
    </cfRule>
  </conditionalFormatting>
  <conditionalFormatting sqref="F70:F78">
    <cfRule type="expression" dxfId="2314" priority="9">
      <formula>F70&gt;0</formula>
    </cfRule>
    <cfRule type="expression" dxfId="2313" priority="10">
      <formula>F70&lt;0</formula>
    </cfRule>
  </conditionalFormatting>
  <conditionalFormatting sqref="H70:H78">
    <cfRule type="expression" dxfId="2312" priority="7">
      <formula>H70&gt;0</formula>
    </cfRule>
    <cfRule type="expression" dxfId="2311" priority="8">
      <formula>H70&lt;0</formula>
    </cfRule>
  </conditionalFormatting>
  <conditionalFormatting sqref="J27:K27 J30:K30 J33:K33 J36:K36 J39:K39 J42:K42">
    <cfRule type="expression" dxfId="2310" priority="5">
      <formula>J27&gt;0</formula>
    </cfRule>
    <cfRule type="expression" dxfId="2309" priority="6">
      <formula>J27&lt;0</formula>
    </cfRule>
  </conditionalFormatting>
  <conditionalFormatting sqref="J28:K29 J31:K32 J34:K35 J37:K38 J40:K41">
    <cfRule type="expression" dxfId="2308" priority="3">
      <formula>J28&gt;0</formula>
    </cfRule>
    <cfRule type="expression" dxfId="2307" priority="4">
      <formula>J28&lt;0</formula>
    </cfRule>
  </conditionalFormatting>
  <conditionalFormatting sqref="L27:L42">
    <cfRule type="expression" dxfId="2306" priority="1">
      <formula>L27&gt;0</formula>
    </cfRule>
    <cfRule type="expression" dxfId="23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04" priority="9">
      <formula>F57&gt;0</formula>
    </cfRule>
    <cfRule type="expression" dxfId="2303" priority="10">
      <formula>F57&lt;0</formula>
    </cfRule>
  </conditionalFormatting>
  <conditionalFormatting sqref="Q7">
    <cfRule type="expression" dxfId="2302" priority="7">
      <formula>Q7&gt;0</formula>
    </cfRule>
    <cfRule type="expression" dxfId="2301" priority="8">
      <formula>Q7&lt;0</formula>
    </cfRule>
  </conditionalFormatting>
  <conditionalFormatting sqref="Q8">
    <cfRule type="expression" dxfId="2300" priority="5">
      <formula>Q8&gt;0</formula>
    </cfRule>
    <cfRule type="expression" dxfId="2299" priority="6">
      <formula>Q8&lt;0</formula>
    </cfRule>
  </conditionalFormatting>
  <conditionalFormatting sqref="F25:F56">
    <cfRule type="expression" dxfId="2298" priority="3">
      <formula>F25&gt;0</formula>
    </cfRule>
    <cfRule type="expression" dxfId="2297" priority="4">
      <formula>F25&lt;0</formula>
    </cfRule>
  </conditionalFormatting>
  <conditionalFormatting sqref="H25:H56">
    <cfRule type="expression" dxfId="2296" priority="1">
      <formula>H25&gt;0</formula>
    </cfRule>
    <cfRule type="expression" dxfId="22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50.76</v>
      </c>
      <c r="R4" s="495">
        <v>1.2200000000000001E-2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15228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129.93000000000029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8.6057356999934623E-3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3.4672970843183611E-2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0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9"/>
        <v>128.99999999999991</v>
      </c>
      <c r="G40" s="39">
        <f t="shared" ref="G40" si="12">D40*C40</f>
        <v>15099</v>
      </c>
      <c r="H40" s="222">
        <f t="shared" ref="H40" si="13">(E40-D40)/D40</f>
        <v>8.5436121597456723E-3</v>
      </c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55.836000000000006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4">O42*$Q$4</f>
        <v>55.328400000000002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4"/>
        <v>54.820799999999998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4"/>
        <v>54.313200000000002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4"/>
        <v>53.805599999999998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4"/>
        <v>53.298000000000002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4"/>
        <v>52.790399999999998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4"/>
        <v>52.282800000000002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4"/>
        <v>51.775199999999998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4"/>
        <v>51.267600000000002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4"/>
        <v>50.76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4"/>
        <v>50.252399999999994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4"/>
        <v>49.744799999999998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4"/>
        <v>49.237199999999994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4"/>
        <v>48.729599999999998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4"/>
        <v>48.221999999999994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4"/>
        <v>47.714399999999998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4"/>
        <v>47.206800000000001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4"/>
        <v>46.699199999999998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4"/>
        <v>46.191600000000001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4"/>
        <v>45.683999999999997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4" priority="35">
      <formula>F47&gt;0</formula>
    </cfRule>
    <cfRule type="expression" dxfId="2293" priority="36">
      <formula>F47&lt;0</formula>
    </cfRule>
  </conditionalFormatting>
  <conditionalFormatting sqref="Q7">
    <cfRule type="expression" dxfId="2292" priority="33">
      <formula>Q7&gt;0</formula>
    </cfRule>
    <cfRule type="expression" dxfId="2291" priority="34">
      <formula>Q7&lt;0</formula>
    </cfRule>
  </conditionalFormatting>
  <conditionalFormatting sqref="Q8">
    <cfRule type="expression" dxfId="2290" priority="31">
      <formula>Q8&gt;0</formula>
    </cfRule>
    <cfRule type="expression" dxfId="2289" priority="32">
      <formula>Q8&lt;0</formula>
    </cfRule>
  </conditionalFormatting>
  <conditionalFormatting sqref="F30:F46">
    <cfRule type="expression" dxfId="2288" priority="29">
      <formula>F30&gt;0</formula>
    </cfRule>
    <cfRule type="expression" dxfId="2287" priority="30">
      <formula>F30&lt;0</formula>
    </cfRule>
  </conditionalFormatting>
  <conditionalFormatting sqref="H30:H46">
    <cfRule type="expression" dxfId="2286" priority="27">
      <formula>H30&gt;0</formula>
    </cfRule>
    <cfRule type="expression" dxfId="2285" priority="28">
      <formula>H30&lt;0</formula>
    </cfRule>
  </conditionalFormatting>
  <conditionalFormatting sqref="Q10">
    <cfRule type="expression" dxfId="2284" priority="25">
      <formula>Q10&gt;0</formula>
    </cfRule>
    <cfRule type="expression" dxfId="2283" priority="26">
      <formula>Q10&lt;0</formula>
    </cfRule>
  </conditionalFormatting>
  <conditionalFormatting sqref="J27:J35">
    <cfRule type="expression" dxfId="2282" priority="23">
      <formula>J27&gt;0</formula>
    </cfRule>
    <cfRule type="expression" dxfId="2281" priority="24">
      <formula>J27&lt;0</formula>
    </cfRule>
  </conditionalFormatting>
  <conditionalFormatting sqref="K27:K38">
    <cfRule type="expression" dxfId="2280" priority="21">
      <formula>K27&gt;0</formula>
    </cfRule>
    <cfRule type="expression" dxfId="2279" priority="22">
      <formula>K27&lt;0</formula>
    </cfRule>
  </conditionalFormatting>
  <conditionalFormatting sqref="L27:L38">
    <cfRule type="expression" dxfId="2278" priority="19">
      <formula>L27&gt;0</formula>
    </cfRule>
    <cfRule type="expression" dxfId="2277" priority="20">
      <formula>L27&lt;0</formula>
    </cfRule>
  </conditionalFormatting>
  <conditionalFormatting sqref="F89:F110">
    <cfRule type="expression" dxfId="2276" priority="17">
      <formula>F89&gt;0</formula>
    </cfRule>
    <cfRule type="expression" dxfId="2275" priority="18">
      <formula>F89&lt;0</formula>
    </cfRule>
  </conditionalFormatting>
  <conditionalFormatting sqref="H89:H110">
    <cfRule type="expression" dxfId="2274" priority="15">
      <formula>H89&gt;0</formula>
    </cfRule>
    <cfRule type="expression" dxfId="2273" priority="16">
      <formula>H89&lt;0</formula>
    </cfRule>
  </conditionalFormatting>
  <conditionalFormatting sqref="J89:J102">
    <cfRule type="expression" dxfId="2272" priority="13">
      <formula>J89&gt;0</formula>
    </cfRule>
    <cfRule type="expression" dxfId="2271" priority="14">
      <formula>J89&lt;0</formula>
    </cfRule>
  </conditionalFormatting>
  <conditionalFormatting sqref="K89:K102">
    <cfRule type="expression" dxfId="2270" priority="11">
      <formula>K89&gt;0</formula>
    </cfRule>
    <cfRule type="expression" dxfId="2269" priority="12">
      <formula>K89&lt;0</formula>
    </cfRule>
  </conditionalFormatting>
  <conditionalFormatting sqref="L89:L102">
    <cfRule type="expression" dxfId="2268" priority="9">
      <formula>L89&gt;0</formula>
    </cfRule>
    <cfRule type="expression" dxfId="2267" priority="10">
      <formula>L89&lt;0</formula>
    </cfRule>
  </conditionalFormatting>
  <conditionalFormatting sqref="F29">
    <cfRule type="expression" dxfId="2266" priority="7">
      <formula>F29&gt;0</formula>
    </cfRule>
    <cfRule type="expression" dxfId="2265" priority="8">
      <formula>F29&lt;0</formula>
    </cfRule>
  </conditionalFormatting>
  <conditionalFormatting sqref="H29">
    <cfRule type="expression" dxfId="2264" priority="5">
      <formula>H29&gt;0</formula>
    </cfRule>
    <cfRule type="expression" dxfId="2263" priority="6">
      <formula>H29&lt;0</formula>
    </cfRule>
  </conditionalFormatting>
  <conditionalFormatting sqref="F25:F28 H25:H28">
    <cfRule type="expression" dxfId="2262" priority="1">
      <formula>F25&gt;0</formula>
    </cfRule>
    <cfRule type="expression" dxfId="226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77.08</v>
      </c>
      <c r="R4" s="475">
        <v>-3.0999999999999999E-3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7708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2075.1099999999951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1877.8999999999996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0.3221042520711479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2.5947067981318111E-2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11.050896057347671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84.788000000000011</v>
      </c>
    </row>
    <row r="22" spans="1:16" x14ac:dyDescent="0.25">
      <c r="O22" s="81">
        <v>1.0900000000000001</v>
      </c>
      <c r="P22" s="81">
        <f t="shared" ref="P22:P41" si="0">O22*$Q$4</f>
        <v>84.017200000000003</v>
      </c>
    </row>
    <row r="23" spans="1:16" x14ac:dyDescent="0.25">
      <c r="O23" s="81">
        <v>1.08</v>
      </c>
      <c r="P23" s="81">
        <f t="shared" si="0"/>
        <v>83.246400000000008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82.4756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81.704800000000006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80.933999999999997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80.163200000000003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79.392399999999995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78.621600000000001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77.850799999999992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77.08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76.309200000000004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75.538399999999996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74.767600000000002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73.996799999999993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73.225999999999999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72.455199999999991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71.684399999999997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70.913600000000002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70.142799999999994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69.372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60" priority="21">
      <formula>F57&gt;0</formula>
    </cfRule>
    <cfRule type="expression" dxfId="2259" priority="22">
      <formula>F57&lt;0</formula>
    </cfRule>
  </conditionalFormatting>
  <conditionalFormatting sqref="Q7">
    <cfRule type="expression" dxfId="2258" priority="19">
      <formula>Q7&gt;0</formula>
    </cfRule>
    <cfRule type="expression" dxfId="2257" priority="20">
      <formula>Q7&lt;0</formula>
    </cfRule>
  </conditionalFormatting>
  <conditionalFormatting sqref="Q8">
    <cfRule type="expression" dxfId="2256" priority="17">
      <formula>Q8&gt;0</formula>
    </cfRule>
    <cfRule type="expression" dxfId="2255" priority="18">
      <formula>Q8&lt;0</formula>
    </cfRule>
  </conditionalFormatting>
  <conditionalFormatting sqref="M58">
    <cfRule type="expression" dxfId="2254" priority="11">
      <formula>M58&gt;0</formula>
    </cfRule>
    <cfRule type="expression" dxfId="2253" priority="12">
      <formula>M58&lt;0</formula>
    </cfRule>
  </conditionalFormatting>
  <conditionalFormatting sqref="F84:F115">
    <cfRule type="expression" dxfId="2252" priority="9">
      <formula>F84&gt;0</formula>
    </cfRule>
    <cfRule type="expression" dxfId="2251" priority="10">
      <formula>F84&lt;0</formula>
    </cfRule>
  </conditionalFormatting>
  <conditionalFormatting sqref="H84:H115">
    <cfRule type="expression" dxfId="2250" priority="7">
      <formula>H84&gt;0</formula>
    </cfRule>
    <cfRule type="expression" dxfId="2249" priority="8">
      <formula>H84&lt;0</formula>
    </cfRule>
  </conditionalFormatting>
  <conditionalFormatting sqref="F25:F56 H25:H56">
    <cfRule type="expression" dxfId="2248" priority="5">
      <formula>F25&gt;0</formula>
    </cfRule>
    <cfRule type="expression" dxfId="2247" priority="6">
      <formula>F25&lt;0</formula>
    </cfRule>
  </conditionalFormatting>
  <conditionalFormatting sqref="J28:J30 K25:K30 J31:K38">
    <cfRule type="expression" dxfId="2246" priority="1">
      <formula>J25&gt;0</formula>
    </cfRule>
    <cfRule type="expression" dxfId="2245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44" priority="21">
      <formula>F47&gt;0</formula>
    </cfRule>
    <cfRule type="expression" dxfId="2243" priority="22">
      <formula>F47&lt;0</formula>
    </cfRule>
  </conditionalFormatting>
  <conditionalFormatting sqref="Q7">
    <cfRule type="expression" dxfId="2242" priority="19">
      <formula>Q7&gt;0</formula>
    </cfRule>
    <cfRule type="expression" dxfId="2241" priority="20">
      <formula>Q7&lt;0</formula>
    </cfRule>
  </conditionalFormatting>
  <conditionalFormatting sqref="Q8">
    <cfRule type="expression" dxfId="2240" priority="17">
      <formula>Q8&gt;0</formula>
    </cfRule>
    <cfRule type="expression" dxfId="2239" priority="18">
      <formula>Q8&lt;0</formula>
    </cfRule>
  </conditionalFormatting>
  <conditionalFormatting sqref="F25:F46">
    <cfRule type="expression" dxfId="2238" priority="15">
      <formula>F25&gt;0</formula>
    </cfRule>
    <cfRule type="expression" dxfId="2237" priority="16">
      <formula>F25&lt;0</formula>
    </cfRule>
  </conditionalFormatting>
  <conditionalFormatting sqref="H25:H46">
    <cfRule type="expression" dxfId="2236" priority="13">
      <formula>H25&gt;0</formula>
    </cfRule>
    <cfRule type="expression" dxfId="2235" priority="14">
      <formula>H25&lt;0</formula>
    </cfRule>
  </conditionalFormatting>
  <conditionalFormatting sqref="F89:F110">
    <cfRule type="expression" dxfId="2234" priority="11">
      <formula>F89&gt;0</formula>
    </cfRule>
    <cfRule type="expression" dxfId="2233" priority="12">
      <formula>F89&lt;0</formula>
    </cfRule>
  </conditionalFormatting>
  <conditionalFormatting sqref="H89:H110">
    <cfRule type="expression" dxfId="2232" priority="9">
      <formula>H89&gt;0</formula>
    </cfRule>
    <cfRule type="expression" dxfId="2231" priority="10">
      <formula>H89&lt;0</formula>
    </cfRule>
  </conditionalFormatting>
  <conditionalFormatting sqref="Q10">
    <cfRule type="expression" dxfId="2230" priority="7">
      <formula>Q10&gt;0</formula>
    </cfRule>
    <cfRule type="expression" dxfId="2229" priority="8">
      <formula>Q10&lt;0</formula>
    </cfRule>
  </conditionalFormatting>
  <conditionalFormatting sqref="J25:J38">
    <cfRule type="expression" dxfId="2228" priority="5">
      <formula>J25&gt;0</formula>
    </cfRule>
    <cfRule type="expression" dxfId="2227" priority="6">
      <formula>J25&lt;0</formula>
    </cfRule>
  </conditionalFormatting>
  <conditionalFormatting sqref="K25:K38">
    <cfRule type="expression" dxfId="2226" priority="3">
      <formula>K25&gt;0</formula>
    </cfRule>
    <cfRule type="expression" dxfId="2225" priority="4">
      <formula>K25&lt;0</formula>
    </cfRule>
  </conditionalFormatting>
  <conditionalFormatting sqref="L25:L38">
    <cfRule type="expression" dxfId="2224" priority="1">
      <formula>L25&gt;0</formula>
    </cfRule>
    <cfRule type="expression" dxfId="222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61" activePane="bottomLeft" state="frozen"/>
      <selection pane="bottomLeft" activeCell="P284" sqref="P28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8.5083652173913258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20.669899999999998</v>
      </c>
      <c r="R4" s="475">
        <v>5.4000000000000003E-3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47540.77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19569.240000000049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42587.101000001574</v>
      </c>
      <c r="R7">
        <v>700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27971.529999999948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1.4293621009298203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9.6759055438100823E-3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32.80936507936508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25.217277999999997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25.010578999999996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24.803879999999996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24.597180999999996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24.390481999999995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24.183782999999998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23.977083999999998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23.770384999999997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23.563685999999997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23.356986999999997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23.150288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22.943588999999999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22.736889999999999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22.530190999999999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22.323491999999998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22.116793000000001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21.910094000000001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21.703395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21.496696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21.289997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21.083297999999999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20.876598999999999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20.669899999999998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20.463200999999998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20.256501999999998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20.049802999999997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19.843103999999997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19.636404999999996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19.429705999999996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19.223006999999999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19.016307999999999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18.809608999999998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18.602909999999998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18.396210999999997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18.189511999999997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17.982813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17.776114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17.569414999999999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1294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ref="F285" si="74">C285*(E285-D285)</f>
        <v>27971.680000000004</v>
      </c>
      <c r="G285" s="39">
        <f t="shared" ref="G285" si="75">D285*C285</f>
        <v>19569.32</v>
      </c>
      <c r="H285" s="222">
        <f t="shared" ref="H285" si="76">(E285-D285)/D285</f>
        <v>1.4293639227116735</v>
      </c>
      <c r="I285" s="39"/>
      <c r="J285" s="39"/>
      <c r="K285" s="39">
        <f t="shared" ref="K285" si="77">F285+$Q$10</f>
        <v>42587.251000001634</v>
      </c>
      <c r="L285" s="39">
        <v>68.84</v>
      </c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78">IF(C295=0, 0,D295*C295)</f>
        <v>68120</v>
      </c>
      <c r="H295" s="365">
        <f t="shared" ref="H295:H301" si="79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78"/>
        <v>0</v>
      </c>
      <c r="H296" s="365" t="str">
        <f t="shared" si="79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78"/>
        <v>0</v>
      </c>
      <c r="H297" s="365" t="str">
        <f t="shared" si="79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78"/>
        <v>75600</v>
      </c>
      <c r="H298" s="365">
        <f t="shared" si="79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78"/>
        <v>0</v>
      </c>
      <c r="H299" s="365" t="str">
        <f t="shared" si="79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78"/>
        <v>82367.28</v>
      </c>
      <c r="H300" s="365">
        <f t="shared" si="79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78"/>
        <v>0</v>
      </c>
      <c r="H301" s="365" t="str">
        <f t="shared" si="79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80">C303*(E303-D303)</f>
        <v>-29017.579999999998</v>
      </c>
      <c r="G303" s="363">
        <f t="shared" ref="G303:G332" si="81">D303*C303</f>
        <v>91417.900000000009</v>
      </c>
      <c r="H303" s="364">
        <f t="shared" ref="H303:H332" si="82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80"/>
        <v>-31836.35999999999</v>
      </c>
      <c r="G304" s="363">
        <f t="shared" si="81"/>
        <v>101483.62</v>
      </c>
      <c r="H304" s="364">
        <f t="shared" si="82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80"/>
        <v>-34009.06</v>
      </c>
      <c r="G305" s="363">
        <f t="shared" si="81"/>
        <v>109418.42</v>
      </c>
      <c r="H305" s="364">
        <f t="shared" si="82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80"/>
        <v>-34008.920000000006</v>
      </c>
      <c r="G306" s="363">
        <f t="shared" si="81"/>
        <v>101358.28000000001</v>
      </c>
      <c r="H306" s="364">
        <f t="shared" si="82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80"/>
        <v>-39575.879999999997</v>
      </c>
      <c r="G307" s="363">
        <f t="shared" si="81"/>
        <v>108716.71999999999</v>
      </c>
      <c r="H307" s="364">
        <f t="shared" si="82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80"/>
        <v>-38892.919999999991</v>
      </c>
      <c r="G308" s="363">
        <f t="shared" si="81"/>
        <v>110180.68</v>
      </c>
      <c r="H308" s="364">
        <f t="shared" si="82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80"/>
        <v>-39649.22</v>
      </c>
      <c r="G309" s="363">
        <f t="shared" si="81"/>
        <v>101232.94</v>
      </c>
      <c r="H309" s="364">
        <f t="shared" si="82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80"/>
        <v>-41303.94</v>
      </c>
      <c r="G310" s="363">
        <f t="shared" si="81"/>
        <v>94046.46</v>
      </c>
      <c r="H310" s="364">
        <f t="shared" si="82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80"/>
        <v>-42699.159999999996</v>
      </c>
      <c r="G311" s="363">
        <f t="shared" si="81"/>
        <v>101024.04</v>
      </c>
      <c r="H311" s="364">
        <f t="shared" si="82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80"/>
        <v>-47715.600000000006</v>
      </c>
      <c r="G312" s="363">
        <f t="shared" si="81"/>
        <v>107500.44</v>
      </c>
      <c r="H312" s="364">
        <f t="shared" si="82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80"/>
        <v>-46809.119999999995</v>
      </c>
      <c r="G313" s="363">
        <f t="shared" si="81"/>
        <v>113864.21999999999</v>
      </c>
      <c r="H313" s="364">
        <f t="shared" si="82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80"/>
        <v>-47694.16</v>
      </c>
      <c r="G314" s="363">
        <f t="shared" si="81"/>
        <v>126525.44</v>
      </c>
      <c r="H314" s="364">
        <f t="shared" si="82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80"/>
        <v>-48128</v>
      </c>
      <c r="G315" s="363">
        <f t="shared" si="81"/>
        <v>129280</v>
      </c>
      <c r="H315" s="364">
        <f t="shared" si="82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80"/>
        <v>-48155.4</v>
      </c>
      <c r="G316" s="363">
        <f t="shared" si="81"/>
        <v>113708.88</v>
      </c>
      <c r="H316" s="364">
        <f t="shared" si="82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80"/>
        <v>-42239.579999999994</v>
      </c>
      <c r="G317" s="363">
        <f t="shared" si="81"/>
        <v>100564.46</v>
      </c>
      <c r="H317" s="364">
        <f t="shared" si="82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80"/>
        <v>-42072.46</v>
      </c>
      <c r="G318" s="363">
        <f t="shared" si="81"/>
        <v>100397.34000000001</v>
      </c>
      <c r="H318" s="364">
        <f t="shared" si="82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80"/>
        <v>-45543.96</v>
      </c>
      <c r="G319" s="363">
        <f t="shared" si="81"/>
        <v>132958.98000000001</v>
      </c>
      <c r="H319" s="364">
        <f t="shared" si="82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80"/>
        <v>-45906.62000000001</v>
      </c>
      <c r="G320" s="363">
        <f t="shared" si="81"/>
        <v>158980.96</v>
      </c>
      <c r="H320" s="364">
        <f t="shared" si="82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80"/>
        <v>-51777.299999999996</v>
      </c>
      <c r="G321" s="363">
        <f t="shared" si="81"/>
        <v>171590.94</v>
      </c>
      <c r="H321" s="365">
        <f t="shared" si="82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80"/>
        <v>-49664.193999999989</v>
      </c>
      <c r="G322" s="363">
        <f t="shared" si="81"/>
        <v>158920.21399999998</v>
      </c>
      <c r="H322" s="365">
        <f t="shared" si="82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80"/>
        <v>-47987.500000000015</v>
      </c>
      <c r="G323" s="363">
        <f t="shared" si="81"/>
        <v>145958.78</v>
      </c>
      <c r="H323" s="365">
        <f t="shared" si="82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80"/>
        <v>-47702.966000000015</v>
      </c>
      <c r="G324" s="363">
        <f t="shared" si="81"/>
        <v>158434.24600000001</v>
      </c>
      <c r="H324" s="365">
        <f t="shared" si="82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80"/>
        <v>-60971.399999999987</v>
      </c>
      <c r="G325" s="363">
        <f t="shared" si="81"/>
        <v>170139.24</v>
      </c>
      <c r="H325" s="365">
        <f t="shared" si="82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80"/>
        <v>-77656.859999999986</v>
      </c>
      <c r="G326" s="363">
        <f t="shared" si="81"/>
        <v>166354.54</v>
      </c>
      <c r="H326" s="365">
        <f t="shared" si="82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80"/>
        <v>-85359.959999999992</v>
      </c>
      <c r="G327" s="363">
        <f t="shared" si="81"/>
        <v>169945.68</v>
      </c>
      <c r="H327" s="365">
        <f t="shared" si="82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80"/>
        <v>-100883.47199999999</v>
      </c>
      <c r="G328" s="363">
        <f t="shared" si="81"/>
        <v>169887.61199999999</v>
      </c>
      <c r="H328" s="364">
        <f t="shared" si="82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80"/>
        <v>-97651.02</v>
      </c>
      <c r="G329" s="363">
        <f t="shared" si="81"/>
        <v>169848.9</v>
      </c>
      <c r="H329" s="364">
        <f t="shared" si="82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80"/>
        <v>-97231.731999999989</v>
      </c>
      <c r="G330" s="363">
        <f t="shared" si="81"/>
        <v>165974.95199999999</v>
      </c>
      <c r="H330" s="364">
        <f t="shared" si="82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80"/>
        <v>-97234.865999999995</v>
      </c>
      <c r="G331" s="363">
        <f t="shared" si="81"/>
        <v>169723.08599999998</v>
      </c>
      <c r="H331" s="364">
        <f t="shared" si="82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80"/>
        <v>-104373.632</v>
      </c>
      <c r="G332" s="363">
        <f t="shared" si="81"/>
        <v>197776.17199999999</v>
      </c>
      <c r="H332" s="364">
        <f t="shared" si="82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80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80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83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83"/>
        <v>-94166.28</v>
      </c>
      <c r="G336" s="363">
        <f t="shared" ref="G336:G343" si="84">IF(C336=0, 0,D336*C336)</f>
        <v>165387.56</v>
      </c>
      <c r="H336" s="364">
        <f t="shared" ref="H336:H343" si="85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83"/>
        <v>-91969.787999999986</v>
      </c>
      <c r="G337" s="363">
        <f t="shared" si="84"/>
        <v>157393.788</v>
      </c>
      <c r="H337" s="364">
        <f t="shared" si="85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83"/>
        <v>-91154.7</v>
      </c>
      <c r="G338" s="363">
        <f t="shared" si="84"/>
        <v>145246.5</v>
      </c>
      <c r="H338" s="364">
        <f t="shared" si="85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83"/>
        <v>-92238.461999999985</v>
      </c>
      <c r="G339" s="363">
        <f t="shared" si="84"/>
        <v>161141.78199999998</v>
      </c>
      <c r="H339" s="364">
        <f t="shared" si="85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83"/>
        <v>-89571.54800000001</v>
      </c>
      <c r="G340" s="363">
        <f t="shared" si="84"/>
        <v>152607.92800000001</v>
      </c>
      <c r="H340" s="364">
        <f t="shared" si="85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83"/>
        <v>-89550.534</v>
      </c>
      <c r="G341" s="363">
        <f t="shared" si="84"/>
        <v>169006.91400000002</v>
      </c>
      <c r="H341" s="364">
        <f t="shared" si="85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83"/>
        <v>-89678.238000000012</v>
      </c>
      <c r="G342" s="363">
        <f t="shared" si="84"/>
        <v>165029.61800000002</v>
      </c>
      <c r="H342" s="364">
        <f t="shared" si="85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83"/>
        <v>-89511.821999999986</v>
      </c>
      <c r="G343" s="363">
        <f t="shared" si="84"/>
        <v>168968.20199999999</v>
      </c>
      <c r="H343" s="364">
        <f t="shared" si="85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86">C344*(E344-D344)</f>
        <v>-89632.347999999984</v>
      </c>
      <c r="G344" s="363">
        <f t="shared" ref="G344:G355" si="87">IF(C344=0, 0,D344*C344)</f>
        <v>164983.728</v>
      </c>
      <c r="H344" s="364">
        <f t="shared" ref="H344:H395" si="88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86"/>
        <v>-93372.971999999994</v>
      </c>
      <c r="G345" s="363">
        <f t="shared" si="87"/>
        <v>172761.372</v>
      </c>
      <c r="H345" s="364">
        <f t="shared" si="88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86"/>
        <v>-91747.44</v>
      </c>
      <c r="G346" s="363">
        <f t="shared" si="87"/>
        <v>168784.32</v>
      </c>
      <c r="H346" s="364">
        <f t="shared" si="88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86"/>
        <v>-80757.467999999993</v>
      </c>
      <c r="G347" s="363">
        <f t="shared" si="87"/>
        <v>159727.26799999998</v>
      </c>
      <c r="H347" s="365">
        <f t="shared" si="88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86"/>
        <v>-72386.955999999976</v>
      </c>
      <c r="G348" s="363">
        <f t="shared" si="87"/>
        <v>164888.61599999998</v>
      </c>
      <c r="H348" s="365">
        <f t="shared" si="88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86"/>
        <v>-62830.615999999987</v>
      </c>
      <c r="G349" s="363">
        <f t="shared" si="87"/>
        <v>164888.61599999998</v>
      </c>
      <c r="H349" s="365">
        <f t="shared" si="88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86"/>
        <v>-66133.584000000003</v>
      </c>
      <c r="G350" s="363">
        <f t="shared" si="87"/>
        <v>164387.60399999999</v>
      </c>
      <c r="H350" s="365">
        <f t="shared" si="88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86"/>
        <v>-61160.576000000008</v>
      </c>
      <c r="G351" s="363">
        <f t="shared" si="87"/>
        <v>164331.93599999999</v>
      </c>
      <c r="H351" s="365">
        <f t="shared" si="88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86"/>
        <v>-58033.889999999992</v>
      </c>
      <c r="G352" s="363">
        <f t="shared" si="87"/>
        <v>164266.99</v>
      </c>
      <c r="H352" s="365">
        <f t="shared" si="88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86"/>
        <v>-56328.439999999988</v>
      </c>
      <c r="G353" s="363">
        <f t="shared" si="87"/>
        <v>148531.07999999999</v>
      </c>
      <c r="H353" s="365">
        <f t="shared" si="88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86"/>
        <v>-57894.720000000016</v>
      </c>
      <c r="G354" s="363">
        <f t="shared" si="87"/>
        <v>163942.26</v>
      </c>
      <c r="H354" s="364">
        <f t="shared" si="88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86"/>
        <v>-58904.104000000007</v>
      </c>
      <c r="G355" s="363">
        <f t="shared" si="87"/>
        <v>167796.78400000001</v>
      </c>
      <c r="H355" s="364">
        <f t="shared" si="88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89">C356*(E356-D356)</f>
        <v>-69928.587000000014</v>
      </c>
      <c r="G356" s="363">
        <f t="shared" ref="G356:G395" si="90">IF(C356=0, 0,D356*C356)</f>
        <v>206559.20699999999</v>
      </c>
      <c r="H356" s="364">
        <f t="shared" si="88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89"/>
        <v>-66302.234199999992</v>
      </c>
      <c r="G357" s="363">
        <f t="shared" si="90"/>
        <v>185059.5742</v>
      </c>
      <c r="H357" s="364">
        <f t="shared" si="88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89"/>
        <v>-59729.712599999977</v>
      </c>
      <c r="G358" s="363">
        <f t="shared" si="90"/>
        <v>167542.63259999998</v>
      </c>
      <c r="H358" s="364">
        <f t="shared" si="88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89"/>
        <v>-65233.308000000005</v>
      </c>
      <c r="G359" s="363">
        <f t="shared" si="90"/>
        <v>188202.64799999999</v>
      </c>
      <c r="H359" s="364">
        <f t="shared" si="88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89"/>
        <v>-64902.603600000009</v>
      </c>
      <c r="G360" s="363">
        <f t="shared" si="90"/>
        <v>167102.28360000002</v>
      </c>
      <c r="H360" s="364">
        <f t="shared" si="88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89"/>
        <v>-66452.265800000008</v>
      </c>
      <c r="G361" s="363">
        <f t="shared" si="90"/>
        <v>168143.46580000001</v>
      </c>
      <c r="H361" s="364">
        <f t="shared" si="88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89"/>
        <v>-64191.270599999982</v>
      </c>
      <c r="G362" s="363">
        <f t="shared" si="90"/>
        <v>167068.4106</v>
      </c>
      <c r="H362" s="364">
        <f t="shared" si="88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89"/>
        <v>-53072.044600000016</v>
      </c>
      <c r="G363" s="363">
        <f t="shared" si="90"/>
        <v>155298.88460000002</v>
      </c>
      <c r="H363" s="364">
        <f t="shared" si="88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89"/>
        <v>-54016.789200000007</v>
      </c>
      <c r="G364" s="363">
        <f t="shared" si="90"/>
        <v>166959.04920000001</v>
      </c>
      <c r="H364" s="364">
        <f t="shared" si="88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89"/>
        <v>-40694.080000000002</v>
      </c>
      <c r="G365" s="363">
        <f t="shared" si="90"/>
        <v>148852.48000000001</v>
      </c>
      <c r="H365" s="364">
        <f t="shared" si="88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89"/>
        <v>-41622.116400000006</v>
      </c>
      <c r="G366" s="363">
        <f t="shared" si="90"/>
        <v>161235.47640000001</v>
      </c>
      <c r="H366" s="364">
        <f t="shared" si="88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89"/>
        <v>-39713.673000000003</v>
      </c>
      <c r="G367" s="363">
        <f t="shared" si="90"/>
        <v>166592.253</v>
      </c>
      <c r="H367" s="364">
        <f t="shared" si="88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89"/>
        <v>-39679.2474</v>
      </c>
      <c r="G368" s="363">
        <f t="shared" si="90"/>
        <v>160002.82739999998</v>
      </c>
      <c r="H368" s="364">
        <f t="shared" si="88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89"/>
        <v>-40600.177800000019</v>
      </c>
      <c r="G369" s="363">
        <f t="shared" si="90"/>
        <v>166510.9578</v>
      </c>
      <c r="H369" s="364">
        <f t="shared" si="88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89"/>
        <v>-37192.92720000002</v>
      </c>
      <c r="G370" s="363">
        <f t="shared" si="90"/>
        <v>159811.00720000002</v>
      </c>
      <c r="H370" s="364">
        <f t="shared" si="88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89"/>
        <v>-28198.487200000018</v>
      </c>
      <c r="G371" s="363">
        <f t="shared" si="90"/>
        <v>159811.00720000002</v>
      </c>
      <c r="H371" s="364">
        <f t="shared" si="88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89"/>
        <v>-32939.072999999997</v>
      </c>
      <c r="G372" s="363">
        <f t="shared" si="90"/>
        <v>166785.81299999999</v>
      </c>
      <c r="H372" s="364">
        <f t="shared" si="88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89"/>
        <v>-27080.606799999998</v>
      </c>
      <c r="G373" s="363">
        <f t="shared" si="90"/>
        <v>159610.92679999999</v>
      </c>
      <c r="H373" s="365">
        <f t="shared" si="88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89"/>
        <v>-23278.161400000005</v>
      </c>
      <c r="G374" s="363">
        <f t="shared" si="90"/>
        <v>159479.6814</v>
      </c>
      <c r="H374" s="365">
        <f t="shared" si="88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89"/>
        <v>-27860.058600000004</v>
      </c>
      <c r="G375" s="363">
        <f t="shared" si="90"/>
        <v>166739.35860000001</v>
      </c>
      <c r="H375" s="365">
        <f t="shared" si="88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89"/>
        <v>-29897.277600000016</v>
      </c>
      <c r="G376" s="363">
        <f t="shared" si="90"/>
        <v>166260.29760000002</v>
      </c>
      <c r="H376" s="365">
        <f t="shared" si="88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89"/>
        <v>-34709.179199999977</v>
      </c>
      <c r="G377" s="363">
        <f t="shared" si="90"/>
        <v>165846.07919999998</v>
      </c>
      <c r="H377" s="365">
        <f t="shared" si="88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89"/>
        <v>-41926.063800000004</v>
      </c>
      <c r="G378" s="363">
        <f t="shared" si="90"/>
        <v>165707.6838</v>
      </c>
      <c r="H378" s="365">
        <f t="shared" si="88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89"/>
        <v>-48426.330400000006</v>
      </c>
      <c r="G379" s="363">
        <f t="shared" si="90"/>
        <v>190547.59040000002</v>
      </c>
      <c r="H379" s="365">
        <f t="shared" si="88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89"/>
        <v>-48374.515200000002</v>
      </c>
      <c r="G380" s="363">
        <f t="shared" si="90"/>
        <v>165187.97520000002</v>
      </c>
      <c r="H380" s="364">
        <f t="shared" si="88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89"/>
        <v>-54432.172800000015</v>
      </c>
      <c r="G381" s="363">
        <f t="shared" si="90"/>
        <v>176588.49280000001</v>
      </c>
      <c r="H381" s="364">
        <f t="shared" si="88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89"/>
        <v>-49378.123800000016</v>
      </c>
      <c r="G382" s="363">
        <f t="shared" si="90"/>
        <v>164933.44380000001</v>
      </c>
      <c r="H382" s="364">
        <f t="shared" si="88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89"/>
        <v>-45614.280400000011</v>
      </c>
      <c r="G383" s="363">
        <f t="shared" si="90"/>
        <v>177274.02040000001</v>
      </c>
      <c r="H383" s="364">
        <f t="shared" si="88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89"/>
        <v>-45519.5052</v>
      </c>
      <c r="G384" s="363">
        <f t="shared" si="90"/>
        <v>164849.2452</v>
      </c>
      <c r="H384" s="364">
        <f t="shared" si="88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89"/>
        <v>-45770.165399999983</v>
      </c>
      <c r="G385" s="363">
        <f t="shared" si="90"/>
        <v>164809.56539999999</v>
      </c>
      <c r="H385" s="364">
        <f t="shared" si="88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89"/>
        <v>-41109.240599999997</v>
      </c>
      <c r="G386" s="363">
        <f t="shared" si="90"/>
        <v>164794.08059999999</v>
      </c>
      <c r="H386" s="364">
        <f t="shared" si="88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89"/>
        <v>-37211.283199999991</v>
      </c>
      <c r="G387" s="363">
        <f t="shared" si="90"/>
        <v>158269.10319999998</v>
      </c>
      <c r="H387" s="364">
        <f t="shared" si="88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89"/>
        <v>-38770.067999999999</v>
      </c>
      <c r="G388" s="363">
        <f t="shared" si="90"/>
        <v>164777.628</v>
      </c>
      <c r="H388" s="364">
        <f t="shared" si="88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89"/>
        <v>-33653.890400000018</v>
      </c>
      <c r="G389" s="363">
        <f t="shared" si="90"/>
        <v>157924.0104</v>
      </c>
      <c r="H389" s="364">
        <f t="shared" si="88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89"/>
        <v>-37103.516399999986</v>
      </c>
      <c r="G390" s="363">
        <f t="shared" si="90"/>
        <v>164562.77639999997</v>
      </c>
      <c r="H390" s="364">
        <f t="shared" si="88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89"/>
        <v>-39676.8966</v>
      </c>
      <c r="G391" s="363">
        <f t="shared" si="90"/>
        <v>164523.09660000002</v>
      </c>
      <c r="H391" s="364">
        <f t="shared" si="88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89"/>
        <v>-35572.456799999993</v>
      </c>
      <c r="G392" s="363">
        <f t="shared" si="90"/>
        <v>164483.41680000001</v>
      </c>
      <c r="H392" s="364">
        <f t="shared" si="88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89"/>
        <v>-29514.401999999984</v>
      </c>
      <c r="G393" s="363">
        <f t="shared" si="90"/>
        <v>143679.28200000001</v>
      </c>
      <c r="H393" s="364">
        <f t="shared" si="88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89"/>
        <v>-24105.848799999996</v>
      </c>
      <c r="G394" s="363">
        <f t="shared" si="90"/>
        <v>136358.20879999999</v>
      </c>
      <c r="H394" s="364">
        <f t="shared" si="88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89"/>
        <v>-24823.50120000001</v>
      </c>
      <c r="G395" s="363">
        <f t="shared" si="90"/>
        <v>143649.8412</v>
      </c>
      <c r="H395" s="364">
        <f t="shared" si="88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91">C396*(E396-D396)</f>
        <v>-33713.287800000006</v>
      </c>
      <c r="G396" s="363">
        <f t="shared" ref="G396:G404" si="92">IF(C396=0, 0,D396*C396)</f>
        <v>154198.0478</v>
      </c>
      <c r="H396" s="364">
        <f t="shared" ref="H396:H404" si="93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91"/>
        <v>-34191.285600000003</v>
      </c>
      <c r="G397" s="363">
        <f t="shared" si="92"/>
        <v>158702.04560000001</v>
      </c>
      <c r="H397" s="364">
        <f t="shared" si="93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91"/>
        <v>-33706.974000000009</v>
      </c>
      <c r="G398" s="363">
        <f t="shared" si="92"/>
        <v>158217.734</v>
      </c>
      <c r="H398" s="364">
        <f t="shared" si="93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91"/>
        <v>-35317.9254</v>
      </c>
      <c r="G399" s="363">
        <f t="shared" si="92"/>
        <v>163357.86540000001</v>
      </c>
      <c r="H399" s="364">
        <f t="shared" si="93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91"/>
        <v>-36815.103999999985</v>
      </c>
      <c r="G400" s="363">
        <f t="shared" si="92"/>
        <v>157985.78399999999</v>
      </c>
      <c r="H400" s="364">
        <f t="shared" si="93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91"/>
        <v>-40329.610399999998</v>
      </c>
      <c r="G401" s="363">
        <f t="shared" si="92"/>
        <v>157881.87039999999</v>
      </c>
      <c r="H401" s="364">
        <f t="shared" si="93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91"/>
        <v>-35684.1158</v>
      </c>
      <c r="G402" s="363">
        <f t="shared" si="92"/>
        <v>157782.59580000001</v>
      </c>
      <c r="H402" s="364">
        <f t="shared" si="93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91"/>
        <v>-23709.664000000008</v>
      </c>
      <c r="G403" s="363">
        <f t="shared" si="92"/>
        <v>134887.10400000002</v>
      </c>
      <c r="H403" s="365">
        <f t="shared" si="93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91"/>
        <v>-19054.279999999995</v>
      </c>
      <c r="G404" s="363">
        <f t="shared" si="92"/>
        <v>121666.28</v>
      </c>
      <c r="H404" s="365">
        <f t="shared" si="93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4">C405*(E405-D405)</f>
        <v>-21366.37</v>
      </c>
      <c r="G405" s="363">
        <f t="shared" ref="G405:G413" si="95">IF(C405=0, 0,D405*C405)</f>
        <v>129041.37</v>
      </c>
      <c r="H405" s="365">
        <f t="shared" ref="H405:H413" si="96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4"/>
        <v>-17585.480000000014</v>
      </c>
      <c r="G406" s="363">
        <f t="shared" si="95"/>
        <v>121421.48000000001</v>
      </c>
      <c r="H406" s="365">
        <f t="shared" si="96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4"/>
        <v>-23433.255999999998</v>
      </c>
      <c r="G407" s="363">
        <f t="shared" si="95"/>
        <v>134073.236</v>
      </c>
      <c r="H407" s="365">
        <f t="shared" si="96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4"/>
        <v>-21154.320000000003</v>
      </c>
      <c r="G408" s="363">
        <f t="shared" si="95"/>
        <v>138785.16</v>
      </c>
      <c r="H408" s="365">
        <f t="shared" si="96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4"/>
        <v>-29477.467400000005</v>
      </c>
      <c r="G409" s="363">
        <f t="shared" si="95"/>
        <v>152116.9474</v>
      </c>
      <c r="H409" s="365">
        <f t="shared" si="96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4"/>
        <v>-29453.938799999982</v>
      </c>
      <c r="G410" s="363">
        <f t="shared" si="95"/>
        <v>156191.41879999998</v>
      </c>
      <c r="H410" s="364">
        <f t="shared" si="96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4"/>
        <v>-19172.503200000017</v>
      </c>
      <c r="G411" s="363">
        <f t="shared" si="95"/>
        <v>140043.3432</v>
      </c>
      <c r="H411" s="364">
        <f t="shared" si="96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4"/>
        <v>-13448.017</v>
      </c>
      <c r="G412" s="363">
        <f t="shared" si="95"/>
        <v>132303.45699999999</v>
      </c>
      <c r="H412" s="364">
        <f t="shared" si="96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4"/>
        <v>-12142.820000000009</v>
      </c>
      <c r="G413" s="363">
        <f t="shared" si="95"/>
        <v>126387.82</v>
      </c>
      <c r="H413" s="364">
        <f t="shared" si="96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97">C414*(E414-D414)</f>
        <v>-11873.480000000014</v>
      </c>
      <c r="G414" s="363">
        <f t="shared" ref="G414:G435" si="98">IF(C414=0, 0,D414*C414)</f>
        <v>118633.48000000001</v>
      </c>
      <c r="H414" s="364">
        <f t="shared" ref="H414:H435" si="99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97"/>
        <v>-11929.199999999995</v>
      </c>
      <c r="G415" s="363">
        <f t="shared" si="98"/>
        <v>106009.2</v>
      </c>
      <c r="H415" s="364">
        <f t="shared" si="99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97"/>
        <v>-18473.284199999991</v>
      </c>
      <c r="G416" s="363">
        <f t="shared" si="98"/>
        <v>138853.4442</v>
      </c>
      <c r="H416" s="364">
        <f t="shared" si="99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97"/>
        <v>-18423.393999999993</v>
      </c>
      <c r="G417" s="363">
        <f t="shared" si="98"/>
        <v>146163.554</v>
      </c>
      <c r="H417" s="364">
        <f t="shared" si="99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97"/>
        <v>-17342.266799999998</v>
      </c>
      <c r="G418" s="363">
        <f t="shared" si="98"/>
        <v>138703.7868</v>
      </c>
      <c r="H418" s="364">
        <f t="shared" si="99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97"/>
        <v>-17312.610000000008</v>
      </c>
      <c r="G419" s="363">
        <f t="shared" si="98"/>
        <v>146094.13</v>
      </c>
      <c r="H419" s="364">
        <f t="shared" si="99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97"/>
        <v>-16618.370000000006</v>
      </c>
      <c r="G420" s="363">
        <f t="shared" si="98"/>
        <v>146094.13</v>
      </c>
      <c r="H420" s="364">
        <f t="shared" si="99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97"/>
        <v>-18614.310000000012</v>
      </c>
      <c r="G421" s="363">
        <f t="shared" si="98"/>
        <v>146094.13</v>
      </c>
      <c r="H421" s="364">
        <f t="shared" si="99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97"/>
        <v>-10717.330000000011</v>
      </c>
      <c r="G422" s="363">
        <f t="shared" si="98"/>
        <v>146094.13</v>
      </c>
      <c r="H422" s="364">
        <f t="shared" si="99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97"/>
        <v>-13335.061799999996</v>
      </c>
      <c r="G423" s="363">
        <f t="shared" si="98"/>
        <v>146939.08179999999</v>
      </c>
      <c r="H423" s="364">
        <f t="shared" si="99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97"/>
        <v>-14034.101799999982</v>
      </c>
      <c r="G424" s="363">
        <f t="shared" si="98"/>
        <v>146939.08179999999</v>
      </c>
      <c r="H424" s="364">
        <f t="shared" si="99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97"/>
        <v>-18125.222999999994</v>
      </c>
      <c r="G425" s="363">
        <f t="shared" si="98"/>
        <v>152910.723</v>
      </c>
      <c r="H425" s="364">
        <f t="shared" si="99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97"/>
        <v>-17204.112599999997</v>
      </c>
      <c r="G426" s="363">
        <f t="shared" si="98"/>
        <v>152812.03260000001</v>
      </c>
      <c r="H426" s="364">
        <f t="shared" si="99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97"/>
        <v>-21007.348200000015</v>
      </c>
      <c r="G427" s="363">
        <f t="shared" si="98"/>
        <v>152777.3082</v>
      </c>
      <c r="H427" s="364">
        <f t="shared" si="99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97"/>
        <v>-23836.109799999987</v>
      </c>
      <c r="G428" s="363">
        <f t="shared" si="98"/>
        <v>154748.68979999999</v>
      </c>
      <c r="H428" s="364">
        <f t="shared" si="99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97"/>
        <v>-28747.721799999992</v>
      </c>
      <c r="G429" s="363">
        <f t="shared" si="98"/>
        <v>157458.96179999999</v>
      </c>
      <c r="H429" s="364">
        <f t="shared" si="99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97"/>
        <v>-26852.387599999998</v>
      </c>
      <c r="G430" s="363">
        <f t="shared" si="98"/>
        <v>154703.22759999998</v>
      </c>
      <c r="H430" s="364">
        <f t="shared" si="99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97"/>
        <v>-32892.451199999996</v>
      </c>
      <c r="G431" s="363">
        <f t="shared" si="98"/>
        <v>157338.5912</v>
      </c>
      <c r="H431" s="364">
        <f t="shared" si="99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97"/>
        <v>-28045.401999999998</v>
      </c>
      <c r="G432" s="363">
        <f t="shared" si="98"/>
        <v>157325.32200000001</v>
      </c>
      <c r="H432" s="365">
        <f t="shared" si="99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97"/>
        <v>-28056.67200000001</v>
      </c>
      <c r="G433" s="363">
        <f t="shared" si="98"/>
        <v>154608.592</v>
      </c>
      <c r="H433" s="365">
        <f t="shared" si="99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97"/>
        <v>-34756.773799999995</v>
      </c>
      <c r="G434" s="363">
        <f t="shared" si="98"/>
        <v>157212.5338</v>
      </c>
      <c r="H434" s="365">
        <f t="shared" si="99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97"/>
        <v>-34901.771399999991</v>
      </c>
      <c r="G435" s="363">
        <f t="shared" si="98"/>
        <v>159747.97140000001</v>
      </c>
      <c r="H435" s="365">
        <f t="shared" si="99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100">C436*(E436-D436)</f>
        <v>-36344.291399999995</v>
      </c>
      <c r="G436" s="363">
        <f t="shared" ref="G436:G451" si="101">IF(C436=0, 0,D436*C436)</f>
        <v>166350.4914</v>
      </c>
      <c r="H436" s="365">
        <f t="shared" ref="H436:H451" si="102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100"/>
        <v>-29806.304399999986</v>
      </c>
      <c r="G437" s="363">
        <f t="shared" si="101"/>
        <v>159588.28439999997</v>
      </c>
      <c r="H437" s="365">
        <f t="shared" si="102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100"/>
        <v>-27362.67760000001</v>
      </c>
      <c r="G438" s="363">
        <f t="shared" si="101"/>
        <v>154100.15760000001</v>
      </c>
      <c r="H438" s="365">
        <f t="shared" si="102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100"/>
        <v>-25413.691800000004</v>
      </c>
      <c r="G439" s="363">
        <f t="shared" si="101"/>
        <v>152157.7518</v>
      </c>
      <c r="H439" s="364">
        <f t="shared" si="102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100"/>
        <v>-18660.303400000012</v>
      </c>
      <c r="G440" s="363">
        <f t="shared" si="101"/>
        <v>145445.88340000002</v>
      </c>
      <c r="H440" s="364">
        <f t="shared" si="102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100"/>
        <v>-16029.133799999994</v>
      </c>
      <c r="G441" s="363">
        <f t="shared" si="101"/>
        <v>145331.33379999999</v>
      </c>
      <c r="H441" s="364">
        <f t="shared" si="102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100"/>
        <v>-13680.976200000003</v>
      </c>
      <c r="G442" s="363">
        <f t="shared" si="101"/>
        <v>137741.23620000001</v>
      </c>
      <c r="H442" s="364">
        <f t="shared" si="102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100"/>
        <v>-9402.4621999999927</v>
      </c>
      <c r="G443" s="363">
        <f t="shared" si="101"/>
        <v>122097.06219999999</v>
      </c>
      <c r="H443" s="364">
        <f t="shared" si="102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100"/>
        <v>-2780.8000000000065</v>
      </c>
      <c r="G444" s="363">
        <f t="shared" si="101"/>
        <v>94520.8</v>
      </c>
      <c r="H444" s="364">
        <f t="shared" si="102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100"/>
        <v>-2111.0000000000005</v>
      </c>
      <c r="G445" s="363">
        <f t="shared" si="101"/>
        <v>86111</v>
      </c>
      <c r="H445" s="364">
        <f t="shared" si="102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100"/>
        <v>-7950.599999999994</v>
      </c>
      <c r="G446" s="363">
        <f t="shared" si="101"/>
        <v>101790.59999999999</v>
      </c>
      <c r="H446" s="364">
        <f t="shared" si="102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100"/>
        <v>-7870.8499999999922</v>
      </c>
      <c r="G447" s="363">
        <f t="shared" si="101"/>
        <v>109530.84999999999</v>
      </c>
      <c r="H447" s="364">
        <f t="shared" si="102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100"/>
        <v>-2961.0000000000055</v>
      </c>
      <c r="G448" s="363">
        <f t="shared" si="101"/>
        <v>101541</v>
      </c>
      <c r="H448" s="364">
        <f t="shared" si="102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100"/>
        <v>-3051.400000000001</v>
      </c>
      <c r="G449" s="363">
        <f t="shared" si="101"/>
        <v>93416.4</v>
      </c>
      <c r="H449" s="364">
        <f t="shared" si="102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100"/>
        <v>-3026.4999999999986</v>
      </c>
      <c r="G450" s="363">
        <f t="shared" si="101"/>
        <v>85176.5</v>
      </c>
      <c r="H450" s="364">
        <f t="shared" si="102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100"/>
        <v>-4876.1226000000042</v>
      </c>
      <c r="G451" s="363">
        <f t="shared" si="101"/>
        <v>88034.802599999995</v>
      </c>
      <c r="H451" s="364">
        <f t="shared" si="102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103">C454*(E454-D454)</f>
        <v>-5163.5724000000046</v>
      </c>
      <c r="G454" s="363">
        <f t="shared" ref="G454:G459" si="104">IF(C454=0, 0,D454*C454)</f>
        <v>103949.79240000001</v>
      </c>
      <c r="H454" s="364">
        <f t="shared" ref="H454:H459" si="105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103"/>
        <v>-7946.8199999999852</v>
      </c>
      <c r="G455" s="363">
        <f t="shared" si="104"/>
        <v>111789.71999999999</v>
      </c>
      <c r="H455" s="365">
        <f t="shared" si="105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103"/>
        <v>-7946.7637999999934</v>
      </c>
      <c r="G456" s="363">
        <f t="shared" si="104"/>
        <v>119564.66379999999</v>
      </c>
      <c r="H456" s="364">
        <f t="shared" si="105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103"/>
        <v>-11864.04560000001</v>
      </c>
      <c r="G457" s="363">
        <f t="shared" si="104"/>
        <v>127187.60560000001</v>
      </c>
      <c r="H457" s="364">
        <f t="shared" si="105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103"/>
        <v>-11894.083199999997</v>
      </c>
      <c r="G458" s="363">
        <f t="shared" si="104"/>
        <v>134727.64319999999</v>
      </c>
      <c r="H458" s="364">
        <f t="shared" si="105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103"/>
        <v>-7970.5317999999861</v>
      </c>
      <c r="G459" s="363">
        <f t="shared" si="104"/>
        <v>126902.75179999998</v>
      </c>
      <c r="H459" s="364">
        <f t="shared" si="105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06">C465*(E465-D465)</f>
        <v>-5839.4414759999936</v>
      </c>
      <c r="G465" s="363">
        <f t="shared" ref="G465:G471" si="107">IF(C465=0, 0,D465*C465)</f>
        <v>126153.70147599999</v>
      </c>
      <c r="H465" s="364">
        <f t="shared" ref="H465:H471" si="108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06"/>
        <v>-7235.2097400000011</v>
      </c>
      <c r="G466" s="363">
        <f t="shared" si="107"/>
        <v>126013.86974000001</v>
      </c>
      <c r="H466" s="364">
        <f t="shared" si="108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06"/>
        <v>-6801.3106039999893</v>
      </c>
      <c r="G467" s="363">
        <f t="shared" si="107"/>
        <v>125579.970604</v>
      </c>
      <c r="H467" s="364">
        <f t="shared" si="108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06"/>
        <v>-15816.44348</v>
      </c>
      <c r="G468" s="363">
        <f t="shared" si="107"/>
        <v>134522.96348000001</v>
      </c>
      <c r="H468" s="365">
        <f t="shared" si="108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06"/>
        <v>-15980.450220000002</v>
      </c>
      <c r="G469" s="363">
        <f t="shared" si="107"/>
        <v>140422.97021999999</v>
      </c>
      <c r="H469" s="365">
        <f t="shared" si="108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06"/>
        <v>-16022.453030000013</v>
      </c>
      <c r="G470" s="363">
        <f t="shared" si="107"/>
        <v>144766.97303000002</v>
      </c>
      <c r="H470" s="365">
        <f t="shared" si="108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06"/>
        <v>-15995.457559999995</v>
      </c>
      <c r="G471" s="363">
        <f t="shared" si="107"/>
        <v>149041.97756</v>
      </c>
      <c r="H471" s="365">
        <f t="shared" si="108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09">C472*(E472-D472)</f>
        <v>-19058.277097999995</v>
      </c>
      <c r="G472" s="363">
        <f t="shared" ref="G472:G479" si="110">IF(C472=0, 0,D472*C472)</f>
        <v>151845.05709799999</v>
      </c>
      <c r="H472" s="365">
        <f t="shared" ref="H472:H479" si="111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09"/>
        <v>-16640.780505999985</v>
      </c>
      <c r="G473" s="363">
        <f t="shared" si="110"/>
        <v>151797.06050599998</v>
      </c>
      <c r="H473" s="365">
        <f t="shared" si="111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09"/>
        <v>-16830.340505999982</v>
      </c>
      <c r="G474" s="363">
        <f t="shared" si="110"/>
        <v>151797.06050599998</v>
      </c>
      <c r="H474" s="365">
        <f t="shared" si="111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09"/>
        <v>-18246.039857999996</v>
      </c>
      <c r="G475" s="363">
        <f t="shared" si="110"/>
        <v>154609.05985799999</v>
      </c>
      <c r="H475" s="364">
        <f t="shared" si="111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09"/>
        <v>-20423.199632000014</v>
      </c>
      <c r="G476" s="363">
        <f t="shared" si="110"/>
        <v>157431.05963200002</v>
      </c>
      <c r="H476" s="364">
        <f t="shared" si="111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09"/>
        <v>-20451.260000000017</v>
      </c>
      <c r="G477" s="363">
        <f t="shared" si="110"/>
        <v>159151.26</v>
      </c>
      <c r="H477" s="364">
        <f t="shared" si="111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09"/>
        <v>-12770.498441999989</v>
      </c>
      <c r="G478" s="363">
        <f t="shared" si="110"/>
        <v>154553.19844199999</v>
      </c>
      <c r="H478" s="364">
        <f t="shared" si="111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09"/>
        <v>-12774.627693999981</v>
      </c>
      <c r="G479" s="363">
        <f t="shared" si="110"/>
        <v>148697.32769399998</v>
      </c>
      <c r="H479" s="364">
        <f t="shared" si="111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12">C480*(E480-D480)</f>
        <v>-10733.467693999992</v>
      </c>
      <c r="G480" s="363">
        <f t="shared" ref="G480:G491" si="113">IF(C480=0, 0,D480*C480)</f>
        <v>148697.32769399998</v>
      </c>
      <c r="H480" s="364">
        <f t="shared" ref="H480:H491" si="114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12"/>
        <v>-14237.112315999999</v>
      </c>
      <c r="G481" s="363">
        <f t="shared" si="113"/>
        <v>151573.33231600001</v>
      </c>
      <c r="H481" s="364">
        <f t="shared" si="114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12"/>
        <v>-14933.404899999989</v>
      </c>
      <c r="G482" s="363">
        <f t="shared" si="113"/>
        <v>148629.38489999998</v>
      </c>
      <c r="H482" s="364">
        <f t="shared" si="114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12"/>
        <v>-14951.241703999996</v>
      </c>
      <c r="G483" s="363">
        <f t="shared" si="113"/>
        <v>151529.221704</v>
      </c>
      <c r="H483" s="364">
        <f t="shared" si="114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12"/>
        <v>-14945.406348000004</v>
      </c>
      <c r="G484" s="363">
        <f t="shared" si="113"/>
        <v>154405.386348</v>
      </c>
      <c r="H484" s="364">
        <f t="shared" si="114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12"/>
        <v>-18303.73</v>
      </c>
      <c r="G485" s="363">
        <f t="shared" si="113"/>
        <v>158903.73000000001</v>
      </c>
      <c r="H485" s="364">
        <f t="shared" si="114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12"/>
        <v>-7311.0640000000021</v>
      </c>
      <c r="G486" s="363">
        <f t="shared" si="113"/>
        <v>148151.10399999999</v>
      </c>
      <c r="H486" s="364">
        <f t="shared" si="114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12"/>
        <v>-7285.3417480000098</v>
      </c>
      <c r="G487" s="363">
        <f t="shared" si="113"/>
        <v>143571.38174800001</v>
      </c>
      <c r="H487" s="364">
        <f t="shared" si="114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12"/>
        <v>-1007.5158000000105</v>
      </c>
      <c r="G488" s="363">
        <f t="shared" si="113"/>
        <v>138987.71580000001</v>
      </c>
      <c r="H488" s="364">
        <f t="shared" si="114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12"/>
        <v>-1091.5898499999998</v>
      </c>
      <c r="G489" s="363">
        <f t="shared" si="113"/>
        <v>127941.78985</v>
      </c>
      <c r="H489" s="364">
        <f t="shared" si="114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12"/>
        <v>-1074.5375999999919</v>
      </c>
      <c r="G490" s="363">
        <f t="shared" si="113"/>
        <v>124522.1376</v>
      </c>
      <c r="H490" s="364">
        <f t="shared" si="114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12"/>
        <v>-975.11200799999187</v>
      </c>
      <c r="G491" s="363">
        <f t="shared" si="113"/>
        <v>131005.31200799999</v>
      </c>
      <c r="H491" s="364">
        <f t="shared" si="114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5">C493*(E493-D493)</f>
        <v>-320.8720079999913</v>
      </c>
      <c r="G493" s="363">
        <f t="shared" ref="G493:G502" si="116">IF(C493=0, 0,D493*C493)</f>
        <v>131005.31200799999</v>
      </c>
      <c r="H493" s="364">
        <f t="shared" ref="H493:H502" si="117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5"/>
        <v>-3298.169357999996</v>
      </c>
      <c r="G494" s="363">
        <f t="shared" si="116"/>
        <v>138935.309358</v>
      </c>
      <c r="H494" s="364">
        <f t="shared" si="117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5"/>
        <v>-3293.1673579999938</v>
      </c>
      <c r="G495" s="363">
        <f t="shared" si="116"/>
        <v>146745.30735799999</v>
      </c>
      <c r="H495" s="364">
        <f t="shared" si="117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5"/>
        <v>1163.524950000012</v>
      </c>
      <c r="G496" s="363">
        <f t="shared" si="116"/>
        <v>130665.83504999999</v>
      </c>
      <c r="H496" s="364">
        <f t="shared" si="117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5"/>
        <v>1293.5203380000021</v>
      </c>
      <c r="G497" s="363">
        <f t="shared" si="116"/>
        <v>122475.839662</v>
      </c>
      <c r="H497" s="364">
        <f t="shared" si="117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5"/>
        <v>1201.2174379999781</v>
      </c>
      <c r="G498" s="363">
        <f t="shared" si="116"/>
        <v>138341.022562</v>
      </c>
      <c r="H498" s="364">
        <f t="shared" si="117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5"/>
        <v>-3368.3391059999908</v>
      </c>
      <c r="G499" s="363">
        <f t="shared" si="116"/>
        <v>143066.01910599999</v>
      </c>
      <c r="H499" s="364">
        <f t="shared" si="117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5"/>
        <v>-3374.3343760000034</v>
      </c>
      <c r="G500" s="363">
        <f t="shared" si="116"/>
        <v>147740.01437600001</v>
      </c>
      <c r="H500" s="364">
        <f t="shared" si="117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5"/>
        <v>-1890.1133999999961</v>
      </c>
      <c r="G501" s="363">
        <f t="shared" si="116"/>
        <v>154028.27340000001</v>
      </c>
      <c r="H501" s="364">
        <f t="shared" si="117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5"/>
        <v>-17012.580000000009</v>
      </c>
      <c r="G502" s="363">
        <f t="shared" si="116"/>
        <v>159012.58000000002</v>
      </c>
      <c r="H502" s="364">
        <f t="shared" si="117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18">C506*(E506-D506)</f>
        <v>-19935.600000000009</v>
      </c>
      <c r="G506" s="363">
        <f t="shared" ref="G506:G513" si="119">IF(C506=0, 0,D506*C506)</f>
        <v>187335.6</v>
      </c>
      <c r="H506" s="365">
        <f t="shared" ref="H506:H513" si="120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18"/>
        <v>-19900.075000000015</v>
      </c>
      <c r="G507" s="363">
        <f t="shared" si="119"/>
        <v>194275.07500000001</v>
      </c>
      <c r="H507" s="365">
        <f t="shared" si="120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18"/>
        <v>-22705.387499999997</v>
      </c>
      <c r="G508" s="363">
        <f t="shared" si="119"/>
        <v>194205.38750000001</v>
      </c>
      <c r="H508" s="365">
        <f t="shared" si="120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18"/>
        <v>-29391.250000000004</v>
      </c>
      <c r="G509" s="363">
        <f t="shared" si="119"/>
        <v>194141.25</v>
      </c>
      <c r="H509" s="365">
        <f t="shared" si="120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18"/>
        <v>-34359.325000000004</v>
      </c>
      <c r="G510" s="363">
        <f t="shared" si="119"/>
        <v>194109.32500000001</v>
      </c>
      <c r="H510" s="364">
        <f t="shared" si="120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18"/>
        <v>-16630.000000000004</v>
      </c>
      <c r="G511" s="363">
        <f t="shared" si="119"/>
        <v>158130</v>
      </c>
      <c r="H511" s="364">
        <f t="shared" si="120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18"/>
        <v>-21229.999999999996</v>
      </c>
      <c r="G512" s="363">
        <f t="shared" si="119"/>
        <v>171820</v>
      </c>
      <c r="H512" s="364">
        <f t="shared" si="120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18"/>
        <v>6109.9988400000047</v>
      </c>
      <c r="G513" s="363">
        <f t="shared" si="119"/>
        <v>118887.84116000001</v>
      </c>
      <c r="H513" s="364">
        <f t="shared" si="120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21">C514*(E514-D514)</f>
        <v>822.70680000000016</v>
      </c>
      <c r="G514" s="363">
        <f t="shared" ref="G514:G531" si="122">IF(C514=0, 0,D514*C514)</f>
        <v>126917.6532</v>
      </c>
      <c r="H514" s="364">
        <f t="shared" ref="H514:H531" si="123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21"/>
        <v>83.308799999990825</v>
      </c>
      <c r="G515" s="363">
        <f t="shared" si="122"/>
        <v>134772.8112</v>
      </c>
      <c r="H515" s="364">
        <f t="shared" si="123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21"/>
        <v>-4985.4834000000074</v>
      </c>
      <c r="G516" s="363">
        <f t="shared" si="122"/>
        <v>139206.5834</v>
      </c>
      <c r="H516" s="364">
        <f t="shared" si="123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21"/>
        <v>18978.923399999992</v>
      </c>
      <c r="G517" s="363">
        <f t="shared" si="122"/>
        <v>74535.756600000008</v>
      </c>
      <c r="H517" s="364">
        <f t="shared" si="123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21"/>
        <v>18638.087600000006</v>
      </c>
      <c r="G518" s="363">
        <f t="shared" si="122"/>
        <v>65051.332399999999</v>
      </c>
      <c r="H518" s="364">
        <f t="shared" si="123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21"/>
        <v>18627.5</v>
      </c>
      <c r="G519" s="363">
        <f t="shared" si="122"/>
        <v>70822.5</v>
      </c>
      <c r="H519" s="364">
        <f t="shared" si="123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21"/>
        <v>20177.499999999996</v>
      </c>
      <c r="G520" s="363">
        <f t="shared" si="122"/>
        <v>70822.5</v>
      </c>
      <c r="H520" s="364">
        <f t="shared" si="123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21"/>
        <v>21382.430000000011</v>
      </c>
      <c r="G521" s="363">
        <f t="shared" si="122"/>
        <v>70717.569999999992</v>
      </c>
      <c r="H521" s="364">
        <f t="shared" si="123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21"/>
        <v>20612.23</v>
      </c>
      <c r="G522" s="363">
        <f t="shared" si="122"/>
        <v>70637.77</v>
      </c>
      <c r="H522" s="364">
        <f t="shared" si="123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21"/>
        <v>22311.999999999993</v>
      </c>
      <c r="G523" s="363">
        <f t="shared" si="122"/>
        <v>70138</v>
      </c>
      <c r="H523" s="364">
        <f t="shared" si="123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21"/>
        <v>20873</v>
      </c>
      <c r="G524" s="363">
        <f t="shared" si="122"/>
        <v>70127</v>
      </c>
      <c r="H524" s="364">
        <f t="shared" si="123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21"/>
        <v>20073</v>
      </c>
      <c r="G525" s="363">
        <f t="shared" si="122"/>
        <v>70127</v>
      </c>
      <c r="H525" s="364">
        <f t="shared" si="123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21"/>
        <v>17654.651999999998</v>
      </c>
      <c r="G526" s="363">
        <f t="shared" si="122"/>
        <v>87765.347999999998</v>
      </c>
      <c r="H526" s="365">
        <f t="shared" si="123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21"/>
        <v>16484.261999999992</v>
      </c>
      <c r="G527" s="363">
        <f t="shared" si="122"/>
        <v>87375.737999999998</v>
      </c>
      <c r="H527" s="365">
        <f t="shared" si="123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21"/>
        <v>20939.061000000002</v>
      </c>
      <c r="G528" s="363">
        <f t="shared" si="122"/>
        <v>78335.938999999998</v>
      </c>
      <c r="H528" s="365">
        <f t="shared" si="123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21"/>
        <v>20604.060000000005</v>
      </c>
      <c r="G529" s="363">
        <f t="shared" si="122"/>
        <v>87275.94</v>
      </c>
      <c r="H529" s="365">
        <f t="shared" si="123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21"/>
        <v>17593.872000000007</v>
      </c>
      <c r="G530" s="363">
        <f t="shared" si="122"/>
        <v>87166.127999999997</v>
      </c>
      <c r="H530" s="365">
        <f t="shared" si="123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21"/>
        <v>16453.871999999999</v>
      </c>
      <c r="G531" s="363">
        <f t="shared" si="122"/>
        <v>87166.127999999997</v>
      </c>
      <c r="H531" s="365">
        <f t="shared" si="123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4">C532*(E532-D532)</f>
        <v>19333.872000000003</v>
      </c>
      <c r="G532" s="363">
        <f t="shared" ref="G532:G546" si="125">IF(C532=0, 0,D532*C532)</f>
        <v>87166.127999999997</v>
      </c>
      <c r="H532" s="365">
        <f t="shared" ref="H532:H546" si="126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4"/>
        <v>19450.98</v>
      </c>
      <c r="G533" s="363">
        <f t="shared" si="125"/>
        <v>87049.02</v>
      </c>
      <c r="H533" s="365">
        <f t="shared" si="126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4"/>
        <v>17423.978999999996</v>
      </c>
      <c r="G534" s="363">
        <f t="shared" si="125"/>
        <v>88777.021000000008</v>
      </c>
      <c r="H534" s="365">
        <f t="shared" si="126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4"/>
        <v>11978.979600000011</v>
      </c>
      <c r="G535" s="363">
        <f t="shared" si="125"/>
        <v>102078.02039999999</v>
      </c>
      <c r="H535" s="365">
        <f t="shared" si="126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4"/>
        <v>13568.870699999996</v>
      </c>
      <c r="G536" s="363">
        <f t="shared" si="125"/>
        <v>102006.1293</v>
      </c>
      <c r="H536" s="365">
        <f t="shared" si="126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4"/>
        <v>12886.949999999995</v>
      </c>
      <c r="G537" s="363">
        <f t="shared" si="125"/>
        <v>86653.05</v>
      </c>
      <c r="H537" s="365">
        <f t="shared" si="126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4"/>
        <v>13051.947999999999</v>
      </c>
      <c r="G538" s="363">
        <f t="shared" si="125"/>
        <v>103078.052</v>
      </c>
      <c r="H538" s="365">
        <f t="shared" si="126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4"/>
        <v>13089.952800000001</v>
      </c>
      <c r="G539" s="363">
        <f t="shared" si="125"/>
        <v>106358.0472</v>
      </c>
      <c r="H539" s="365">
        <f t="shared" si="126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4"/>
        <v>13075.699000000004</v>
      </c>
      <c r="G540" s="363">
        <f t="shared" si="125"/>
        <v>94759.300999999992</v>
      </c>
      <c r="H540" s="365">
        <f t="shared" si="126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4"/>
        <v>13867.271999999995</v>
      </c>
      <c r="G541" s="363">
        <f>IF(C541=0, 0,D541*C541)</f>
        <v>86212.728000000003</v>
      </c>
      <c r="H541" s="365">
        <f t="shared" si="126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4"/>
        <v>17083.611900000004</v>
      </c>
      <c r="G542" s="363">
        <f t="shared" si="125"/>
        <v>74235.388099999996</v>
      </c>
      <c r="H542" s="365">
        <f t="shared" si="126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4"/>
        <v>13252.614000000001</v>
      </c>
      <c r="G543" s="363">
        <f t="shared" si="125"/>
        <v>85867.385999999999</v>
      </c>
      <c r="H543" s="365">
        <f t="shared" si="126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4"/>
        <v>10351.611600000004</v>
      </c>
      <c r="G544" s="363">
        <f t="shared" si="125"/>
        <v>95446.388400000011</v>
      </c>
      <c r="H544" s="365">
        <f t="shared" si="126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4"/>
        <v>12307.2804</v>
      </c>
      <c r="G545" s="363">
        <f t="shared" si="125"/>
        <v>80602.719600000011</v>
      </c>
      <c r="H545" s="365">
        <f t="shared" si="126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4"/>
        <v>11781.900000000011</v>
      </c>
      <c r="G546" s="363">
        <f t="shared" si="125"/>
        <v>80387.100000000006</v>
      </c>
      <c r="H546" s="365">
        <f t="shared" si="126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27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28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27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28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27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28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27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28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27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28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27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28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27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28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27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28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27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28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27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28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27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28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27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28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27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28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27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28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27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28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27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28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27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28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27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28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27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28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27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28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27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28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27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28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27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28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27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28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27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28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27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28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27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28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27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28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27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27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27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29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27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29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27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29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27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29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27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29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27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29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27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29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27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29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27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29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27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29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27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29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27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29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27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29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27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27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27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30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27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30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27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30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27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30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27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30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27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30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27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30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27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30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27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30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27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30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27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30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27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30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27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30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27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30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27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30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27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30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27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30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27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30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27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30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31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30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31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30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31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30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31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30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31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30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31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30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31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30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31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30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31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30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31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30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31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30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31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30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31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30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31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30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31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30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31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30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31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30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31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30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31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30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31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30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31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30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31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30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31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30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31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30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31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30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31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30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31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30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31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30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31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30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31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30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31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30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31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30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31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30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31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30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31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30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31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30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31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30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31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30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31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30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31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30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31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30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31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31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31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31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31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31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31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31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31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31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31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31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31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31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31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31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31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31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31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31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31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31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31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32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32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32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32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32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32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32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32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32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32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32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32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32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32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32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32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33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32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33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32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33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32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33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32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33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32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33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32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33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32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33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32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33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32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33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32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33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32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33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32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33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32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33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32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33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32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33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32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33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32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33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32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33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32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33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32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33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32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33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32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33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32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33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32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33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32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33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32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33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32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33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32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33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32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33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32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33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32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33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32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33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32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33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32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33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32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33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32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33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32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33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32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33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32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33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32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33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32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33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32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33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32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33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32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33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32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33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32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33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32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33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32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33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4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33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4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33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4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33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4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33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4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33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4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33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4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33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4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33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4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33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4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33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4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33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4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33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4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33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4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33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4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33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33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33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5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33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5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33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5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33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5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33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5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33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5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33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5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33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5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33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5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33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5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33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33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36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33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36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33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36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33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36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33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36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33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36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33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36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33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36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33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36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33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36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36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36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36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36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36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36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36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3">
    <mergeCell ref="O23:P23"/>
    <mergeCell ref="A80:A82"/>
    <mergeCell ref="A87:A90"/>
  </mergeCells>
  <conditionalFormatting sqref="F302:F320 H302:H320 H455 F455 H526:H550 F526:F550 F127:F216 H127:H216 H269:H273 F269:F273 K109:K279 K289:K292 H289:H292 F289:F292 F283:F285 H283:H285 K284:K285">
    <cfRule type="expression" dxfId="2222" priority="177">
      <formula>F109&gt;0</formula>
    </cfRule>
    <cfRule type="expression" dxfId="2221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20" priority="170">
      <formula>F295&gt;0</formula>
    </cfRule>
    <cfRule type="expression" dxfId="2219" priority="171">
      <formula>F295&lt;0</formula>
    </cfRule>
  </conditionalFormatting>
  <conditionalFormatting sqref="H295:H301">
    <cfRule type="expression" dxfId="2218" priority="166">
      <formula>H295&gt;0</formula>
    </cfRule>
    <cfRule type="expression" dxfId="2217" priority="167">
      <formula>H295&lt;0</formula>
    </cfRule>
  </conditionalFormatting>
  <conditionalFormatting sqref="Q8">
    <cfRule type="expression" dxfId="2216" priority="152">
      <formula>Q8&gt;0</formula>
    </cfRule>
    <cfRule type="expression" dxfId="2215" priority="153">
      <formula>Q8&lt;0</formula>
    </cfRule>
  </conditionalFormatting>
  <conditionalFormatting sqref="Q7">
    <cfRule type="expression" dxfId="2214" priority="154">
      <formula>Q7&gt;0</formula>
    </cfRule>
    <cfRule type="expression" dxfId="2213" priority="155">
      <formula>Q7&lt;0</formula>
    </cfRule>
  </conditionalFormatting>
  <conditionalFormatting sqref="F403:F409">
    <cfRule type="expression" dxfId="2212" priority="126">
      <formula>F403&gt;0</formula>
    </cfRule>
    <cfRule type="expression" dxfId="2211" priority="127">
      <formula>F403&lt;0</formula>
    </cfRule>
  </conditionalFormatting>
  <conditionalFormatting sqref="F328:F346 H328:H346">
    <cfRule type="expression" dxfId="2210" priority="148">
      <formula>F328&gt;0</formula>
    </cfRule>
    <cfRule type="expression" dxfId="2209" priority="149">
      <formula>F328&lt;0</formula>
    </cfRule>
  </conditionalFormatting>
  <conditionalFormatting sqref="F321:F327">
    <cfRule type="expression" dxfId="2208" priority="146">
      <formula>F321&gt;0</formula>
    </cfRule>
    <cfRule type="expression" dxfId="2207" priority="147">
      <formula>F321&lt;0</formula>
    </cfRule>
  </conditionalFormatting>
  <conditionalFormatting sqref="H321:H327">
    <cfRule type="expression" dxfId="2206" priority="144">
      <formula>H321&gt;0</formula>
    </cfRule>
    <cfRule type="expression" dxfId="2205" priority="145">
      <formula>H321&lt;0</formula>
    </cfRule>
  </conditionalFormatting>
  <conditionalFormatting sqref="F354:F372 H354:H372">
    <cfRule type="expression" dxfId="2204" priority="142">
      <formula>F354&gt;0</formula>
    </cfRule>
    <cfRule type="expression" dxfId="2203" priority="143">
      <formula>F354&lt;0</formula>
    </cfRule>
  </conditionalFormatting>
  <conditionalFormatting sqref="F347:F353">
    <cfRule type="expression" dxfId="2202" priority="140">
      <formula>F347&gt;0</formula>
    </cfRule>
    <cfRule type="expression" dxfId="2201" priority="141">
      <formula>F347&lt;0</formula>
    </cfRule>
  </conditionalFormatting>
  <conditionalFormatting sqref="H347:H353">
    <cfRule type="expression" dxfId="2200" priority="138">
      <formula>H347&gt;0</formula>
    </cfRule>
    <cfRule type="expression" dxfId="2199" priority="139">
      <formula>H347&lt;0</formula>
    </cfRule>
  </conditionalFormatting>
  <conditionalFormatting sqref="F380:F397 H380:H397">
    <cfRule type="expression" dxfId="2198" priority="136">
      <formula>F380&gt;0</formula>
    </cfRule>
    <cfRule type="expression" dxfId="2197" priority="137">
      <formula>F380&lt;0</formula>
    </cfRule>
  </conditionalFormatting>
  <conditionalFormatting sqref="F373:F379">
    <cfRule type="expression" dxfId="2196" priority="134">
      <formula>F373&gt;0</formula>
    </cfRule>
    <cfRule type="expression" dxfId="2195" priority="135">
      <formula>F373&lt;0</formula>
    </cfRule>
  </conditionalFormatting>
  <conditionalFormatting sqref="H373:H379">
    <cfRule type="expression" dxfId="2194" priority="132">
      <formula>H373&gt;0</formula>
    </cfRule>
    <cfRule type="expression" dxfId="2193" priority="133">
      <formula>H373&lt;0</formula>
    </cfRule>
  </conditionalFormatting>
  <conditionalFormatting sqref="F398:F402 H398:H402">
    <cfRule type="expression" dxfId="2192" priority="130">
      <formula>F398&gt;0</formula>
    </cfRule>
    <cfRule type="expression" dxfId="2191" priority="131">
      <formula>F398&lt;0</formula>
    </cfRule>
  </conditionalFormatting>
  <conditionalFormatting sqref="F410:F425 H410:H425">
    <cfRule type="expression" dxfId="2190" priority="128">
      <formula>F410&gt;0</formula>
    </cfRule>
    <cfRule type="expression" dxfId="2189" priority="129">
      <formula>F410&lt;0</formula>
    </cfRule>
  </conditionalFormatting>
  <conditionalFormatting sqref="H403:H409">
    <cfRule type="expression" dxfId="2188" priority="124">
      <formula>H403&gt;0</formula>
    </cfRule>
    <cfRule type="expression" dxfId="2187" priority="125">
      <formula>H403&lt;0</formula>
    </cfRule>
  </conditionalFormatting>
  <conditionalFormatting sqref="F426 H426">
    <cfRule type="expression" dxfId="2186" priority="122">
      <formula>F426&gt;0</formula>
    </cfRule>
    <cfRule type="expression" dxfId="2185" priority="123">
      <formula>F426&lt;0</formula>
    </cfRule>
  </conditionalFormatting>
  <conditionalFormatting sqref="F427:F431 H427:H431">
    <cfRule type="expression" dxfId="2184" priority="120">
      <formula>F427&gt;0</formula>
    </cfRule>
    <cfRule type="expression" dxfId="2183" priority="121">
      <formula>F427&lt;0</formula>
    </cfRule>
  </conditionalFormatting>
  <conditionalFormatting sqref="F439:F454 H439:H454">
    <cfRule type="expression" dxfId="2182" priority="118">
      <formula>F439&gt;0</formula>
    </cfRule>
    <cfRule type="expression" dxfId="2181" priority="119">
      <formula>F439&lt;0</formula>
    </cfRule>
  </conditionalFormatting>
  <conditionalFormatting sqref="F432:F438">
    <cfRule type="expression" dxfId="2180" priority="116">
      <formula>F432&gt;0</formula>
    </cfRule>
    <cfRule type="expression" dxfId="2179" priority="117">
      <formula>F432&lt;0</formula>
    </cfRule>
  </conditionalFormatting>
  <conditionalFormatting sqref="H432:H438">
    <cfRule type="expression" dxfId="2178" priority="114">
      <formula>H432&gt;0</formula>
    </cfRule>
    <cfRule type="expression" dxfId="2177" priority="115">
      <formula>H432&lt;0</formula>
    </cfRule>
  </conditionalFormatting>
  <conditionalFormatting sqref="F456:F461 H456:H461">
    <cfRule type="expression" dxfId="2176" priority="112">
      <formula>F456&gt;0</formula>
    </cfRule>
    <cfRule type="expression" dxfId="2175" priority="113">
      <formula>F456&lt;0</formula>
    </cfRule>
  </conditionalFormatting>
  <conditionalFormatting sqref="F462 H462">
    <cfRule type="expression" dxfId="2174" priority="110">
      <formula>F462&gt;0</formula>
    </cfRule>
    <cfRule type="expression" dxfId="2173" priority="111">
      <formula>F462&lt;0</formula>
    </cfRule>
  </conditionalFormatting>
  <conditionalFormatting sqref="F463:F467 H463:H467">
    <cfRule type="expression" dxfId="2172" priority="108">
      <formula>F463&gt;0</formula>
    </cfRule>
    <cfRule type="expression" dxfId="2171" priority="109">
      <formula>F463&lt;0</formula>
    </cfRule>
  </conditionalFormatting>
  <conditionalFormatting sqref="F475:F490 H475:H490">
    <cfRule type="expression" dxfId="2170" priority="106">
      <formula>F475&gt;0</formula>
    </cfRule>
    <cfRule type="expression" dxfId="2169" priority="107">
      <formula>F475&lt;0</formula>
    </cfRule>
  </conditionalFormatting>
  <conditionalFormatting sqref="F468:F474">
    <cfRule type="expression" dxfId="2168" priority="104">
      <formula>F468&gt;0</formula>
    </cfRule>
    <cfRule type="expression" dxfId="2167" priority="105">
      <formula>F468&lt;0</formula>
    </cfRule>
  </conditionalFormatting>
  <conditionalFormatting sqref="H468:H474">
    <cfRule type="expression" dxfId="2166" priority="102">
      <formula>H468&gt;0</formula>
    </cfRule>
    <cfRule type="expression" dxfId="2165" priority="103">
      <formula>H468&lt;0</formula>
    </cfRule>
  </conditionalFormatting>
  <conditionalFormatting sqref="F491:F496 H491:H496">
    <cfRule type="expression" dxfId="2164" priority="100">
      <formula>F491&gt;0</formula>
    </cfRule>
    <cfRule type="expression" dxfId="2163" priority="101">
      <formula>F491&lt;0</formula>
    </cfRule>
  </conditionalFormatting>
  <conditionalFormatting sqref="F497 H497">
    <cfRule type="expression" dxfId="2162" priority="98">
      <formula>F497&gt;0</formula>
    </cfRule>
    <cfRule type="expression" dxfId="2161" priority="99">
      <formula>F497&lt;0</formula>
    </cfRule>
  </conditionalFormatting>
  <conditionalFormatting sqref="F498:F502 H498:H502">
    <cfRule type="expression" dxfId="2160" priority="96">
      <formula>F498&gt;0</formula>
    </cfRule>
    <cfRule type="expression" dxfId="2159" priority="97">
      <formula>F498&lt;0</formula>
    </cfRule>
  </conditionalFormatting>
  <conditionalFormatting sqref="F510:F525 H510:H525">
    <cfRule type="expression" dxfId="2158" priority="94">
      <formula>F510&gt;0</formula>
    </cfRule>
    <cfRule type="expression" dxfId="2157" priority="95">
      <formula>F510&lt;0</formula>
    </cfRule>
  </conditionalFormatting>
  <conditionalFormatting sqref="F503:F509">
    <cfRule type="expression" dxfId="2156" priority="92">
      <formula>F503&gt;0</formula>
    </cfRule>
    <cfRule type="expression" dxfId="2155" priority="93">
      <formula>F503&lt;0</formula>
    </cfRule>
  </conditionalFormatting>
  <conditionalFormatting sqref="H503:H509">
    <cfRule type="expression" dxfId="2154" priority="90">
      <formula>H503&gt;0</formula>
    </cfRule>
    <cfRule type="expression" dxfId="2153" priority="91">
      <formula>H503&lt;0</formula>
    </cfRule>
  </conditionalFormatting>
  <conditionalFormatting sqref="M554">
    <cfRule type="expression" dxfId="2152" priority="88">
      <formula>M554&gt;0</formula>
    </cfRule>
    <cfRule type="expression" dxfId="2151" priority="89">
      <formula>M554&lt;0</formula>
    </cfRule>
  </conditionalFormatting>
  <conditionalFormatting sqref="F115:F126">
    <cfRule type="expression" dxfId="2150" priority="84">
      <formula>F115&gt;0</formula>
    </cfRule>
    <cfRule type="expression" dxfId="2149" priority="85">
      <formula>F115&lt;0</formula>
    </cfRule>
  </conditionalFormatting>
  <conditionalFormatting sqref="H115:H126">
    <cfRule type="expression" dxfId="2148" priority="82">
      <formula>H115&gt;0</formula>
    </cfRule>
    <cfRule type="expression" dxfId="2147" priority="83">
      <formula>H115&lt;0</formula>
    </cfRule>
  </conditionalFormatting>
  <conditionalFormatting sqref="F109:F114 H109:H114">
    <cfRule type="expression" dxfId="2146" priority="80">
      <formula>F109&gt;0</formula>
    </cfRule>
    <cfRule type="expression" dxfId="2145" priority="81">
      <formula>F109&lt;0</formula>
    </cfRule>
  </conditionalFormatting>
  <conditionalFormatting sqref="J111">
    <cfRule type="expression" dxfId="2144" priority="78">
      <formula>J111&gt;0</formula>
    </cfRule>
    <cfRule type="expression" dxfId="2143" priority="79">
      <formula>J111&lt;0</formula>
    </cfRule>
  </conditionalFormatting>
  <conditionalFormatting sqref="J112:J118">
    <cfRule type="expression" dxfId="2142" priority="76">
      <formula>J112&gt;0</formula>
    </cfRule>
    <cfRule type="expression" dxfId="2141" priority="77">
      <formula>J112&lt;0</formula>
    </cfRule>
  </conditionalFormatting>
  <conditionalFormatting sqref="L111:L193 L200 L202">
    <cfRule type="expression" dxfId="2140" priority="72">
      <formula>L111&gt;0</formula>
    </cfRule>
    <cfRule type="expression" dxfId="2139" priority="73">
      <formula>L111&lt;0</formula>
    </cfRule>
  </conditionalFormatting>
  <conditionalFormatting sqref="Q10">
    <cfRule type="expression" dxfId="2138" priority="70">
      <formula>Q10&gt;0</formula>
    </cfRule>
    <cfRule type="expression" dxfId="2137" priority="71">
      <formula>Q10&lt;0</formula>
    </cfRule>
  </conditionalFormatting>
  <conditionalFormatting sqref="H222:H224 F222:F224">
    <cfRule type="expression" dxfId="2136" priority="67">
      <formula>F222&gt;0</formula>
    </cfRule>
    <cfRule type="expression" dxfId="2135" priority="68">
      <formula>F222&lt;0</formula>
    </cfRule>
  </conditionalFormatting>
  <conditionalFormatting sqref="H218:H220 F218:F220">
    <cfRule type="expression" dxfId="2134" priority="65">
      <formula>F218&gt;0</formula>
    </cfRule>
    <cfRule type="expression" dxfId="2133" priority="66">
      <formula>F218&lt;0</formula>
    </cfRule>
  </conditionalFormatting>
  <conditionalFormatting sqref="H217 F217">
    <cfRule type="expression" dxfId="2132" priority="63">
      <formula>F217&gt;0</formula>
    </cfRule>
    <cfRule type="expression" dxfId="2131" priority="64">
      <formula>F217&lt;0</formula>
    </cfRule>
  </conditionalFormatting>
  <conditionalFormatting sqref="H221 F221">
    <cfRule type="expression" dxfId="2130" priority="61">
      <formula>F221&gt;0</formula>
    </cfRule>
    <cfRule type="expression" dxfId="2129" priority="62">
      <formula>F221&lt;0</formula>
    </cfRule>
  </conditionalFormatting>
  <conditionalFormatting sqref="H227:H230 F227:F230">
    <cfRule type="expression" dxfId="2128" priority="57">
      <formula>F227&gt;0</formula>
    </cfRule>
    <cfRule type="expression" dxfId="2127" priority="58">
      <formula>F227&lt;0</formula>
    </cfRule>
  </conditionalFormatting>
  <conditionalFormatting sqref="H225:H226 F225:F226">
    <cfRule type="expression" dxfId="2126" priority="55">
      <formula>F225&gt;0</formula>
    </cfRule>
    <cfRule type="expression" dxfId="2125" priority="56">
      <formula>F225&lt;0</formula>
    </cfRule>
  </conditionalFormatting>
  <conditionalFormatting sqref="H252 F252">
    <cfRule type="expression" dxfId="2124" priority="53">
      <formula>F252&gt;0</formula>
    </cfRule>
    <cfRule type="expression" dxfId="2123" priority="54">
      <formula>F252&lt;0</formula>
    </cfRule>
  </conditionalFormatting>
  <conditionalFormatting sqref="H233:H235 F233:F235">
    <cfRule type="expression" dxfId="2122" priority="51">
      <formula>F233&gt;0</formula>
    </cfRule>
    <cfRule type="expression" dxfId="2121" priority="52">
      <formula>F233&lt;0</formula>
    </cfRule>
  </conditionalFormatting>
  <conditionalFormatting sqref="H231:H232 F231:F232">
    <cfRule type="expression" dxfId="2120" priority="49">
      <formula>F231&gt;0</formula>
    </cfRule>
    <cfRule type="expression" dxfId="2119" priority="50">
      <formula>F231&lt;0</formula>
    </cfRule>
  </conditionalFormatting>
  <conditionalFormatting sqref="H245:H247 F245:F247">
    <cfRule type="expression" dxfId="2118" priority="47">
      <formula>F245&gt;0</formula>
    </cfRule>
    <cfRule type="expression" dxfId="2117" priority="48">
      <formula>F245&lt;0</formula>
    </cfRule>
  </conditionalFormatting>
  <conditionalFormatting sqref="H244 F244">
    <cfRule type="expression" dxfId="2116" priority="45">
      <formula>F244&gt;0</formula>
    </cfRule>
    <cfRule type="expression" dxfId="2115" priority="46">
      <formula>F244&lt;0</formula>
    </cfRule>
  </conditionalFormatting>
  <conditionalFormatting sqref="H241:H243 F241:F243">
    <cfRule type="expression" dxfId="2114" priority="43">
      <formula>F241&gt;0</formula>
    </cfRule>
    <cfRule type="expression" dxfId="2113" priority="44">
      <formula>F241&lt;0</formula>
    </cfRule>
  </conditionalFormatting>
  <conditionalFormatting sqref="H240 F240">
    <cfRule type="expression" dxfId="2112" priority="41">
      <formula>F240&gt;0</formula>
    </cfRule>
    <cfRule type="expression" dxfId="2111" priority="42">
      <formula>F240&lt;0</formula>
    </cfRule>
  </conditionalFormatting>
  <conditionalFormatting sqref="H237:H239 F237:F239">
    <cfRule type="expression" dxfId="2110" priority="39">
      <formula>F237&gt;0</formula>
    </cfRule>
    <cfRule type="expression" dxfId="2109" priority="40">
      <formula>F237&lt;0</formula>
    </cfRule>
  </conditionalFormatting>
  <conditionalFormatting sqref="H236 F236">
    <cfRule type="expression" dxfId="2108" priority="37">
      <formula>F236&gt;0</formula>
    </cfRule>
    <cfRule type="expression" dxfId="2107" priority="38">
      <formula>F236&lt;0</formula>
    </cfRule>
  </conditionalFormatting>
  <conditionalFormatting sqref="H249:H251 F249:F251">
    <cfRule type="expression" dxfId="2106" priority="35">
      <formula>F249&gt;0</formula>
    </cfRule>
    <cfRule type="expression" dxfId="2105" priority="36">
      <formula>F249&lt;0</formula>
    </cfRule>
  </conditionalFormatting>
  <conditionalFormatting sqref="H248 F248">
    <cfRule type="expression" dxfId="2104" priority="33">
      <formula>F248&gt;0</formula>
    </cfRule>
    <cfRule type="expression" dxfId="2103" priority="34">
      <formula>F248&lt;0</formula>
    </cfRule>
  </conditionalFormatting>
  <conditionalFormatting sqref="H256 F256">
    <cfRule type="expression" dxfId="2102" priority="29">
      <formula>F256&gt;0</formula>
    </cfRule>
    <cfRule type="expression" dxfId="2101" priority="30">
      <formula>F256&lt;0</formula>
    </cfRule>
  </conditionalFormatting>
  <conditionalFormatting sqref="H253:H255 F253:F255">
    <cfRule type="expression" dxfId="2100" priority="27">
      <formula>F253&gt;0</formula>
    </cfRule>
    <cfRule type="expression" dxfId="2099" priority="28">
      <formula>F253&lt;0</formula>
    </cfRule>
  </conditionalFormatting>
  <conditionalFormatting sqref="H267:H268 F267:F268">
    <cfRule type="expression" dxfId="2098" priority="25">
      <formula>F267&gt;0</formula>
    </cfRule>
    <cfRule type="expression" dxfId="2097" priority="26">
      <formula>F267&lt;0</formula>
    </cfRule>
  </conditionalFormatting>
  <conditionalFormatting sqref="H263:H266 F263:F266">
    <cfRule type="expression" dxfId="2096" priority="21">
      <formula>F263&gt;0</formula>
    </cfRule>
    <cfRule type="expression" dxfId="2095" priority="22">
      <formula>F263&lt;0</formula>
    </cfRule>
  </conditionalFormatting>
  <conditionalFormatting sqref="H261:H262 F261:F262">
    <cfRule type="expression" dxfId="2094" priority="19">
      <formula>F261&gt;0</formula>
    </cfRule>
    <cfRule type="expression" dxfId="2093" priority="20">
      <formula>F261&lt;0</formula>
    </cfRule>
  </conditionalFormatting>
  <conditionalFormatting sqref="H257:H260 F257:F260">
    <cfRule type="expression" dxfId="2092" priority="15">
      <formula>F257&gt;0</formula>
    </cfRule>
    <cfRule type="expression" dxfId="2091" priority="16">
      <formula>F257&lt;0</formula>
    </cfRule>
  </conditionalFormatting>
  <conditionalFormatting sqref="F276:F279 H276:H279">
    <cfRule type="expression" dxfId="2090" priority="13">
      <formula>F276&gt;0</formula>
    </cfRule>
    <cfRule type="expression" dxfId="2089" priority="14">
      <formula>F276&lt;0</formula>
    </cfRule>
  </conditionalFormatting>
  <conditionalFormatting sqref="F274:F275 H274:H275">
    <cfRule type="expression" dxfId="2088" priority="11">
      <formula>F274&gt;0</formula>
    </cfRule>
    <cfRule type="expression" dxfId="2087" priority="12">
      <formula>F274&lt;0</formula>
    </cfRule>
  </conditionalFormatting>
  <conditionalFormatting sqref="F280:F282 H280:H282 K280:K283">
    <cfRule type="expression" dxfId="2086" priority="5">
      <formula>F280&gt;0</formula>
    </cfRule>
    <cfRule type="expression" dxfId="2085" priority="6">
      <formula>F280&lt;0</formula>
    </cfRule>
  </conditionalFormatting>
  <conditionalFormatting sqref="K286:K288 H286:H288 F286:F288">
    <cfRule type="expression" dxfId="2084" priority="1">
      <formula>F286&gt;0</formula>
    </cfRule>
    <cfRule type="expression" dxfId="2083" priority="2">
      <formula>F286&lt;0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261</v>
      </c>
      <c r="AJ2">
        <f>$Q$2*$Q$4</f>
        <v>5083.96</v>
      </c>
      <c r="AK2">
        <f ca="1">AJ2*EXP(-$X$2 * AI2/365.25)</f>
        <v>5083.96</v>
      </c>
      <c r="AM2" s="2">
        <f>Q10</f>
        <v>0</v>
      </c>
      <c r="AO2">
        <f ca="1" xml:space="preserve"> (SUM(AB:AB) - SUM(AE:AE) - SUM(AH:AH) - SUM(AK:AK))/SUM(AB:AB)</f>
        <v>4.8889112835500112E-2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12.709899999999999</v>
      </c>
      <c r="R4" s="495">
        <v>7.9000000000000008E-3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5083.96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-727.69000000000142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-727.69000000000142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-0.12521228910894519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3.7765836080535645E-2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13.378842105263157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13.98089</v>
      </c>
      <c r="W21" s="134"/>
    </row>
    <row r="22" spans="1:34" x14ac:dyDescent="0.25">
      <c r="O22" s="81">
        <v>1.0900000000000001</v>
      </c>
      <c r="P22" s="81">
        <f t="shared" ref="P22:P41" si="11">O22*$Q$4</f>
        <v>13.853791000000001</v>
      </c>
      <c r="W22" s="134"/>
    </row>
    <row r="23" spans="1:34" x14ac:dyDescent="0.25">
      <c r="O23" s="81">
        <v>1.08</v>
      </c>
      <c r="P23" s="81">
        <f t="shared" si="11"/>
        <v>13.726692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13.599593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13.472493999999999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13.345395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13.218296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13.091196999999999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12.964098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12.836998999999999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12.709899999999999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12.582801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12.455701999999999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12.328602999999999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12.201503999999998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12.074404999999999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11.947305999999999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11.820207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11.693108000000001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11.566008999999999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11.43891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82" priority="25">
      <formula>F56&gt;0</formula>
    </cfRule>
    <cfRule type="expression" dxfId="2081" priority="26">
      <formula>F56&lt;0</formula>
    </cfRule>
  </conditionalFormatting>
  <conditionalFormatting sqref="Q7">
    <cfRule type="expression" dxfId="2080" priority="23">
      <formula>Q7&gt;0</formula>
    </cfRule>
    <cfRule type="expression" dxfId="2079" priority="24">
      <formula>Q7&lt;0</formula>
    </cfRule>
  </conditionalFormatting>
  <conditionalFormatting sqref="Q8">
    <cfRule type="expression" dxfId="2078" priority="21">
      <formula>Q8&gt;0</formula>
    </cfRule>
    <cfRule type="expression" dxfId="2077" priority="22">
      <formula>Q8&lt;0</formula>
    </cfRule>
  </conditionalFormatting>
  <conditionalFormatting sqref="F25:F30 F34:F55">
    <cfRule type="expression" dxfId="2076" priority="19">
      <formula>F25&gt;0</formula>
    </cfRule>
    <cfRule type="expression" dxfId="2075" priority="20">
      <formula>F25&lt;0</formula>
    </cfRule>
  </conditionalFormatting>
  <conditionalFormatting sqref="H25:H30 H34:H55">
    <cfRule type="expression" dxfId="2074" priority="17">
      <formula>H25&gt;0</formula>
    </cfRule>
    <cfRule type="expression" dxfId="2073" priority="18">
      <formula>H25&lt;0</formula>
    </cfRule>
  </conditionalFormatting>
  <conditionalFormatting sqref="F89:F110">
    <cfRule type="expression" dxfId="2072" priority="15">
      <formula>F89&gt;0</formula>
    </cfRule>
    <cfRule type="expression" dxfId="2071" priority="16">
      <formula>F89&lt;0</formula>
    </cfRule>
  </conditionalFormatting>
  <conditionalFormatting sqref="H89:H110">
    <cfRule type="expression" dxfId="2070" priority="13">
      <formula>H89&gt;0</formula>
    </cfRule>
    <cfRule type="expression" dxfId="2069" priority="14">
      <formula>H89&lt;0</formula>
    </cfRule>
  </conditionalFormatting>
  <conditionalFormatting sqref="Q10">
    <cfRule type="expression" dxfId="2068" priority="11">
      <formula>Q10&gt;0</formula>
    </cfRule>
    <cfRule type="expression" dxfId="2067" priority="12">
      <formula>Q10&lt;0</formula>
    </cfRule>
  </conditionalFormatting>
  <conditionalFormatting sqref="J25:J38">
    <cfRule type="expression" dxfId="2066" priority="9">
      <formula>J25&gt;0</formula>
    </cfRule>
    <cfRule type="expression" dxfId="2065" priority="10">
      <formula>J25&lt;0</formula>
    </cfRule>
  </conditionalFormatting>
  <conditionalFormatting sqref="K25:K38">
    <cfRule type="expression" dxfId="2064" priority="7">
      <formula>K25&gt;0</formula>
    </cfRule>
    <cfRule type="expression" dxfId="2063" priority="8">
      <formula>K25&lt;0</formula>
    </cfRule>
  </conditionalFormatting>
  <conditionalFormatting sqref="L25:L38">
    <cfRule type="expression" dxfId="2062" priority="5">
      <formula>L25&gt;0</formula>
    </cfRule>
    <cfRule type="expression" dxfId="206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60" priority="3">
      <formula>F31&gt;0</formula>
    </cfRule>
    <cfRule type="expression" dxfId="2059" priority="4">
      <formula>F31&lt;0</formula>
    </cfRule>
  </conditionalFormatting>
  <conditionalFormatting sqref="H31:H33">
    <cfRule type="expression" dxfId="2058" priority="1">
      <formula>H31&gt;0</formula>
    </cfRule>
    <cfRule type="expression" dxfId="205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4" activePane="bottomLeft" state="frozen"/>
      <selection activeCell="A2" sqref="A2"/>
      <selection pane="bottomLeft" activeCell="K54" sqref="K5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38.739899999999999</v>
      </c>
      <c r="R4" s="495">
        <v>-2.9999999999999997E-4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13558.965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-1417.8450000000012</v>
      </c>
      <c r="R7">
        <v>200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-1417.8450000000012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-9.46693588287493E-2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18.669831325301203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42.613890000000005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42.226491000000003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41.839092000000001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41.451692999999999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41.064294000000004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40.676895000000002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40.289496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39.902096999999998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39.514698000000003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39.127299000000001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38.739899999999999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38.352500999999997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37.965101999999995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37.577703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37.190303999999998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36.802904999999996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36.415505999999993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36.028106999999999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35.640708000000004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35.253309000000002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34.86591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6" priority="35">
      <formula>F60&gt;0</formula>
    </cfRule>
    <cfRule type="expression" dxfId="2055" priority="36">
      <formula>F60&lt;0</formula>
    </cfRule>
  </conditionalFormatting>
  <conditionalFormatting sqref="Q7">
    <cfRule type="expression" dxfId="2054" priority="33">
      <formula>Q7&gt;0</formula>
    </cfRule>
    <cfRule type="expression" dxfId="2053" priority="34">
      <formula>Q7&lt;0</formula>
    </cfRule>
  </conditionalFormatting>
  <conditionalFormatting sqref="Q8">
    <cfRule type="expression" dxfId="2052" priority="31">
      <formula>Q8&gt;0</formula>
    </cfRule>
    <cfRule type="expression" dxfId="2051" priority="32">
      <formula>Q8&lt;0</formula>
    </cfRule>
  </conditionalFormatting>
  <conditionalFormatting sqref="F31:F49 F51:F59">
    <cfRule type="expression" dxfId="2050" priority="29">
      <formula>F31&gt;0</formula>
    </cfRule>
    <cfRule type="expression" dxfId="2049" priority="30">
      <formula>F31&lt;0</formula>
    </cfRule>
  </conditionalFormatting>
  <conditionalFormatting sqref="H31:H49 H51:H59">
    <cfRule type="expression" dxfId="2048" priority="27">
      <formula>H31&gt;0</formula>
    </cfRule>
    <cfRule type="expression" dxfId="2047" priority="28">
      <formula>H31&lt;0</formula>
    </cfRule>
  </conditionalFormatting>
  <conditionalFormatting sqref="Q10">
    <cfRule type="expression" dxfId="2046" priority="25">
      <formula>Q10&gt;0</formula>
    </cfRule>
    <cfRule type="expression" dxfId="2045" priority="26">
      <formula>Q10&lt;0</formula>
    </cfRule>
  </conditionalFormatting>
  <conditionalFormatting sqref="J25:J38">
    <cfRule type="expression" dxfId="2044" priority="23">
      <formula>J25&gt;0</formula>
    </cfRule>
    <cfRule type="expression" dxfId="2043" priority="24">
      <formula>J25&lt;0</formula>
    </cfRule>
  </conditionalFormatting>
  <conditionalFormatting sqref="K38">
    <cfRule type="expression" dxfId="2042" priority="21">
      <formula>K38&gt;0</formula>
    </cfRule>
    <cfRule type="expression" dxfId="2041" priority="22">
      <formula>K38&lt;0</formula>
    </cfRule>
  </conditionalFormatting>
  <conditionalFormatting sqref="L25:L38">
    <cfRule type="expression" dxfId="2040" priority="19">
      <formula>L25&gt;0</formula>
    </cfRule>
    <cfRule type="expression" dxfId="2039" priority="20">
      <formula>L25&lt;0</formula>
    </cfRule>
  </conditionalFormatting>
  <conditionalFormatting sqref="F89:F110">
    <cfRule type="expression" dxfId="2038" priority="17">
      <formula>F89&gt;0</formula>
    </cfRule>
    <cfRule type="expression" dxfId="2037" priority="18">
      <formula>F89&lt;0</formula>
    </cfRule>
  </conditionalFormatting>
  <conditionalFormatting sqref="H89:H110">
    <cfRule type="expression" dxfId="2036" priority="15">
      <formula>H89&gt;0</formula>
    </cfRule>
    <cfRule type="expression" dxfId="2035" priority="16">
      <formula>H89&lt;0</formula>
    </cfRule>
  </conditionalFormatting>
  <conditionalFormatting sqref="J89:J102">
    <cfRule type="expression" dxfId="2034" priority="13">
      <formula>J89&gt;0</formula>
    </cfRule>
    <cfRule type="expression" dxfId="2033" priority="14">
      <formula>J89&lt;0</formula>
    </cfRule>
  </conditionalFormatting>
  <conditionalFormatting sqref="K89:K102">
    <cfRule type="expression" dxfId="2032" priority="11">
      <formula>K89&gt;0</formula>
    </cfRule>
    <cfRule type="expression" dxfId="2031" priority="12">
      <formula>K89&lt;0</formula>
    </cfRule>
  </conditionalFormatting>
  <conditionalFormatting sqref="L89:L102">
    <cfRule type="expression" dxfId="2030" priority="9">
      <formula>L89&gt;0</formula>
    </cfRule>
    <cfRule type="expression" dxfId="2029" priority="10">
      <formula>L89&lt;0</formula>
    </cfRule>
  </conditionalFormatting>
  <conditionalFormatting sqref="F25:F30">
    <cfRule type="expression" dxfId="2028" priority="7">
      <formula>F25&gt;0</formula>
    </cfRule>
    <cfRule type="expression" dxfId="2027" priority="8">
      <formula>F25&lt;0</formula>
    </cfRule>
  </conditionalFormatting>
  <conditionalFormatting sqref="H25:H30">
    <cfRule type="expression" dxfId="2026" priority="5">
      <formula>H25&gt;0</formula>
    </cfRule>
    <cfRule type="expression" dxfId="2025" priority="6">
      <formula>H25&lt;0</formula>
    </cfRule>
  </conditionalFormatting>
  <conditionalFormatting sqref="F50">
    <cfRule type="expression" dxfId="2024" priority="3">
      <formula>F50&gt;0</formula>
    </cfRule>
    <cfRule type="expression" dxfId="2023" priority="4">
      <formula>F50&lt;0</formula>
    </cfRule>
  </conditionalFormatting>
  <conditionalFormatting sqref="H50">
    <cfRule type="expression" dxfId="2022" priority="1">
      <formula>H50&gt;0</formula>
    </cfRule>
    <cfRule type="expression" dxfId="202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20" priority="35">
      <formula>F47&gt;0</formula>
    </cfRule>
    <cfRule type="expression" dxfId="2019" priority="36">
      <formula>F47&lt;0</formula>
    </cfRule>
  </conditionalFormatting>
  <conditionalFormatting sqref="Q7">
    <cfRule type="expression" dxfId="2018" priority="33">
      <formula>Q7&gt;0</formula>
    </cfRule>
    <cfRule type="expression" dxfId="2017" priority="34">
      <formula>Q7&lt;0</formula>
    </cfRule>
  </conditionalFormatting>
  <conditionalFormatting sqref="Q8">
    <cfRule type="expression" dxfId="2016" priority="31">
      <formula>Q8&gt;0</formula>
    </cfRule>
    <cfRule type="expression" dxfId="2015" priority="32">
      <formula>Q8&lt;0</formula>
    </cfRule>
  </conditionalFormatting>
  <conditionalFormatting sqref="F30:F46">
    <cfRule type="expression" dxfId="2014" priority="29">
      <formula>F30&gt;0</formula>
    </cfRule>
    <cfRule type="expression" dxfId="2013" priority="30">
      <formula>F30&lt;0</formula>
    </cfRule>
  </conditionalFormatting>
  <conditionalFormatting sqref="H30:H46">
    <cfRule type="expression" dxfId="2012" priority="27">
      <formula>H30&gt;0</formula>
    </cfRule>
    <cfRule type="expression" dxfId="2011" priority="28">
      <formula>H30&lt;0</formula>
    </cfRule>
  </conditionalFormatting>
  <conditionalFormatting sqref="Q10">
    <cfRule type="expression" dxfId="2010" priority="25">
      <formula>Q10&gt;0</formula>
    </cfRule>
    <cfRule type="expression" dxfId="2009" priority="26">
      <formula>Q10&lt;0</formula>
    </cfRule>
  </conditionalFormatting>
  <conditionalFormatting sqref="J25:J38">
    <cfRule type="expression" dxfId="2008" priority="23">
      <formula>J25&gt;0</formula>
    </cfRule>
    <cfRule type="expression" dxfId="2007" priority="24">
      <formula>J25&lt;0</formula>
    </cfRule>
  </conditionalFormatting>
  <conditionalFormatting sqref="K25:K38">
    <cfRule type="expression" dxfId="2006" priority="21">
      <formula>K25&gt;0</formula>
    </cfRule>
    <cfRule type="expression" dxfId="2005" priority="22">
      <formula>K25&lt;0</formula>
    </cfRule>
  </conditionalFormatting>
  <conditionalFormatting sqref="L25 L38">
    <cfRule type="expression" dxfId="2004" priority="19">
      <formula>L25&gt;0</formula>
    </cfRule>
    <cfRule type="expression" dxfId="2003" priority="20">
      <formula>L25&lt;0</formula>
    </cfRule>
  </conditionalFormatting>
  <conditionalFormatting sqref="F89:F110">
    <cfRule type="expression" dxfId="2002" priority="17">
      <formula>F89&gt;0</formula>
    </cfRule>
    <cfRule type="expression" dxfId="2001" priority="18">
      <formula>F89&lt;0</formula>
    </cfRule>
  </conditionalFormatting>
  <conditionalFormatting sqref="H89:H110">
    <cfRule type="expression" dxfId="2000" priority="15">
      <formula>H89&gt;0</formula>
    </cfRule>
    <cfRule type="expression" dxfId="1999" priority="16">
      <formula>H89&lt;0</formula>
    </cfRule>
  </conditionalFormatting>
  <conditionalFormatting sqref="J89:J102">
    <cfRule type="expression" dxfId="1998" priority="13">
      <formula>J89&gt;0</formula>
    </cfRule>
    <cfRule type="expression" dxfId="1997" priority="14">
      <formula>J89&lt;0</formula>
    </cfRule>
  </conditionalFormatting>
  <conditionalFormatting sqref="K89:K102">
    <cfRule type="expression" dxfId="1996" priority="11">
      <formula>K89&gt;0</formula>
    </cfRule>
    <cfRule type="expression" dxfId="1995" priority="12">
      <formula>K89&lt;0</formula>
    </cfRule>
  </conditionalFormatting>
  <conditionalFormatting sqref="L89:L102">
    <cfRule type="expression" dxfId="1994" priority="9">
      <formula>L89&gt;0</formula>
    </cfRule>
    <cfRule type="expression" dxfId="1993" priority="10">
      <formula>L89&lt;0</formula>
    </cfRule>
  </conditionalFormatting>
  <conditionalFormatting sqref="F25 F29">
    <cfRule type="expression" dxfId="1992" priority="7">
      <formula>F25&gt;0</formula>
    </cfRule>
    <cfRule type="expression" dxfId="1991" priority="8">
      <formula>F25&lt;0</formula>
    </cfRule>
  </conditionalFormatting>
  <conditionalFormatting sqref="H29 H25:H27">
    <cfRule type="expression" dxfId="1990" priority="5">
      <formula>H25&gt;0</formula>
    </cfRule>
    <cfRule type="expression" dxfId="1989" priority="6">
      <formula>H25&lt;0</formula>
    </cfRule>
  </conditionalFormatting>
  <conditionalFormatting sqref="F26:F28">
    <cfRule type="expression" dxfId="1988" priority="3">
      <formula>F26&gt;0</formula>
    </cfRule>
    <cfRule type="expression" dxfId="1987" priority="4">
      <formula>F26&lt;0</formula>
    </cfRule>
  </conditionalFormatting>
  <conditionalFormatting sqref="H28">
    <cfRule type="expression" dxfId="1986" priority="1">
      <formula>H28&gt;0</formula>
    </cfRule>
    <cfRule type="expression" dxfId="198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topLeftCell="C1" zoomScaleNormal="100" workbookViewId="0">
      <pane ySplit="1" topLeftCell="A146" activePane="bottomLeft" state="frozen"/>
      <selection activeCell="A2" sqref="A2"/>
      <selection pane="bottomLeft" activeCell="U75" sqref="U75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500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20.9587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28.58</v>
      </c>
      <c r="R4" s="222">
        <v>-9.9299999999999999E-2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14290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10479.35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5558.6200000000172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3810.6500000000233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0.36363419486895876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1.9594121763470963E-2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13.773493975903612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31.438000000000002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31.152200000000001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30.866399999999999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30.5806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30.294799999999999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30.009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29.723199999999999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29.4374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29.151599999999998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28.8658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28.58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28.294199999999996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28.008399999999998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27.722599999999996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27.436799999999998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9" si="3">D38*C38+E38</f>
        <v>1942.4</v>
      </c>
      <c r="G38" s="29"/>
      <c r="O38" s="81">
        <v>0.95</v>
      </c>
      <c r="P38" s="81">
        <f t="shared" si="2"/>
        <v>27.150999999999996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26.865199999999998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26.5794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26.293599999999998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26.0078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25.721999999999998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7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735">
        <v>43356</v>
      </c>
      <c r="C49" s="4">
        <v>200</v>
      </c>
      <c r="D49" s="3">
        <v>28.5</v>
      </c>
      <c r="E49" s="3">
        <v>0</v>
      </c>
      <c r="F49" s="3">
        <f t="shared" si="3"/>
        <v>5700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11820</v>
      </c>
      <c r="D57" s="18"/>
      <c r="E57" s="18"/>
      <c r="F57" s="18">
        <f>SUM(F2:F56)</f>
        <v>312965.67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11520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1297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10">
        <v>300</v>
      </c>
      <c r="D168" s="39">
        <v>15.930999999999999</v>
      </c>
      <c r="E168" s="39">
        <v>31.73</v>
      </c>
      <c r="F168" s="39">
        <f t="shared" ref="F168:F169" si="25">C168*(E168-D168)</f>
        <v>4739.7000000000007</v>
      </c>
      <c r="G168" s="39">
        <f t="shared" ref="G168:G169" si="26">D168*C168</f>
        <v>4779.3</v>
      </c>
      <c r="H168" s="222">
        <f t="shared" ref="H168:H169" si="27">(E168-D168)/D168</f>
        <v>0.99171426777980054</v>
      </c>
      <c r="I168" s="39"/>
      <c r="J168" s="39"/>
      <c r="K168" s="865">
        <f>F168+$Q$10</f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5"/>
        <v>3810.6499999999992</v>
      </c>
      <c r="G169" s="39">
        <f t="shared" si="26"/>
        <v>10479.35</v>
      </c>
      <c r="H169" s="222">
        <f t="shared" si="27"/>
        <v>0.36363419486895648</v>
      </c>
      <c r="I169" s="39"/>
      <c r="J169" s="39"/>
      <c r="K169" s="39">
        <f>F169+$Q$10</f>
        <v>5558.6199999999935</v>
      </c>
      <c r="L169" s="39">
        <v>13.77</v>
      </c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8">C175*(E175-D175)</f>
        <v>-33.800000000000097</v>
      </c>
      <c r="G175" s="363">
        <f t="shared" ref="G175:G188" si="29">D175*C175</f>
        <v>3591.7999999999997</v>
      </c>
      <c r="H175" s="364">
        <f t="shared" ref="H175:H188" si="30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8"/>
        <v>85.200000000000387</v>
      </c>
      <c r="G176" s="363">
        <f t="shared" si="29"/>
        <v>3591.7999999999997</v>
      </c>
      <c r="H176" s="364">
        <f t="shared" si="30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8"/>
        <v>-136.80000000000021</v>
      </c>
      <c r="G177" s="363">
        <f t="shared" si="29"/>
        <v>3591.7999999999997</v>
      </c>
      <c r="H177" s="364">
        <f t="shared" si="30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8"/>
        <v>-147.56000000000029</v>
      </c>
      <c r="G178" s="363">
        <f t="shared" si="29"/>
        <v>4959.3599999999997</v>
      </c>
      <c r="H178" s="364">
        <f t="shared" si="30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8"/>
        <v>-49.199999999999591</v>
      </c>
      <c r="G179" s="363">
        <f t="shared" si="29"/>
        <v>8408.4</v>
      </c>
      <c r="H179" s="364">
        <f t="shared" si="30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8"/>
        <v>109.60000000000036</v>
      </c>
      <c r="G180" s="363">
        <f t="shared" si="29"/>
        <v>6994.4000000000005</v>
      </c>
      <c r="H180" s="364">
        <f t="shared" si="30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8"/>
        <v>-6.4000000000007162</v>
      </c>
      <c r="G181" s="363">
        <f t="shared" si="29"/>
        <v>6994.4000000000005</v>
      </c>
      <c r="H181" s="364">
        <f t="shared" si="30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8"/>
        <v>166.71999999999912</v>
      </c>
      <c r="G182" s="363">
        <f t="shared" si="29"/>
        <v>5554.880000000001</v>
      </c>
      <c r="H182" s="364">
        <f t="shared" si="30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8"/>
        <v>218.88000000000034</v>
      </c>
      <c r="G183" s="363">
        <f t="shared" si="29"/>
        <v>5544.32</v>
      </c>
      <c r="H183" s="364">
        <f t="shared" si="30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8"/>
        <v>298.88000000000034</v>
      </c>
      <c r="G184" s="363">
        <f t="shared" si="29"/>
        <v>5544.32</v>
      </c>
      <c r="H184" s="364">
        <f t="shared" si="30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8"/>
        <v>363.18000000000006</v>
      </c>
      <c r="G185" s="363">
        <f t="shared" si="29"/>
        <v>1845.42</v>
      </c>
      <c r="H185" s="364">
        <f t="shared" si="30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8"/>
        <v>329.12000000000035</v>
      </c>
      <c r="G186" s="363">
        <f t="shared" si="29"/>
        <v>5384.48</v>
      </c>
      <c r="H186" s="364">
        <f t="shared" si="30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8"/>
        <v>169.60000000000036</v>
      </c>
      <c r="G187" s="363">
        <f t="shared" si="29"/>
        <v>5384</v>
      </c>
      <c r="H187" s="364">
        <f t="shared" si="30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8"/>
        <v>474.7199999999998</v>
      </c>
      <c r="G188" s="363">
        <f t="shared" si="29"/>
        <v>5384.48</v>
      </c>
      <c r="H188" s="364">
        <f t="shared" si="30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31">C189*(E189-D189)</f>
        <v>588.31999999999994</v>
      </c>
      <c r="G189" s="363">
        <f t="shared" ref="G189:G202" si="32">D189*C189</f>
        <v>5384.48</v>
      </c>
      <c r="H189" s="364">
        <f t="shared" ref="H189:H231" si="33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31"/>
        <v>673.12000000000012</v>
      </c>
      <c r="G190" s="363">
        <f t="shared" si="32"/>
        <v>5384.48</v>
      </c>
      <c r="H190" s="364">
        <f t="shared" si="33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31"/>
        <v>597.9200000000003</v>
      </c>
      <c r="G191" s="363">
        <f t="shared" si="32"/>
        <v>5384.48</v>
      </c>
      <c r="H191" s="364">
        <f t="shared" si="33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31"/>
        <v>489.12000000000035</v>
      </c>
      <c r="G192" s="363">
        <f t="shared" si="32"/>
        <v>5384.48</v>
      </c>
      <c r="H192" s="364">
        <f t="shared" si="33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31"/>
        <v>409.12000000000035</v>
      </c>
      <c r="G193" s="363">
        <f t="shared" si="32"/>
        <v>5384.48</v>
      </c>
      <c r="H193" s="364">
        <f t="shared" si="33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31"/>
        <v>439.52</v>
      </c>
      <c r="G194" s="363">
        <f t="shared" si="32"/>
        <v>5384.48</v>
      </c>
      <c r="H194" s="364">
        <f t="shared" si="33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31"/>
        <v>369.12000000000035</v>
      </c>
      <c r="G195" s="363">
        <f t="shared" si="32"/>
        <v>5384.48</v>
      </c>
      <c r="H195" s="364">
        <f t="shared" si="33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31"/>
        <v>341.92000000000007</v>
      </c>
      <c r="G196" s="363">
        <f t="shared" si="32"/>
        <v>5384.48</v>
      </c>
      <c r="H196" s="364">
        <f t="shared" si="33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31"/>
        <v>442.72000000000048</v>
      </c>
      <c r="G197" s="363">
        <f t="shared" si="32"/>
        <v>5384.48</v>
      </c>
      <c r="H197" s="364">
        <f t="shared" si="33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31"/>
        <v>90.619999999999621</v>
      </c>
      <c r="G198" s="363">
        <f t="shared" si="32"/>
        <v>7821.38</v>
      </c>
      <c r="H198" s="364">
        <f t="shared" si="33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31"/>
        <v>51.480000000000103</v>
      </c>
      <c r="G199" s="363">
        <f t="shared" si="32"/>
        <v>8837.92</v>
      </c>
      <c r="H199" s="364">
        <f t="shared" si="33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31"/>
        <v>-376.80000000000007</v>
      </c>
      <c r="G200" s="363">
        <f t="shared" si="32"/>
        <v>10159.799999999999</v>
      </c>
      <c r="H200" s="364">
        <f t="shared" si="33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31"/>
        <v>-388.00000000000239</v>
      </c>
      <c r="G201" s="363">
        <f t="shared" si="32"/>
        <v>13408.000000000002</v>
      </c>
      <c r="H201" s="364">
        <f t="shared" si="33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31"/>
        <v>-262.9400000000004</v>
      </c>
      <c r="G202" s="363">
        <f t="shared" si="32"/>
        <v>13354.939999999999</v>
      </c>
      <c r="H202" s="364">
        <f t="shared" si="33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31"/>
        <v>-514.93999999999858</v>
      </c>
      <c r="G203" s="363">
        <f t="shared" ref="G203:G208" si="34">D203*C203</f>
        <v>13354.939999999999</v>
      </c>
      <c r="H203" s="364">
        <f t="shared" si="33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31"/>
        <v>-582.93999999999892</v>
      </c>
      <c r="G204" s="363">
        <f t="shared" si="34"/>
        <v>16522.939999999999</v>
      </c>
      <c r="H204" s="364">
        <f t="shared" si="33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31"/>
        <v>-292.93999999999801</v>
      </c>
      <c r="G205" s="363">
        <f t="shared" si="34"/>
        <v>16522.939999999999</v>
      </c>
      <c r="H205" s="364">
        <f t="shared" si="33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31"/>
        <v>-217.93999999999869</v>
      </c>
      <c r="G206" s="363">
        <f t="shared" si="34"/>
        <v>16522.939999999999</v>
      </c>
      <c r="H206" s="364">
        <f t="shared" si="33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31"/>
        <v>-92.93999999999869</v>
      </c>
      <c r="G207" s="363">
        <f t="shared" si="34"/>
        <v>16522.939999999999</v>
      </c>
      <c r="H207" s="364">
        <f t="shared" si="33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31"/>
        <v>-397.93999999999841</v>
      </c>
      <c r="G208" s="363">
        <f t="shared" si="34"/>
        <v>16522.939999999999</v>
      </c>
      <c r="H208" s="364">
        <f t="shared" si="33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31"/>
        <v>-27.939999999997411</v>
      </c>
      <c r="G209" s="363">
        <f t="shared" ref="G209:G231" si="35">D209*C209</f>
        <v>16522.939999999999</v>
      </c>
      <c r="H209" s="364">
        <f t="shared" si="33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31"/>
        <v>-142.9399999999994</v>
      </c>
      <c r="G210" s="363">
        <f t="shared" si="35"/>
        <v>16522.939999999999</v>
      </c>
      <c r="H210" s="364">
        <f t="shared" si="33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31"/>
        <v>-357.93999999999926</v>
      </c>
      <c r="G211" s="363">
        <f t="shared" si="35"/>
        <v>16522.939999999999</v>
      </c>
      <c r="H211" s="364">
        <f t="shared" si="33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31"/>
        <v>-442.94000000000011</v>
      </c>
      <c r="G212" s="363">
        <f t="shared" si="35"/>
        <v>16522.939999999999</v>
      </c>
      <c r="H212" s="364">
        <f t="shared" si="33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31"/>
        <v>-542.93999999999801</v>
      </c>
      <c r="G213" s="363">
        <f t="shared" si="35"/>
        <v>16522.939999999999</v>
      </c>
      <c r="H213" s="364">
        <f t="shared" si="33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31"/>
        <v>-224.94000000000014</v>
      </c>
      <c r="G214" s="363">
        <f t="shared" si="35"/>
        <v>16474.939999999999</v>
      </c>
      <c r="H214" s="364">
        <f t="shared" si="33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31"/>
        <v>-139.93999999999929</v>
      </c>
      <c r="G215" s="363">
        <f t="shared" si="35"/>
        <v>16474.939999999999</v>
      </c>
      <c r="H215" s="364">
        <f t="shared" si="33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31"/>
        <v>-847.93799999999919</v>
      </c>
      <c r="G216" s="363">
        <f t="shared" si="35"/>
        <v>19639.937999999998</v>
      </c>
      <c r="H216" s="364">
        <f t="shared" si="33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31"/>
        <v>-833.93799999999771</v>
      </c>
      <c r="G217" s="363">
        <f t="shared" si="35"/>
        <v>22757.937999999998</v>
      </c>
      <c r="H217" s="364">
        <f t="shared" si="33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31"/>
        <v>-840.93799999999885</v>
      </c>
      <c r="G218" s="363">
        <f t="shared" si="35"/>
        <v>22757.937999999998</v>
      </c>
      <c r="H218" s="364">
        <f t="shared" si="33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31"/>
        <v>-700.9379999999968</v>
      </c>
      <c r="G219" s="363">
        <f t="shared" si="35"/>
        <v>22757.937999999998</v>
      </c>
      <c r="H219" s="364">
        <f t="shared" si="33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31"/>
        <v>-1125.9439999999984</v>
      </c>
      <c r="G220" s="363">
        <f t="shared" si="35"/>
        <v>25837.944</v>
      </c>
      <c r="H220" s="364">
        <f t="shared" si="33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31"/>
        <v>-1205.9439999999995</v>
      </c>
      <c r="G221" s="363">
        <f t="shared" si="35"/>
        <v>25837.944</v>
      </c>
      <c r="H221" s="364">
        <f t="shared" si="33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31"/>
        <v>-965.94399999999894</v>
      </c>
      <c r="G222" s="363">
        <f t="shared" si="35"/>
        <v>25837.944</v>
      </c>
      <c r="H222" s="364">
        <f t="shared" si="33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31"/>
        <v>-1477.9439999999995</v>
      </c>
      <c r="G223" s="363">
        <f t="shared" si="35"/>
        <v>25837.944</v>
      </c>
      <c r="H223" s="364">
        <f t="shared" si="33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31"/>
        <v>-1773.936000000002</v>
      </c>
      <c r="G224" s="363">
        <f t="shared" si="35"/>
        <v>28845.936000000002</v>
      </c>
      <c r="H224" s="364">
        <f t="shared" si="33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31"/>
        <v>-1935.9360000000017</v>
      </c>
      <c r="G225" s="363">
        <f t="shared" si="35"/>
        <v>28845.936000000002</v>
      </c>
      <c r="H225" s="364">
        <f t="shared" si="33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31"/>
        <v>-1989.9360000000006</v>
      </c>
      <c r="G226" s="363">
        <f t="shared" si="35"/>
        <v>28845.936000000002</v>
      </c>
      <c r="H226" s="364">
        <f t="shared" si="33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31"/>
        <v>-2133.9360000000006</v>
      </c>
      <c r="G227" s="363">
        <f t="shared" si="35"/>
        <v>28845.936000000002</v>
      </c>
      <c r="H227" s="364">
        <f t="shared" si="33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31"/>
        <v>-2505.9399999999991</v>
      </c>
      <c r="G228" s="363">
        <f t="shared" si="35"/>
        <v>31785.94</v>
      </c>
      <c r="H228" s="364">
        <f t="shared" si="33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31"/>
        <v>-2945.94</v>
      </c>
      <c r="G229" s="363">
        <f t="shared" si="35"/>
        <v>31785.94</v>
      </c>
      <c r="H229" s="364">
        <f t="shared" si="33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31"/>
        <v>-2415.9399999999991</v>
      </c>
      <c r="G230" s="363">
        <f t="shared" si="35"/>
        <v>31785.94</v>
      </c>
      <c r="H230" s="364">
        <f t="shared" si="33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31"/>
        <v>-2785.94</v>
      </c>
      <c r="G231" s="363">
        <f t="shared" si="35"/>
        <v>31785.94</v>
      </c>
      <c r="H231" s="364">
        <f t="shared" si="33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6">C232*(E232-D232)</f>
        <v>-1145.9399999999996</v>
      </c>
      <c r="G232" s="363">
        <f t="shared" ref="G232:G237" si="37">D232*C232</f>
        <v>31785.94</v>
      </c>
      <c r="H232" s="364">
        <f t="shared" ref="H232:H237" si="38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6"/>
        <v>-520.01099999999701</v>
      </c>
      <c r="G233" s="363">
        <f t="shared" si="37"/>
        <v>28654.010999999999</v>
      </c>
      <c r="H233" s="364">
        <f t="shared" si="38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6"/>
        <v>-783.99999999999886</v>
      </c>
      <c r="G234" s="363">
        <f t="shared" si="37"/>
        <v>31764</v>
      </c>
      <c r="H234" s="364">
        <f t="shared" si="38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6"/>
        <v>350.64000000000027</v>
      </c>
      <c r="G235" s="363">
        <f t="shared" si="37"/>
        <v>15759.359999999999</v>
      </c>
      <c r="H235" s="364">
        <f t="shared" si="38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6"/>
        <v>-398.86400000000037</v>
      </c>
      <c r="G236" s="363">
        <f t="shared" si="37"/>
        <v>25214.864000000001</v>
      </c>
      <c r="H236" s="364">
        <f t="shared" si="38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6"/>
        <v>1280.8600000000013</v>
      </c>
      <c r="G237" s="363">
        <f t="shared" si="37"/>
        <v>12271.14</v>
      </c>
      <c r="H237" s="364">
        <f t="shared" si="38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9">C238*(E238-D238)</f>
        <v>648.8599999999991</v>
      </c>
      <c r="G238" s="363">
        <f t="shared" ref="G238:G244" si="40">D238*C238</f>
        <v>12271.14</v>
      </c>
      <c r="H238" s="364">
        <f t="shared" ref="H238:H244" si="41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9"/>
        <v>1108.8599999999985</v>
      </c>
      <c r="G239" s="363">
        <f t="shared" si="40"/>
        <v>12211.14</v>
      </c>
      <c r="H239" s="364">
        <f t="shared" si="41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9"/>
        <v>1467.7889999999991</v>
      </c>
      <c r="G240" s="363">
        <f t="shared" si="40"/>
        <v>8789.2109999999993</v>
      </c>
      <c r="H240" s="364">
        <f t="shared" si="41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9"/>
        <v>1645.7100000000005</v>
      </c>
      <c r="G241" s="363">
        <f t="shared" si="40"/>
        <v>5310.29</v>
      </c>
      <c r="H241" s="364">
        <f t="shared" si="41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9"/>
        <v>1537.7099999999996</v>
      </c>
      <c r="G242" s="363">
        <f t="shared" si="40"/>
        <v>8728.2900000000009</v>
      </c>
      <c r="H242" s="364">
        <f t="shared" si="41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9"/>
        <v>1754.0499999999997</v>
      </c>
      <c r="G243" s="363">
        <f t="shared" si="40"/>
        <v>1717.95</v>
      </c>
      <c r="H243" s="364">
        <f t="shared" si="41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9"/>
        <v>1742.0399999999997</v>
      </c>
      <c r="G244" s="363">
        <f t="shared" si="40"/>
        <v>8673.9599999999991</v>
      </c>
      <c r="H244" s="364">
        <f t="shared" si="41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42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42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42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3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42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3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42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3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42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3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42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3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42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3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42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3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42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3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42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3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42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3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42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3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42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3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42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3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42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3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42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3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42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3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42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42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42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84" priority="115">
      <formula>F139&gt;0</formula>
    </cfRule>
    <cfRule type="expression" dxfId="1983" priority="116">
      <formula>F139&lt;0</formula>
    </cfRule>
  </conditionalFormatting>
  <conditionalFormatting sqref="F184:F197 F200:F244 F247:F248">
    <cfRule type="expression" dxfId="1982" priority="111">
      <formula>F184&gt;0</formula>
    </cfRule>
    <cfRule type="expression" dxfId="1981" priority="112">
      <formula>F184&lt;0</formula>
    </cfRule>
  </conditionalFormatting>
  <conditionalFormatting sqref="F184:F197 F200:F244 F247:F248">
    <cfRule type="expression" dxfId="1980" priority="113">
      <formula>F184&gt;0</formula>
    </cfRule>
    <cfRule type="expression" dxfId="1979" priority="114">
      <formula>F184&lt;0</formula>
    </cfRule>
  </conditionalFormatting>
  <conditionalFormatting sqref="H179:H197 H200:H244 H247:H248">
    <cfRule type="expression" dxfId="1978" priority="109">
      <formula>H179&gt;0</formula>
    </cfRule>
    <cfRule type="expression" dxfId="1977" priority="110">
      <formula>H179&lt;0</formula>
    </cfRule>
  </conditionalFormatting>
  <conditionalFormatting sqref="F175:F178">
    <cfRule type="expression" dxfId="1976" priority="103">
      <formula>F175&gt;0</formula>
    </cfRule>
    <cfRule type="expression" dxfId="1975" priority="104">
      <formula>F175&lt;0</formula>
    </cfRule>
  </conditionalFormatting>
  <conditionalFormatting sqref="H175:H178">
    <cfRule type="expression" dxfId="1974" priority="101">
      <formula>H175&gt;0</formula>
    </cfRule>
    <cfRule type="expression" dxfId="1973" priority="102">
      <formula>H175&lt;0</formula>
    </cfRule>
  </conditionalFormatting>
  <conditionalFormatting sqref="Q8">
    <cfRule type="expression" dxfId="1972" priority="97">
      <formula>Q8&gt;0</formula>
    </cfRule>
    <cfRule type="expression" dxfId="1971" priority="98">
      <formula>Q8&lt;0</formula>
    </cfRule>
  </conditionalFormatting>
  <conditionalFormatting sqref="Q7">
    <cfRule type="expression" dxfId="1970" priority="99">
      <formula>Q7&gt;0</formula>
    </cfRule>
    <cfRule type="expression" dxfId="1969" priority="100">
      <formula>Q7&lt;0</formula>
    </cfRule>
  </conditionalFormatting>
  <conditionalFormatting sqref="F198">
    <cfRule type="expression" dxfId="1968" priority="93">
      <formula>F198&gt;0</formula>
    </cfRule>
    <cfRule type="expression" dxfId="1967" priority="94">
      <formula>F198&lt;0</formula>
    </cfRule>
  </conditionalFormatting>
  <conditionalFormatting sqref="F198">
    <cfRule type="expression" dxfId="1966" priority="95">
      <formula>F198&gt;0</formula>
    </cfRule>
    <cfRule type="expression" dxfId="1965" priority="96">
      <formula>F198&lt;0</formula>
    </cfRule>
  </conditionalFormatting>
  <conditionalFormatting sqref="H198">
    <cfRule type="expression" dxfId="1964" priority="91">
      <formula>H198&gt;0</formula>
    </cfRule>
    <cfRule type="expression" dxfId="1963" priority="92">
      <formula>H198&lt;0</formula>
    </cfRule>
  </conditionalFormatting>
  <conditionalFormatting sqref="F199">
    <cfRule type="expression" dxfId="1962" priority="87">
      <formula>F199&gt;0</formula>
    </cfRule>
    <cfRule type="expression" dxfId="1961" priority="88">
      <formula>F199&lt;0</formula>
    </cfRule>
  </conditionalFormatting>
  <conditionalFormatting sqref="F199">
    <cfRule type="expression" dxfId="1960" priority="89">
      <formula>F199&gt;0</formula>
    </cfRule>
    <cfRule type="expression" dxfId="1959" priority="90">
      <formula>F199&lt;0</formula>
    </cfRule>
  </conditionalFormatting>
  <conditionalFormatting sqref="H199">
    <cfRule type="expression" dxfId="1958" priority="85">
      <formula>H199&gt;0</formula>
    </cfRule>
    <cfRule type="expression" dxfId="1957" priority="86">
      <formula>H199&lt;0</formula>
    </cfRule>
  </conditionalFormatting>
  <conditionalFormatting sqref="F245:F246">
    <cfRule type="expression" dxfId="1956" priority="81">
      <formula>F245&gt;0</formula>
    </cfRule>
    <cfRule type="expression" dxfId="1955" priority="82">
      <formula>F245&lt;0</formula>
    </cfRule>
  </conditionalFormatting>
  <conditionalFormatting sqref="F245:F246">
    <cfRule type="expression" dxfId="1954" priority="83">
      <formula>F245&gt;0</formula>
    </cfRule>
    <cfRule type="expression" dxfId="1953" priority="84">
      <formula>F245&lt;0</formula>
    </cfRule>
  </conditionalFormatting>
  <conditionalFormatting sqref="H245:H246">
    <cfRule type="expression" dxfId="1952" priority="79">
      <formula>H245&gt;0</formula>
    </cfRule>
    <cfRule type="expression" dxfId="1951" priority="80">
      <formula>H245&lt;0</formula>
    </cfRule>
  </conditionalFormatting>
  <conditionalFormatting sqref="F64:F79">
    <cfRule type="expression" dxfId="1950" priority="77">
      <formula>F64&gt;0</formula>
    </cfRule>
    <cfRule type="expression" dxfId="1949" priority="78">
      <formula>F64&lt;0</formula>
    </cfRule>
  </conditionalFormatting>
  <conditionalFormatting sqref="H64:H79">
    <cfRule type="expression" dxfId="1948" priority="75">
      <formula>H64&gt;0</formula>
    </cfRule>
    <cfRule type="expression" dxfId="1947" priority="76">
      <formula>H64&lt;0</formula>
    </cfRule>
  </conditionalFormatting>
  <conditionalFormatting sqref="Q10">
    <cfRule type="expression" dxfId="1946" priority="73">
      <formula>Q10&gt;0</formula>
    </cfRule>
    <cfRule type="expression" dxfId="1945" priority="74">
      <formula>Q10&lt;0</formula>
    </cfRule>
  </conditionalFormatting>
  <conditionalFormatting sqref="J74">
    <cfRule type="expression" dxfId="1944" priority="71">
      <formula>J74&gt;0</formula>
    </cfRule>
    <cfRule type="expression" dxfId="1943" priority="72">
      <formula>J74&lt;0</formula>
    </cfRule>
  </conditionalFormatting>
  <conditionalFormatting sqref="F81:F89">
    <cfRule type="expression" dxfId="1942" priority="65">
      <formula>F81&gt;0</formula>
    </cfRule>
    <cfRule type="expression" dxfId="1941" priority="66">
      <formula>F81&lt;0</formula>
    </cfRule>
  </conditionalFormatting>
  <conditionalFormatting sqref="H81:H89">
    <cfRule type="expression" dxfId="1940" priority="63">
      <formula>H81&gt;0</formula>
    </cfRule>
    <cfRule type="expression" dxfId="1939" priority="64">
      <formula>H81&lt;0</formula>
    </cfRule>
  </conditionalFormatting>
  <conditionalFormatting sqref="R4">
    <cfRule type="expression" dxfId="1938" priority="61">
      <formula>R4&gt;0</formula>
    </cfRule>
    <cfRule type="expression" dxfId="1937" priority="62">
      <formula>R4&lt;0</formula>
    </cfRule>
  </conditionalFormatting>
  <conditionalFormatting sqref="Q9">
    <cfRule type="expression" dxfId="1936" priority="59">
      <formula>Q9&gt;0</formula>
    </cfRule>
    <cfRule type="expression" dxfId="1935" priority="60">
      <formula>Q9&lt;0</formula>
    </cfRule>
  </conditionalFormatting>
  <conditionalFormatting sqref="F90:F113">
    <cfRule type="expression" dxfId="1934" priority="55">
      <formula>F90&gt;0</formula>
    </cfRule>
    <cfRule type="expression" dxfId="1933" priority="56">
      <formula>F90&lt;0</formula>
    </cfRule>
  </conditionalFormatting>
  <conditionalFormatting sqref="H90:H113">
    <cfRule type="expression" dxfId="1932" priority="53">
      <formula>H90&gt;0</formula>
    </cfRule>
    <cfRule type="expression" dxfId="1931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30" priority="49">
      <formula>F114&gt;0</formula>
    </cfRule>
    <cfRule type="expression" dxfId="1929" priority="50">
      <formula>F114&lt;0</formula>
    </cfRule>
  </conditionalFormatting>
  <conditionalFormatting sqref="H114:H138">
    <cfRule type="expression" dxfId="1928" priority="47">
      <formula>H114&gt;0</formula>
    </cfRule>
    <cfRule type="expression" dxfId="1927" priority="48">
      <formula>H114&lt;0</formula>
    </cfRule>
  </conditionalFormatting>
  <conditionalFormatting sqref="H148:H149 F148:F149">
    <cfRule type="expression" dxfId="1926" priority="29">
      <formula>F148&gt;0</formula>
    </cfRule>
    <cfRule type="expression" dxfId="1925" priority="30">
      <formula>F148&lt;0</formula>
    </cfRule>
  </conditionalFormatting>
  <conditionalFormatting sqref="H143:H147 F143:F147">
    <cfRule type="expression" dxfId="1924" priority="27">
      <formula>F143&gt;0</formula>
    </cfRule>
    <cfRule type="expression" dxfId="1923" priority="28">
      <formula>F143&lt;0</formula>
    </cfRule>
  </conditionalFormatting>
  <conditionalFormatting sqref="F80">
    <cfRule type="expression" dxfId="1922" priority="25">
      <formula>F80&gt;0</formula>
    </cfRule>
    <cfRule type="expression" dxfId="1921" priority="26">
      <formula>F80&lt;0</formula>
    </cfRule>
  </conditionalFormatting>
  <conditionalFormatting sqref="H80">
    <cfRule type="expression" dxfId="1920" priority="23">
      <formula>H80&gt;0</formula>
    </cfRule>
    <cfRule type="expression" dxfId="1919" priority="24">
      <formula>H80&lt;0</formula>
    </cfRule>
  </conditionalFormatting>
  <conditionalFormatting sqref="F171 H171">
    <cfRule type="expression" dxfId="1918" priority="21">
      <formula>F171&gt;0</formula>
    </cfRule>
    <cfRule type="expression" dxfId="1917" priority="22">
      <formula>F171&lt;0</formula>
    </cfRule>
  </conditionalFormatting>
  <conditionalFormatting sqref="F160:F164 H160:H164">
    <cfRule type="expression" dxfId="1916" priority="17">
      <formula>F160&gt;0</formula>
    </cfRule>
    <cfRule type="expression" dxfId="1915" priority="18">
      <formula>F160&lt;0</formula>
    </cfRule>
  </conditionalFormatting>
  <conditionalFormatting sqref="F157:F159 H157:H159">
    <cfRule type="expression" dxfId="1914" priority="13">
      <formula>F157&gt;0</formula>
    </cfRule>
    <cfRule type="expression" dxfId="1913" priority="14">
      <formula>F157&lt;0</formula>
    </cfRule>
  </conditionalFormatting>
  <conditionalFormatting sqref="F154:F156 H154:H156">
    <cfRule type="expression" dxfId="1912" priority="11">
      <formula>F154&gt;0</formula>
    </cfRule>
    <cfRule type="expression" dxfId="1911" priority="12">
      <formula>F154&lt;0</formula>
    </cfRule>
  </conditionalFormatting>
  <conditionalFormatting sqref="F153 H153">
    <cfRule type="expression" dxfId="1910" priority="9">
      <formula>F153&gt;0</formula>
    </cfRule>
    <cfRule type="expression" dxfId="1909" priority="10">
      <formula>F153&lt;0</formula>
    </cfRule>
  </conditionalFormatting>
  <conditionalFormatting sqref="F166:F168 H166:H168 K64:K168">
    <cfRule type="expression" dxfId="1908" priority="7">
      <formula>F64&gt;0</formula>
    </cfRule>
    <cfRule type="expression" dxfId="1907" priority="8">
      <formula>F64&lt;0</formula>
    </cfRule>
  </conditionalFormatting>
  <conditionalFormatting sqref="F165 H165">
    <cfRule type="expression" dxfId="1906" priority="5">
      <formula>F165&gt;0</formula>
    </cfRule>
    <cfRule type="expression" dxfId="1905" priority="6">
      <formula>F165&lt;0</formula>
    </cfRule>
  </conditionalFormatting>
  <conditionalFormatting sqref="F169:F170 H169:H170 K169:K170">
    <cfRule type="expression" dxfId="1904" priority="3">
      <formula>F169&gt;0</formula>
    </cfRule>
    <cfRule type="expression" dxfId="1903" priority="4">
      <formula>F169&lt;0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02" priority="31">
      <formula>Q7&gt;0</formula>
    </cfRule>
    <cfRule type="expression" dxfId="1901" priority="32">
      <formula>Q7&lt;0</formula>
    </cfRule>
  </conditionalFormatting>
  <conditionalFormatting sqref="Q8">
    <cfRule type="expression" dxfId="1900" priority="29">
      <formula>Q8&gt;0</formula>
    </cfRule>
    <cfRule type="expression" dxfId="1899" priority="30">
      <formula>Q8&lt;0</formula>
    </cfRule>
  </conditionalFormatting>
  <conditionalFormatting sqref="F62:F65">
    <cfRule type="expression" dxfId="1898" priority="21">
      <formula>F62&gt;0</formula>
    </cfRule>
    <cfRule type="expression" dxfId="1897" priority="22">
      <formula>F62&lt;0</formula>
    </cfRule>
  </conditionalFormatting>
  <conditionalFormatting sqref="F66:F74 F78:F98 F102:F106">
    <cfRule type="expression" dxfId="1896" priority="17">
      <formula>F66&gt;0</formula>
    </cfRule>
    <cfRule type="expression" dxfId="1895" priority="18">
      <formula>F66&lt;0</formula>
    </cfRule>
  </conditionalFormatting>
  <conditionalFormatting sqref="F66:F74 F78:F98 F102:F106">
    <cfRule type="expression" dxfId="1894" priority="19">
      <formula>F66&gt;0</formula>
    </cfRule>
    <cfRule type="expression" dxfId="1893" priority="20">
      <formula>F66&lt;0</formula>
    </cfRule>
  </conditionalFormatting>
  <conditionalFormatting sqref="H62:H74 H78:H98 H102:H106">
    <cfRule type="expression" dxfId="1892" priority="15">
      <formula>H62&gt;0</formula>
    </cfRule>
    <cfRule type="expression" dxfId="1891" priority="16">
      <formula>H62&lt;0</formula>
    </cfRule>
  </conditionalFormatting>
  <conditionalFormatting sqref="F57:F61">
    <cfRule type="expression" dxfId="1890" priority="13">
      <formula>F57&gt;0</formula>
    </cfRule>
    <cfRule type="expression" dxfId="1889" priority="14">
      <formula>F57&lt;0</formula>
    </cfRule>
  </conditionalFormatting>
  <conditionalFormatting sqref="H57:H61">
    <cfRule type="expression" dxfId="1888" priority="11">
      <formula>H57&gt;0</formula>
    </cfRule>
    <cfRule type="expression" dxfId="1887" priority="12">
      <formula>H57&lt;0</formula>
    </cfRule>
  </conditionalFormatting>
  <conditionalFormatting sqref="F75:F77">
    <cfRule type="expression" dxfId="1886" priority="7">
      <formula>F75&gt;0</formula>
    </cfRule>
    <cfRule type="expression" dxfId="1885" priority="8">
      <formula>F75&lt;0</formula>
    </cfRule>
  </conditionalFormatting>
  <conditionalFormatting sqref="F75:F77">
    <cfRule type="expression" dxfId="1884" priority="9">
      <formula>F75&gt;0</formula>
    </cfRule>
    <cfRule type="expression" dxfId="1883" priority="10">
      <formula>F75&lt;0</formula>
    </cfRule>
  </conditionalFormatting>
  <conditionalFormatting sqref="H75:H77">
    <cfRule type="expression" dxfId="1882" priority="5">
      <formula>H75&gt;0</formula>
    </cfRule>
    <cfRule type="expression" dxfId="1881" priority="6">
      <formula>H75&lt;0</formula>
    </cfRule>
  </conditionalFormatting>
  <conditionalFormatting sqref="F22:F30">
    <cfRule type="expression" dxfId="1880" priority="3">
      <formula>F22&gt;0</formula>
    </cfRule>
    <cfRule type="expression" dxfId="1879" priority="4">
      <formula>F22&lt;0</formula>
    </cfRule>
  </conditionalFormatting>
  <conditionalFormatting sqref="F99:F101">
    <cfRule type="expression" dxfId="1878" priority="1">
      <formula>F99&gt;0</formula>
    </cfRule>
    <cfRule type="expression" dxfId="187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76" priority="25">
      <formula>F30&gt;0</formula>
    </cfRule>
    <cfRule type="expression" dxfId="1875" priority="26">
      <formula>F30&lt;0</formula>
    </cfRule>
  </conditionalFormatting>
  <conditionalFormatting sqref="Q7">
    <cfRule type="expression" dxfId="1874" priority="23">
      <formula>Q7&gt;0</formula>
    </cfRule>
    <cfRule type="expression" dxfId="1873" priority="24">
      <formula>Q7&lt;0</formula>
    </cfRule>
  </conditionalFormatting>
  <conditionalFormatting sqref="Q8">
    <cfRule type="expression" dxfId="1872" priority="21">
      <formula>Q8&gt;0</formula>
    </cfRule>
    <cfRule type="expression" dxfId="1871" priority="22">
      <formula>Q8&lt;0</formula>
    </cfRule>
  </conditionalFormatting>
  <conditionalFormatting sqref="M74">
    <cfRule type="expression" dxfId="1870" priority="15">
      <formula>M74&gt;0</formula>
    </cfRule>
    <cfRule type="expression" dxfId="1869" priority="16">
      <formula>M74&lt;0</formula>
    </cfRule>
  </conditionalFormatting>
  <conditionalFormatting sqref="F113:F149 H113:H149">
    <cfRule type="expression" dxfId="1868" priority="13">
      <formula>F113&gt;0</formula>
    </cfRule>
    <cfRule type="expression" dxfId="1867" priority="14">
      <formula>F113&lt;0</formula>
    </cfRule>
  </conditionalFormatting>
  <conditionalFormatting sqref="F105:F112">
    <cfRule type="expression" dxfId="1866" priority="11">
      <formula>F105&gt;0</formula>
    </cfRule>
    <cfRule type="expression" dxfId="1865" priority="12">
      <formula>F105&lt;0</formula>
    </cfRule>
  </conditionalFormatting>
  <conditionalFormatting sqref="H105:H112">
    <cfRule type="expression" dxfId="1864" priority="9">
      <formula>H105&gt;0</formula>
    </cfRule>
    <cfRule type="expression" dxfId="1863" priority="10">
      <formula>H105&lt;0</formula>
    </cfRule>
  </conditionalFormatting>
  <conditionalFormatting sqref="Q10">
    <cfRule type="expression" dxfId="1862" priority="7">
      <formula>Q10&gt;0</formula>
    </cfRule>
    <cfRule type="expression" dxfId="1861" priority="8">
      <formula>Q10&lt;0</formula>
    </cfRule>
  </conditionalFormatting>
  <conditionalFormatting sqref="F25:F29">
    <cfRule type="expression" dxfId="1860" priority="5">
      <formula>F25&gt;0</formula>
    </cfRule>
    <cfRule type="expression" dxfId="1859" priority="6">
      <formula>F25&lt;0</formula>
    </cfRule>
  </conditionalFormatting>
  <conditionalFormatting sqref="H25:H29">
    <cfRule type="expression" dxfId="1858" priority="3">
      <formula>H25&gt;0</formula>
    </cfRule>
    <cfRule type="expression" dxfId="1857" priority="4">
      <formula>H25&lt;0</formula>
    </cfRule>
  </conditionalFormatting>
  <conditionalFormatting sqref="J26:J35">
    <cfRule type="expression" dxfId="1856" priority="1">
      <formula>J26&gt;0</formula>
    </cfRule>
    <cfRule type="expression" dxfId="185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5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54" priority="47">
      <formula>F7&gt;0</formula>
    </cfRule>
    <cfRule type="expression" dxfId="1853" priority="48">
      <formula>F7&lt;0</formula>
    </cfRule>
  </conditionalFormatting>
  <conditionalFormatting sqref="Q8">
    <cfRule type="expression" dxfId="1852" priority="45">
      <formula>Q8&gt;0</formula>
    </cfRule>
    <cfRule type="expression" dxfId="1851" priority="46">
      <formula>Q8&lt;0</formula>
    </cfRule>
  </conditionalFormatting>
  <conditionalFormatting sqref="F41:F60">
    <cfRule type="expression" dxfId="1850" priority="43">
      <formula>F41&gt;0</formula>
    </cfRule>
    <cfRule type="expression" dxfId="1849" priority="44">
      <formula>F41&lt;0</formula>
    </cfRule>
  </conditionalFormatting>
  <conditionalFormatting sqref="H41:H60">
    <cfRule type="expression" dxfId="1848" priority="41">
      <formula>H41&gt;0</formula>
    </cfRule>
    <cfRule type="expression" dxfId="1847" priority="42">
      <formula>H41&lt;0</formula>
    </cfRule>
  </conditionalFormatting>
  <conditionalFormatting sqref="Q10">
    <cfRule type="expression" dxfId="1846" priority="35">
      <formula>Q10&gt;0</formula>
    </cfRule>
    <cfRule type="expression" dxfId="1845" priority="36">
      <formula>Q10&lt;0</formula>
    </cfRule>
  </conditionalFormatting>
  <conditionalFormatting sqref="J36:J60">
    <cfRule type="expression" dxfId="1844" priority="33">
      <formula>J36&gt;0</formula>
    </cfRule>
    <cfRule type="expression" dxfId="1843" priority="34">
      <formula>J36&lt;0</formula>
    </cfRule>
  </conditionalFormatting>
  <conditionalFormatting sqref="K36:K49">
    <cfRule type="expression" dxfId="1842" priority="31">
      <formula>K36&gt;0</formula>
    </cfRule>
    <cfRule type="expression" dxfId="1841" priority="32">
      <formula>K36&lt;0</formula>
    </cfRule>
  </conditionalFormatting>
  <conditionalFormatting sqref="L36:L49">
    <cfRule type="expression" dxfId="1840" priority="29">
      <formula>L36&gt;0</formula>
    </cfRule>
    <cfRule type="expression" dxfId="1839" priority="30">
      <formula>L36&lt;0</formula>
    </cfRule>
  </conditionalFormatting>
  <conditionalFormatting sqref="F114:F135">
    <cfRule type="expression" dxfId="1838" priority="27">
      <formula>F114&gt;0</formula>
    </cfRule>
    <cfRule type="expression" dxfId="1837" priority="28">
      <formula>F114&lt;0</formula>
    </cfRule>
  </conditionalFormatting>
  <conditionalFormatting sqref="H114:H135">
    <cfRule type="expression" dxfId="1836" priority="25">
      <formula>H114&gt;0</formula>
    </cfRule>
    <cfRule type="expression" dxfId="1835" priority="26">
      <formula>H114&lt;0</formula>
    </cfRule>
  </conditionalFormatting>
  <conditionalFormatting sqref="J114:J127">
    <cfRule type="expression" dxfId="1834" priority="23">
      <formula>J114&gt;0</formula>
    </cfRule>
    <cfRule type="expression" dxfId="1833" priority="24">
      <formula>J114&lt;0</formula>
    </cfRule>
  </conditionalFormatting>
  <conditionalFormatting sqref="K114:K127">
    <cfRule type="expression" dxfId="1832" priority="21">
      <formula>K114&gt;0</formula>
    </cfRule>
    <cfRule type="expression" dxfId="1831" priority="22">
      <formula>K114&lt;0</formula>
    </cfRule>
  </conditionalFormatting>
  <conditionalFormatting sqref="L114:L127">
    <cfRule type="expression" dxfId="1830" priority="19">
      <formula>L114&gt;0</formula>
    </cfRule>
    <cfRule type="expression" dxfId="1829" priority="20">
      <formula>L114&lt;0</formula>
    </cfRule>
  </conditionalFormatting>
  <conditionalFormatting sqref="F36:F40">
    <cfRule type="expression" dxfId="1828" priority="17">
      <formula>F36&gt;0</formula>
    </cfRule>
    <cfRule type="expression" dxfId="1827" priority="18">
      <formula>F36&lt;0</formula>
    </cfRule>
  </conditionalFormatting>
  <conditionalFormatting sqref="H36:H40">
    <cfRule type="expression" dxfId="1826" priority="15">
      <formula>H36&gt;0</formula>
    </cfRule>
    <cfRule type="expression" dxfId="1825" priority="16">
      <formula>H36&lt;0</formula>
    </cfRule>
  </conditionalFormatting>
  <conditionalFormatting sqref="F61:F62">
    <cfRule type="expression" dxfId="1824" priority="13">
      <formula>F61&gt;0</formula>
    </cfRule>
    <cfRule type="expression" dxfId="1823" priority="14">
      <formula>F61&lt;0</formula>
    </cfRule>
  </conditionalFormatting>
  <conditionalFormatting sqref="H61:H62">
    <cfRule type="expression" dxfId="1822" priority="11">
      <formula>H61&gt;0</formula>
    </cfRule>
    <cfRule type="expression" dxfId="1821" priority="12">
      <formula>H61&lt;0</formula>
    </cfRule>
  </conditionalFormatting>
  <conditionalFormatting sqref="J61:J62">
    <cfRule type="expression" dxfId="1820" priority="9">
      <formula>J61&gt;0</formula>
    </cfRule>
    <cfRule type="expression" dxfId="1819" priority="10">
      <formula>J61&lt;0</formula>
    </cfRule>
  </conditionalFormatting>
  <conditionalFormatting sqref="J74:J75 H74:H75 F74:F75">
    <cfRule type="expression" dxfId="1818" priority="7">
      <formula>F74&gt;0</formula>
    </cfRule>
    <cfRule type="expression" dxfId="1817" priority="8">
      <formula>F74&lt;0</formula>
    </cfRule>
  </conditionalFormatting>
  <conditionalFormatting sqref="J79:J82 F79:F83 H79:H83">
    <cfRule type="expression" dxfId="1816" priority="3">
      <formula>F79&gt;0</formula>
    </cfRule>
    <cfRule type="expression" dxfId="1815" priority="4">
      <formula>F79&lt;0</formula>
    </cfRule>
  </conditionalFormatting>
  <conditionalFormatting sqref="J84:J86 F84:F86 H84:H86">
    <cfRule type="expression" dxfId="1814" priority="1">
      <formula>F84&gt;0</formula>
    </cfRule>
    <cfRule type="expression" dxfId="181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12" priority="21">
      <formula>F47&gt;0</formula>
    </cfRule>
    <cfRule type="expression" dxfId="1811" priority="22">
      <formula>F47&lt;0</formula>
    </cfRule>
  </conditionalFormatting>
  <conditionalFormatting sqref="Q7">
    <cfRule type="expression" dxfId="1810" priority="19">
      <formula>Q7&gt;0</formula>
    </cfRule>
    <cfRule type="expression" dxfId="1809" priority="20">
      <formula>Q7&lt;0</formula>
    </cfRule>
  </conditionalFormatting>
  <conditionalFormatting sqref="Q8">
    <cfRule type="expression" dxfId="1808" priority="17">
      <formula>Q8&gt;0</formula>
    </cfRule>
    <cfRule type="expression" dxfId="1807" priority="18">
      <formula>Q8&lt;0</formula>
    </cfRule>
  </conditionalFormatting>
  <conditionalFormatting sqref="F25:F46">
    <cfRule type="expression" dxfId="1806" priority="15">
      <formula>F25&gt;0</formula>
    </cfRule>
    <cfRule type="expression" dxfId="1805" priority="16">
      <formula>F25&lt;0</formula>
    </cfRule>
  </conditionalFormatting>
  <conditionalFormatting sqref="H25:H46">
    <cfRule type="expression" dxfId="1804" priority="13">
      <formula>H25&gt;0</formula>
    </cfRule>
    <cfRule type="expression" dxfId="1803" priority="14">
      <formula>H25&lt;0</formula>
    </cfRule>
  </conditionalFormatting>
  <conditionalFormatting sqref="F89:F110">
    <cfRule type="expression" dxfId="1802" priority="11">
      <formula>F89&gt;0</formula>
    </cfRule>
    <cfRule type="expression" dxfId="1801" priority="12">
      <formula>F89&lt;0</formula>
    </cfRule>
  </conditionalFormatting>
  <conditionalFormatting sqref="H89:H110">
    <cfRule type="expression" dxfId="1800" priority="9">
      <formula>H89&gt;0</formula>
    </cfRule>
    <cfRule type="expression" dxfId="1799" priority="10">
      <formula>H89&lt;0</formula>
    </cfRule>
  </conditionalFormatting>
  <conditionalFormatting sqref="Q10">
    <cfRule type="expression" dxfId="1798" priority="7">
      <formula>Q10&gt;0</formula>
    </cfRule>
    <cfRule type="expression" dxfId="1797" priority="8">
      <formula>Q10&lt;0</formula>
    </cfRule>
  </conditionalFormatting>
  <conditionalFormatting sqref="J25:J38">
    <cfRule type="expression" dxfId="1796" priority="5">
      <formula>J25&gt;0</formula>
    </cfRule>
    <cfRule type="expression" dxfId="1795" priority="6">
      <formula>J25&lt;0</formula>
    </cfRule>
  </conditionalFormatting>
  <conditionalFormatting sqref="K25:K38">
    <cfRule type="expression" dxfId="1794" priority="3">
      <formula>K25&gt;0</formula>
    </cfRule>
    <cfRule type="expression" dxfId="179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2" priority="25">
      <formula>F7&gt;0</formula>
    </cfRule>
    <cfRule type="expression" dxfId="1791" priority="26">
      <formula>F7&lt;0</formula>
    </cfRule>
  </conditionalFormatting>
  <conditionalFormatting sqref="Q8">
    <cfRule type="expression" dxfId="1790" priority="23">
      <formula>Q8&gt;0</formula>
    </cfRule>
    <cfRule type="expression" dxfId="1789" priority="24">
      <formula>Q8&lt;0</formula>
    </cfRule>
  </conditionalFormatting>
  <conditionalFormatting sqref="F93:F114">
    <cfRule type="expression" dxfId="1788" priority="17">
      <formula>F93&gt;0</formula>
    </cfRule>
    <cfRule type="expression" dxfId="1787" priority="18">
      <formula>F93&lt;0</formula>
    </cfRule>
  </conditionalFormatting>
  <conditionalFormatting sqref="H93:H114">
    <cfRule type="expression" dxfId="1786" priority="15">
      <formula>H93&gt;0</formula>
    </cfRule>
    <cfRule type="expression" dxfId="1785" priority="16">
      <formula>H93&lt;0</formula>
    </cfRule>
  </conditionalFormatting>
  <conditionalFormatting sqref="Q10">
    <cfRule type="expression" dxfId="1784" priority="13">
      <formula>Q10&gt;0</formula>
    </cfRule>
    <cfRule type="expression" dxfId="1783" priority="14">
      <formula>Q10&lt;0</formula>
    </cfRule>
  </conditionalFormatting>
  <conditionalFormatting sqref="J25:J38">
    <cfRule type="expression" dxfId="1782" priority="11">
      <formula>J25&gt;0</formula>
    </cfRule>
    <cfRule type="expression" dxfId="1781" priority="12">
      <formula>J25&lt;0</formula>
    </cfRule>
  </conditionalFormatting>
  <conditionalFormatting sqref="K25:K38">
    <cfRule type="expression" dxfId="1780" priority="9">
      <formula>K25&gt;0</formula>
    </cfRule>
    <cfRule type="expression" dxfId="1779" priority="10">
      <formula>K25&lt;0</formula>
    </cfRule>
  </conditionalFormatting>
  <conditionalFormatting sqref="L25:L34">
    <cfRule type="expression" dxfId="1778" priority="7">
      <formula>L25&gt;0</formula>
    </cfRule>
    <cfRule type="expression" dxfId="1777" priority="8">
      <formula>L25&lt;0</formula>
    </cfRule>
  </conditionalFormatting>
  <conditionalFormatting sqref="J43">
    <cfRule type="expression" dxfId="1776" priority="5">
      <formula>J43&gt;0</formula>
    </cfRule>
    <cfRule type="expression" dxfId="1775" priority="6">
      <formula>J43&lt;0</formula>
    </cfRule>
  </conditionalFormatting>
  <conditionalFormatting sqref="M25:M34">
    <cfRule type="expression" dxfId="1774" priority="3">
      <formula>M25&gt;0</formula>
    </cfRule>
    <cfRule type="expression" dxfId="1773" priority="4">
      <formula>M25&lt;0</formula>
    </cfRule>
  </conditionalFormatting>
  <conditionalFormatting sqref="H61:H64 F61:F64">
    <cfRule type="expression" dxfId="1772" priority="1">
      <formula>F61&gt;0</formula>
    </cfRule>
    <cfRule type="expression" dxfId="177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37.04</v>
      </c>
      <c r="R4" s="495">
        <v>2.63E-2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3704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1024.7599999999984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1024.7599999999984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0.38248159925949066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2.0518358531317494E-2</v>
      </c>
      <c r="R11">
        <v>0.19</v>
      </c>
    </row>
    <row r="12" spans="1:21" x14ac:dyDescent="0.25">
      <c r="H12" s="70"/>
      <c r="O12" s="11" t="s">
        <v>974</v>
      </c>
      <c r="Q12" s="1" t="s">
        <v>1211</v>
      </c>
    </row>
    <row r="13" spans="1:21" x14ac:dyDescent="0.25">
      <c r="H13" s="70"/>
      <c r="O13" s="11" t="s">
        <v>952</v>
      </c>
      <c r="Q13">
        <f>Q4/2.5</f>
        <v>14.815999999999999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40.744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40.373600000000003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40.0032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39.632800000000003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39.2624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38.892000000000003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38.521599999999999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38.151200000000003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37.780799999999999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37.410400000000003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36.669599999999996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36.299199999999999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35.928799999999995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35.558399999999999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35.187999999999995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34.817599999999999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34.447200000000002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34.076799999999999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33.706400000000002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33.335999999999999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0" priority="33">
      <formula>F54&gt;0</formula>
    </cfRule>
    <cfRule type="expression" dxfId="1769" priority="34">
      <formula>F54&lt;0</formula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30:F53">
    <cfRule type="expression" dxfId="1764" priority="27">
      <formula>F30&gt;0</formula>
    </cfRule>
    <cfRule type="expression" dxfId="1763" priority="28">
      <formula>F30&lt;0</formula>
    </cfRule>
  </conditionalFormatting>
  <conditionalFormatting sqref="H30:H53">
    <cfRule type="expression" dxfId="1762" priority="25">
      <formula>H30&gt;0</formula>
    </cfRule>
    <cfRule type="expression" dxfId="1761" priority="26">
      <formula>H30&lt;0</formula>
    </cfRule>
  </conditionalFormatting>
  <conditionalFormatting sqref="Q10">
    <cfRule type="expression" dxfId="1760" priority="23">
      <formula>Q10&gt;0</formula>
    </cfRule>
    <cfRule type="expression" dxfId="1759" priority="24">
      <formula>Q10&lt;0</formula>
    </cfRule>
  </conditionalFormatting>
  <conditionalFormatting sqref="J25:J38">
    <cfRule type="expression" dxfId="1758" priority="21">
      <formula>J25&gt;0</formula>
    </cfRule>
    <cfRule type="expression" dxfId="1757" priority="22">
      <formula>J25&lt;0</formula>
    </cfRule>
  </conditionalFormatting>
  <conditionalFormatting sqref="K25:K33">
    <cfRule type="expression" dxfId="1756" priority="19">
      <formula>K25&gt;0</formula>
    </cfRule>
    <cfRule type="expression" dxfId="1755" priority="20">
      <formula>K25&lt;0</formula>
    </cfRule>
  </conditionalFormatting>
  <conditionalFormatting sqref="L25:L38">
    <cfRule type="expression" dxfId="1754" priority="17">
      <formula>L25&gt;0</formula>
    </cfRule>
    <cfRule type="expression" dxfId="1753" priority="18">
      <formula>L25&lt;0</formula>
    </cfRule>
  </conditionalFormatting>
  <conditionalFormatting sqref="F89:F110">
    <cfRule type="expression" dxfId="1752" priority="15">
      <formula>F89&gt;0</formula>
    </cfRule>
    <cfRule type="expression" dxfId="1751" priority="16">
      <formula>F89&lt;0</formula>
    </cfRule>
  </conditionalFormatting>
  <conditionalFormatting sqref="H89:H110">
    <cfRule type="expression" dxfId="1750" priority="13">
      <formula>H89&gt;0</formula>
    </cfRule>
    <cfRule type="expression" dxfId="1749" priority="14">
      <formula>H89&lt;0</formula>
    </cfRule>
  </conditionalFormatting>
  <conditionalFormatting sqref="J89:J102">
    <cfRule type="expression" dxfId="1748" priority="11">
      <formula>J89&gt;0</formula>
    </cfRule>
    <cfRule type="expression" dxfId="1747" priority="12">
      <formula>J89&lt;0</formula>
    </cfRule>
  </conditionalFormatting>
  <conditionalFormatting sqref="K89:K102">
    <cfRule type="expression" dxfId="1746" priority="9">
      <formula>K89&gt;0</formula>
    </cfRule>
    <cfRule type="expression" dxfId="1745" priority="10">
      <formula>K89&lt;0</formula>
    </cfRule>
  </conditionalFormatting>
  <conditionalFormatting sqref="L89:L102">
    <cfRule type="expression" dxfId="1744" priority="7">
      <formula>L89&gt;0</formula>
    </cfRule>
    <cfRule type="expression" dxfId="1743" priority="8">
      <formula>L89&lt;0</formula>
    </cfRule>
  </conditionalFormatting>
  <conditionalFormatting sqref="F25:F29">
    <cfRule type="expression" dxfId="1742" priority="5">
      <formula>F25&gt;0</formula>
    </cfRule>
    <cfRule type="expression" dxfId="1741" priority="6">
      <formula>F25&lt;0</formula>
    </cfRule>
  </conditionalFormatting>
  <conditionalFormatting sqref="H25:H29">
    <cfRule type="expression" dxfId="1740" priority="3">
      <formula>H25&gt;0</formula>
    </cfRule>
    <cfRule type="expression" dxfId="1739" priority="4">
      <formula>H25&lt;0</formula>
    </cfRule>
  </conditionalFormatting>
  <conditionalFormatting sqref="F29">
    <cfRule type="expression" dxfId="1738" priority="1">
      <formula>F29&gt;0</formula>
    </cfRule>
    <cfRule type="expression" dxfId="173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6" priority="31">
      <formula>F47&gt;0</formula>
    </cfRule>
    <cfRule type="expression" dxfId="1735" priority="32">
      <formula>F47&lt;0</formula>
    </cfRule>
  </conditionalFormatting>
  <conditionalFormatting sqref="Q7">
    <cfRule type="expression" dxfId="1734" priority="29">
      <formula>Q7&gt;0</formula>
    </cfRule>
    <cfRule type="expression" dxfId="1733" priority="30">
      <formula>Q7&lt;0</formula>
    </cfRule>
  </conditionalFormatting>
  <conditionalFormatting sqref="Q8">
    <cfRule type="expression" dxfId="1732" priority="27">
      <formula>Q8&gt;0</formula>
    </cfRule>
    <cfRule type="expression" dxfId="1731" priority="28">
      <formula>Q8&lt;0</formula>
    </cfRule>
  </conditionalFormatting>
  <conditionalFormatting sqref="F30:F46">
    <cfRule type="expression" dxfId="1730" priority="25">
      <formula>F30&gt;0</formula>
    </cfRule>
    <cfRule type="expression" dxfId="1729" priority="26">
      <formula>F30&lt;0</formula>
    </cfRule>
  </conditionalFormatting>
  <conditionalFormatting sqref="H30:H46">
    <cfRule type="expression" dxfId="1728" priority="23">
      <formula>H30&gt;0</formula>
    </cfRule>
    <cfRule type="expression" dxfId="1727" priority="24">
      <formula>H30&lt;0</formula>
    </cfRule>
  </conditionalFormatting>
  <conditionalFormatting sqref="Q10">
    <cfRule type="expression" dxfId="1726" priority="21">
      <formula>Q10&gt;0</formula>
    </cfRule>
    <cfRule type="expression" dxfId="1725" priority="22">
      <formula>Q10&lt;0</formula>
    </cfRule>
  </conditionalFormatting>
  <conditionalFormatting sqref="J25:J38">
    <cfRule type="expression" dxfId="1724" priority="19">
      <formula>J25&gt;0</formula>
    </cfRule>
    <cfRule type="expression" dxfId="1723" priority="20">
      <formula>J25&lt;0</formula>
    </cfRule>
  </conditionalFormatting>
  <conditionalFormatting sqref="K25:K38">
    <cfRule type="expression" dxfId="1722" priority="17">
      <formula>K25&gt;0</formula>
    </cfRule>
    <cfRule type="expression" dxfId="1721" priority="18">
      <formula>K25&lt;0</formula>
    </cfRule>
  </conditionalFormatting>
  <conditionalFormatting sqref="L25:L38">
    <cfRule type="expression" dxfId="1720" priority="15">
      <formula>L25&gt;0</formula>
    </cfRule>
    <cfRule type="expression" dxfId="1719" priority="16">
      <formula>L25&lt;0</formula>
    </cfRule>
  </conditionalFormatting>
  <conditionalFormatting sqref="F89:F110">
    <cfRule type="expression" dxfId="1718" priority="13">
      <formula>F89&gt;0</formula>
    </cfRule>
    <cfRule type="expression" dxfId="1717" priority="14">
      <formula>F89&lt;0</formula>
    </cfRule>
  </conditionalFormatting>
  <conditionalFormatting sqref="H89:H110">
    <cfRule type="expression" dxfId="1716" priority="11">
      <formula>H89&gt;0</formula>
    </cfRule>
    <cfRule type="expression" dxfId="1715" priority="12">
      <formula>H89&lt;0</formula>
    </cfRule>
  </conditionalFormatting>
  <conditionalFormatting sqref="J89:J102">
    <cfRule type="expression" dxfId="1714" priority="9">
      <formula>J89&gt;0</formula>
    </cfRule>
    <cfRule type="expression" dxfId="1713" priority="10">
      <formula>J89&lt;0</formula>
    </cfRule>
  </conditionalFormatting>
  <conditionalFormatting sqref="K89:K102">
    <cfRule type="expression" dxfId="1712" priority="7">
      <formula>K89&gt;0</formula>
    </cfRule>
    <cfRule type="expression" dxfId="1711" priority="8">
      <formula>K89&lt;0</formula>
    </cfRule>
  </conditionalFormatting>
  <conditionalFormatting sqref="L89:L102">
    <cfRule type="expression" dxfId="1710" priority="5">
      <formula>L89&gt;0</formula>
    </cfRule>
    <cfRule type="expression" dxfId="1709" priority="6">
      <formula>L89&lt;0</formula>
    </cfRule>
  </conditionalFormatting>
  <conditionalFormatting sqref="F25:F29">
    <cfRule type="expression" dxfId="1708" priority="3">
      <formula>F25&gt;0</formula>
    </cfRule>
    <cfRule type="expression" dxfId="1707" priority="4">
      <formula>F25&lt;0</formula>
    </cfRule>
  </conditionalFormatting>
  <conditionalFormatting sqref="H25:H29">
    <cfRule type="expression" dxfId="1706" priority="1">
      <formula>H25&gt;0</formula>
    </cfRule>
    <cfRule type="expression" dxfId="17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55.51</v>
      </c>
      <c r="R4" s="495">
        <v>7.6E-3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5551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1.8906020558002938E-2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3.0985408034588362E-2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13.929736511919698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61.061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60.505900000000004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59.950800000000001</v>
      </c>
    </row>
    <row r="20" spans="1:20" x14ac:dyDescent="0.25">
      <c r="O20" s="81">
        <v>1.07</v>
      </c>
      <c r="P20" s="81">
        <f t="shared" si="0"/>
        <v>59.395699999999998</v>
      </c>
    </row>
    <row r="21" spans="1:20" x14ac:dyDescent="0.25">
      <c r="O21" s="81">
        <v>1.06</v>
      </c>
      <c r="P21" s="81">
        <f t="shared" si="0"/>
        <v>58.840600000000002</v>
      </c>
    </row>
    <row r="22" spans="1:20" x14ac:dyDescent="0.25">
      <c r="O22" s="81">
        <v>1.05</v>
      </c>
      <c r="P22" s="81">
        <f t="shared" si="0"/>
        <v>58.285499999999999</v>
      </c>
    </row>
    <row r="23" spans="1:20" x14ac:dyDescent="0.25">
      <c r="O23" s="81">
        <v>1.04</v>
      </c>
      <c r="P23" s="81">
        <f t="shared" si="0"/>
        <v>57.730400000000003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57.1753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56.620199999999997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56.065100000000001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55.51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54.954899999999995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54.399799999999999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53.844699999999996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53.289599999999993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52.734499999999997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52.179399999999994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51.624299999999998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51.069200000000002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50.514099999999999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49.958999999999996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4" priority="35">
      <formula>F54&gt;0</formula>
    </cfRule>
    <cfRule type="expression" dxfId="1703" priority="36">
      <formula>F54&lt;0</formula>
    </cfRule>
  </conditionalFormatting>
  <conditionalFormatting sqref="Q7">
    <cfRule type="expression" dxfId="1702" priority="33">
      <formula>Q7&gt;0</formula>
    </cfRule>
    <cfRule type="expression" dxfId="1701" priority="34">
      <formula>Q7&lt;0</formula>
    </cfRule>
  </conditionalFormatting>
  <conditionalFormatting sqref="Q8">
    <cfRule type="expression" dxfId="1700" priority="31">
      <formula>Q8&gt;0</formula>
    </cfRule>
    <cfRule type="expression" dxfId="1699" priority="32">
      <formula>Q8&lt;0</formula>
    </cfRule>
  </conditionalFormatting>
  <conditionalFormatting sqref="F30:F53">
    <cfRule type="expression" dxfId="1698" priority="29">
      <formula>F30&gt;0</formula>
    </cfRule>
    <cfRule type="expression" dxfId="1697" priority="30">
      <formula>F30&lt;0</formula>
    </cfRule>
  </conditionalFormatting>
  <conditionalFormatting sqref="H30:H53">
    <cfRule type="expression" dxfId="1696" priority="27">
      <formula>H30&gt;0</formula>
    </cfRule>
    <cfRule type="expression" dxfId="1695" priority="28">
      <formula>H30&lt;0</formula>
    </cfRule>
  </conditionalFormatting>
  <conditionalFormatting sqref="Q10">
    <cfRule type="expression" dxfId="1694" priority="25">
      <formula>Q10&gt;0</formula>
    </cfRule>
    <cfRule type="expression" dxfId="1693" priority="26">
      <formula>Q10&lt;0</formula>
    </cfRule>
  </conditionalFormatting>
  <conditionalFormatting sqref="J25:J39">
    <cfRule type="expression" dxfId="1692" priority="23">
      <formula>J25&gt;0</formula>
    </cfRule>
    <cfRule type="expression" dxfId="1691" priority="24">
      <formula>J25&lt;0</formula>
    </cfRule>
  </conditionalFormatting>
  <conditionalFormatting sqref="K25:K39">
    <cfRule type="expression" dxfId="1690" priority="21">
      <formula>K25&gt;0</formula>
    </cfRule>
    <cfRule type="expression" dxfId="1689" priority="22">
      <formula>K25&lt;0</formula>
    </cfRule>
  </conditionalFormatting>
  <conditionalFormatting sqref="L25">
    <cfRule type="expression" dxfId="1688" priority="19">
      <formula>L25&gt;0</formula>
    </cfRule>
    <cfRule type="expression" dxfId="1687" priority="20">
      <formula>L25&lt;0</formula>
    </cfRule>
  </conditionalFormatting>
  <conditionalFormatting sqref="F89:F110">
    <cfRule type="expression" dxfId="1686" priority="17">
      <formula>F89&gt;0</formula>
    </cfRule>
    <cfRule type="expression" dxfId="1685" priority="18">
      <formula>F89&lt;0</formula>
    </cfRule>
  </conditionalFormatting>
  <conditionalFormatting sqref="H89:H110">
    <cfRule type="expression" dxfId="1684" priority="15">
      <formula>H89&gt;0</formula>
    </cfRule>
    <cfRule type="expression" dxfId="1683" priority="16">
      <formula>H89&lt;0</formula>
    </cfRule>
  </conditionalFormatting>
  <conditionalFormatting sqref="J89:J102">
    <cfRule type="expression" dxfId="1682" priority="13">
      <formula>J89&gt;0</formula>
    </cfRule>
    <cfRule type="expression" dxfId="1681" priority="14">
      <formula>J89&lt;0</formula>
    </cfRule>
  </conditionalFormatting>
  <conditionalFormatting sqref="K89:K102">
    <cfRule type="expression" dxfId="1680" priority="11">
      <formula>K89&gt;0</formula>
    </cfRule>
    <cfRule type="expression" dxfId="1679" priority="12">
      <formula>K89&lt;0</formula>
    </cfRule>
  </conditionalFormatting>
  <conditionalFormatting sqref="L89:L102">
    <cfRule type="expression" dxfId="1678" priority="9">
      <formula>L89&gt;0</formula>
    </cfRule>
    <cfRule type="expression" dxfId="1677" priority="10">
      <formula>L89&lt;0</formula>
    </cfRule>
  </conditionalFormatting>
  <conditionalFormatting sqref="F29 F25:F26">
    <cfRule type="expression" dxfId="1676" priority="7">
      <formula>F25&gt;0</formula>
    </cfRule>
    <cfRule type="expression" dxfId="1675" priority="8">
      <formula>F25&lt;0</formula>
    </cfRule>
  </conditionalFormatting>
  <conditionalFormatting sqref="H29 H25:H26">
    <cfRule type="expression" dxfId="1674" priority="5">
      <formula>H25&gt;0</formula>
    </cfRule>
    <cfRule type="expression" dxfId="1673" priority="6">
      <formula>H25&lt;0</formula>
    </cfRule>
  </conditionalFormatting>
  <conditionalFormatting sqref="F27:F28">
    <cfRule type="expression" dxfId="1672" priority="3">
      <formula>F27&gt;0</formula>
    </cfRule>
    <cfRule type="expression" dxfId="1671" priority="4">
      <formula>F27&lt;0</formula>
    </cfRule>
  </conditionalFormatting>
  <conditionalFormatting sqref="H27:H28">
    <cfRule type="expression" dxfId="1670" priority="1">
      <formula>H27&gt;0</formula>
    </cfRule>
    <cfRule type="expression" dxfId="166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1285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8">C45*(E45-D45)</f>
        <v>842.00000000000023</v>
      </c>
      <c r="G45" s="39">
        <f t="shared" ref="G45" si="9">D45*C45</f>
        <v>11324</v>
      </c>
      <c r="H45" s="222">
        <f t="shared" ref="H45" si="10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1">C46*(E46-D46)</f>
        <v>876.80000000000007</v>
      </c>
      <c r="G46" s="39">
        <f t="shared" ref="G46" si="12">D46*C46</f>
        <v>11323.2</v>
      </c>
      <c r="H46" s="222">
        <f t="shared" ref="H46" si="13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4">C47*(E47-D47)</f>
        <v>380.80000000000069</v>
      </c>
      <c r="G47" s="39">
        <f t="shared" ref="G47" si="15">D47*C47</f>
        <v>11323.2</v>
      </c>
      <c r="H47" s="222">
        <f t="shared" ref="H47" si="16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7">C48*(E48-D48)</f>
        <v>806.79999999999973</v>
      </c>
      <c r="G48" s="39">
        <f t="shared" ref="G48:G49" si="18">D48*C48</f>
        <v>11323.2</v>
      </c>
      <c r="H48" s="222">
        <f t="shared" ref="H48:H49" si="19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7"/>
        <v>0</v>
      </c>
      <c r="G49" s="39">
        <f t="shared" si="18"/>
        <v>0</v>
      </c>
      <c r="H49" s="222">
        <f t="shared" si="19"/>
        <v>0.12027552101730841</v>
      </c>
      <c r="I49" s="39"/>
      <c r="J49" s="865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68" priority="39">
      <formula>F54&gt;0</formula>
    </cfRule>
    <cfRule type="expression" dxfId="1667" priority="40">
      <formula>F54&lt;0</formula>
    </cfRule>
  </conditionalFormatting>
  <conditionalFormatting sqref="Q7">
    <cfRule type="expression" dxfId="1666" priority="37">
      <formula>Q7&gt;0</formula>
    </cfRule>
    <cfRule type="expression" dxfId="1665" priority="38">
      <formula>Q7&lt;0</formula>
    </cfRule>
  </conditionalFormatting>
  <conditionalFormatting sqref="Q8">
    <cfRule type="expression" dxfId="1664" priority="35">
      <formula>Q8&gt;0</formula>
    </cfRule>
    <cfRule type="expression" dxfId="1663" priority="36">
      <formula>Q8&lt;0</formula>
    </cfRule>
  </conditionalFormatting>
  <conditionalFormatting sqref="F30:F53">
    <cfRule type="expression" dxfId="1662" priority="33">
      <formula>F30&gt;0</formula>
    </cfRule>
    <cfRule type="expression" dxfId="1661" priority="34">
      <formula>F30&lt;0</formula>
    </cfRule>
  </conditionalFormatting>
  <conditionalFormatting sqref="H30:H53">
    <cfRule type="expression" dxfId="1660" priority="31">
      <formula>H30&gt;0</formula>
    </cfRule>
    <cfRule type="expression" dxfId="1659" priority="32">
      <formula>H30&lt;0</formula>
    </cfRule>
  </conditionalFormatting>
  <conditionalFormatting sqref="Q10">
    <cfRule type="expression" dxfId="1658" priority="29">
      <formula>Q10&gt;0</formula>
    </cfRule>
    <cfRule type="expression" dxfId="1657" priority="30">
      <formula>Q10&lt;0</formula>
    </cfRule>
  </conditionalFormatting>
  <conditionalFormatting sqref="K25:K39">
    <cfRule type="expression" dxfId="1656" priority="25">
      <formula>K25&gt;0</formula>
    </cfRule>
    <cfRule type="expression" dxfId="1655" priority="26">
      <formula>K25&lt;0</formula>
    </cfRule>
  </conditionalFormatting>
  <conditionalFormatting sqref="L25">
    <cfRule type="expression" dxfId="1654" priority="23">
      <formula>L25&gt;0</formula>
    </cfRule>
    <cfRule type="expression" dxfId="1653" priority="24">
      <formula>L25&lt;0</formula>
    </cfRule>
  </conditionalFormatting>
  <conditionalFormatting sqref="F89:F110">
    <cfRule type="expression" dxfId="1652" priority="21">
      <formula>F89&gt;0</formula>
    </cfRule>
    <cfRule type="expression" dxfId="1651" priority="22">
      <formula>F89&lt;0</formula>
    </cfRule>
  </conditionalFormatting>
  <conditionalFormatting sqref="H89:H110">
    <cfRule type="expression" dxfId="1650" priority="19">
      <formula>H89&gt;0</formula>
    </cfRule>
    <cfRule type="expression" dxfId="1649" priority="20">
      <formula>H89&lt;0</formula>
    </cfRule>
  </conditionalFormatting>
  <conditionalFormatting sqref="J89:J102">
    <cfRule type="expression" dxfId="1648" priority="17">
      <formula>J89&gt;0</formula>
    </cfRule>
    <cfRule type="expression" dxfId="1647" priority="18">
      <formula>J89&lt;0</formula>
    </cfRule>
  </conditionalFormatting>
  <conditionalFormatting sqref="K89:K102">
    <cfRule type="expression" dxfId="1646" priority="15">
      <formula>K89&gt;0</formula>
    </cfRule>
    <cfRule type="expression" dxfId="1645" priority="16">
      <formula>K89&lt;0</formula>
    </cfRule>
  </conditionalFormatting>
  <conditionalFormatting sqref="L89:L102">
    <cfRule type="expression" dxfId="1644" priority="13">
      <formula>L89&gt;0</formula>
    </cfRule>
    <cfRule type="expression" dxfId="1643" priority="14">
      <formula>L89&lt;0</formula>
    </cfRule>
  </conditionalFormatting>
  <conditionalFormatting sqref="F25 F29">
    <cfRule type="expression" dxfId="1642" priority="11">
      <formula>F25&gt;0</formula>
    </cfRule>
    <cfRule type="expression" dxfId="1641" priority="12">
      <formula>F25&lt;0</formula>
    </cfRule>
  </conditionalFormatting>
  <conditionalFormatting sqref="H25 H29">
    <cfRule type="expression" dxfId="1640" priority="9">
      <formula>H25&gt;0</formula>
    </cfRule>
    <cfRule type="expression" dxfId="1639" priority="10">
      <formula>H25&lt;0</formula>
    </cfRule>
  </conditionalFormatting>
  <conditionalFormatting sqref="F26:F28">
    <cfRule type="expression" dxfId="1638" priority="7">
      <formula>F26&gt;0</formula>
    </cfRule>
    <cfRule type="expression" dxfId="1637" priority="8">
      <formula>F26&lt;0</formula>
    </cfRule>
  </conditionalFormatting>
  <conditionalFormatting sqref="H26:H28">
    <cfRule type="expression" dxfId="1636" priority="5">
      <formula>H26&gt;0</formula>
    </cfRule>
    <cfRule type="expression" dxfId="1635" priority="6">
      <formula>H26&lt;0</formula>
    </cfRule>
  </conditionalFormatting>
  <conditionalFormatting sqref="J25:J49">
    <cfRule type="expression" dxfId="1634" priority="1">
      <formula>J25&gt;0</formula>
    </cfRule>
    <cfRule type="expression" dxfId="163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1276</v>
      </c>
      <c r="M4" s="4"/>
      <c r="O4" s="11" t="s">
        <v>66</v>
      </c>
      <c r="Q4" s="54">
        <v>33.679900000000004</v>
      </c>
      <c r="R4" s="495">
        <v>7.7999999999999996E-3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20207.940000000002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4022.2999999999956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4022.2999999999956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0.2485104079912808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5.9382599116980746E-2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9.7060230547550432</v>
      </c>
      <c r="T13" s="770"/>
    </row>
    <row r="14" spans="1:21" x14ac:dyDescent="0.25">
      <c r="H14" s="70"/>
      <c r="O14" s="11" t="s">
        <v>1205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37.04789000000001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36.711091000000003</v>
      </c>
    </row>
    <row r="20" spans="1:21" x14ac:dyDescent="0.25">
      <c r="O20" s="81">
        <v>1.08</v>
      </c>
      <c r="P20" s="81">
        <f t="shared" si="2"/>
        <v>36.374292000000004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2"/>
        <v>36.037493000000005</v>
      </c>
    </row>
    <row r="22" spans="1:21" x14ac:dyDescent="0.25">
      <c r="O22" s="81">
        <v>1.06</v>
      </c>
      <c r="P22" s="81">
        <f t="shared" si="2"/>
        <v>35.700694000000006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2"/>
        <v>35.363895000000007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35.027096000000007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34.690297000000001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34.353498000000002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34.016699000000003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33.679900000000004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33.343101000000004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33.006302000000005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32.669503000000006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32.332704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31.995905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31.659106000000001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31.322307000000006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30.985508000000003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30.648709000000004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30.311910000000005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6">C48*(E48-D48)</f>
        <v>3712.799999999997</v>
      </c>
      <c r="G48" s="39">
        <f t="shared" ref="G48:G50" si="7">D48*C48</f>
        <v>36367.200000000004</v>
      </c>
      <c r="H48" s="222">
        <f t="shared" ref="H48:H5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4" si="9">C51*(E51-D51)</f>
        <v>1926.680000000001</v>
      </c>
      <c r="G51" s="39">
        <f t="shared" ref="G51:G53" si="10">D51*C51</f>
        <v>42817.32</v>
      </c>
      <c r="H51" s="222">
        <f t="shared" ref="H51:H53" si="11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9"/>
        <v>2240.0000000000018</v>
      </c>
      <c r="G52" s="39">
        <f t="shared" si="10"/>
        <v>42812</v>
      </c>
      <c r="H52" s="222">
        <f t="shared" si="11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5">
        <f t="shared" si="9"/>
        <v>3866.3400000000015</v>
      </c>
      <c r="G53" s="39">
        <f t="shared" si="10"/>
        <v>16185.66</v>
      </c>
      <c r="H53" s="222">
        <f t="shared" si="11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7">
        <v>600</v>
      </c>
      <c r="D54" s="43">
        <v>26.976099999999999</v>
      </c>
      <c r="E54" s="39">
        <v>33.68</v>
      </c>
      <c r="F54" s="865">
        <f t="shared" si="9"/>
        <v>4022.3400000000006</v>
      </c>
      <c r="G54" s="39">
        <f t="shared" ref="G54" si="12">D54*C54</f>
        <v>16185.66</v>
      </c>
      <c r="H54" s="222">
        <f t="shared" ref="H54" si="13">(E54-D54)/D54</f>
        <v>0.24851257223987164</v>
      </c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32" priority="33">
      <formula>F59&gt;0</formula>
    </cfRule>
    <cfRule type="expression" dxfId="1631" priority="34">
      <formula>F59&lt;0</formula>
    </cfRule>
  </conditionalFormatting>
  <conditionalFormatting sqref="Q7">
    <cfRule type="expression" dxfId="1630" priority="31">
      <formula>Q7&gt;0</formula>
    </cfRule>
    <cfRule type="expression" dxfId="1629" priority="32">
      <formula>Q7&lt;0</formula>
    </cfRule>
  </conditionalFormatting>
  <conditionalFormatting sqref="Q8">
    <cfRule type="expression" dxfId="1628" priority="29">
      <formula>Q8&gt;0</formula>
    </cfRule>
    <cfRule type="expression" dxfId="1627" priority="30">
      <formula>Q8&lt;0</formula>
    </cfRule>
  </conditionalFormatting>
  <conditionalFormatting sqref="F30:F58">
    <cfRule type="expression" dxfId="1626" priority="27">
      <formula>F30&gt;0</formula>
    </cfRule>
    <cfRule type="expression" dxfId="1625" priority="28">
      <formula>F30&lt;0</formula>
    </cfRule>
  </conditionalFormatting>
  <conditionalFormatting sqref="H30:H58">
    <cfRule type="expression" dxfId="1624" priority="25">
      <formula>H30&gt;0</formula>
    </cfRule>
    <cfRule type="expression" dxfId="1623" priority="26">
      <formula>H30&lt;0</formula>
    </cfRule>
  </conditionalFormatting>
  <conditionalFormatting sqref="Q10">
    <cfRule type="expression" dxfId="1622" priority="23">
      <formula>Q10&gt;0</formula>
    </cfRule>
    <cfRule type="expression" dxfId="1621" priority="24">
      <formula>Q10&lt;0</formula>
    </cfRule>
  </conditionalFormatting>
  <conditionalFormatting sqref="J25:J38">
    <cfRule type="expression" dxfId="1620" priority="21">
      <formula>J25&gt;0</formula>
    </cfRule>
    <cfRule type="expression" dxfId="1619" priority="22">
      <formula>J25&lt;0</formula>
    </cfRule>
  </conditionalFormatting>
  <conditionalFormatting sqref="K25:K38">
    <cfRule type="expression" dxfId="1618" priority="19">
      <formula>K25&gt;0</formula>
    </cfRule>
    <cfRule type="expression" dxfId="1617" priority="20">
      <formula>K25&lt;0</formula>
    </cfRule>
  </conditionalFormatting>
  <conditionalFormatting sqref="L25:L33">
    <cfRule type="expression" dxfId="1616" priority="17">
      <formula>L25&gt;0</formula>
    </cfRule>
    <cfRule type="expression" dxfId="1615" priority="18">
      <formula>L25&lt;0</formula>
    </cfRule>
  </conditionalFormatting>
  <conditionalFormatting sqref="F89:F110">
    <cfRule type="expression" dxfId="1614" priority="15">
      <formula>F89&gt;0</formula>
    </cfRule>
    <cfRule type="expression" dxfId="1613" priority="16">
      <formula>F89&lt;0</formula>
    </cfRule>
  </conditionalFormatting>
  <conditionalFormatting sqref="H89:H110">
    <cfRule type="expression" dxfId="1612" priority="13">
      <formula>H89&gt;0</formula>
    </cfRule>
    <cfRule type="expression" dxfId="1611" priority="14">
      <formula>H89&lt;0</formula>
    </cfRule>
  </conditionalFormatting>
  <conditionalFormatting sqref="J89:J102">
    <cfRule type="expression" dxfId="1610" priority="11">
      <formula>J89&gt;0</formula>
    </cfRule>
    <cfRule type="expression" dxfId="1609" priority="12">
      <formula>J89&lt;0</formula>
    </cfRule>
  </conditionalFormatting>
  <conditionalFormatting sqref="K89:K102">
    <cfRule type="expression" dxfId="1608" priority="9">
      <formula>K89&gt;0</formula>
    </cfRule>
    <cfRule type="expression" dxfId="1607" priority="10">
      <formula>K89&lt;0</formula>
    </cfRule>
  </conditionalFormatting>
  <conditionalFormatting sqref="L89:L102">
    <cfRule type="expression" dxfId="1606" priority="7">
      <formula>L89&gt;0</formula>
    </cfRule>
    <cfRule type="expression" dxfId="1605" priority="8">
      <formula>L89&lt;0</formula>
    </cfRule>
  </conditionalFormatting>
  <conditionalFormatting sqref="F25:F29">
    <cfRule type="expression" dxfId="1604" priority="5">
      <formula>F25&gt;0</formula>
    </cfRule>
    <cfRule type="expression" dxfId="1603" priority="6">
      <formula>F25&lt;0</formula>
    </cfRule>
  </conditionalFormatting>
  <conditionalFormatting sqref="H25:H29">
    <cfRule type="expression" dxfId="1602" priority="3">
      <formula>H25&gt;0</formula>
    </cfRule>
    <cfRule type="expression" dxfId="1601" priority="4">
      <formula>H25&lt;0</formula>
    </cfRule>
  </conditionalFormatting>
  <conditionalFormatting sqref="Q9">
    <cfRule type="expression" dxfId="1600" priority="1">
      <formula>Q9&gt;0</formula>
    </cfRule>
    <cfRule type="expression" dxfId="159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98" priority="24">
      <formula>F51&gt;0</formula>
    </cfRule>
    <cfRule type="expression" dxfId="1597" priority="25">
      <formula>F51&lt;0</formula>
    </cfRule>
  </conditionalFormatting>
  <conditionalFormatting sqref="Q7">
    <cfRule type="expression" dxfId="1596" priority="22">
      <formula>Q7&gt;0</formula>
    </cfRule>
    <cfRule type="expression" dxfId="1595" priority="23">
      <formula>Q7&lt;0</formula>
    </cfRule>
  </conditionalFormatting>
  <conditionalFormatting sqref="Q8">
    <cfRule type="expression" dxfId="1594" priority="20">
      <formula>Q8&gt;0</formula>
    </cfRule>
    <cfRule type="expression" dxfId="1593" priority="21">
      <formula>Q8&lt;0</formula>
    </cfRule>
  </conditionalFormatting>
  <conditionalFormatting sqref="F25:F50">
    <cfRule type="expression" dxfId="1592" priority="18">
      <formula>F25&gt;0</formula>
    </cfRule>
    <cfRule type="expression" dxfId="1591" priority="19">
      <formula>F25&lt;0</formula>
    </cfRule>
  </conditionalFormatting>
  <conditionalFormatting sqref="H25:H50">
    <cfRule type="expression" dxfId="1590" priority="16">
      <formula>H25&gt;0</formula>
    </cfRule>
    <cfRule type="expression" dxfId="1589" priority="17">
      <formula>H25&lt;0</formula>
    </cfRule>
  </conditionalFormatting>
  <conditionalFormatting sqref="F89:F110">
    <cfRule type="expression" dxfId="1588" priority="14">
      <formula>F89&gt;0</formula>
    </cfRule>
    <cfRule type="expression" dxfId="1587" priority="15">
      <formula>F89&lt;0</formula>
    </cfRule>
  </conditionalFormatting>
  <conditionalFormatting sqref="H89:H110">
    <cfRule type="expression" dxfId="1586" priority="12">
      <formula>H89&gt;0</formula>
    </cfRule>
    <cfRule type="expression" dxfId="1585" priority="13">
      <formula>H89&lt;0</formula>
    </cfRule>
  </conditionalFormatting>
  <conditionalFormatting sqref="Q10">
    <cfRule type="expression" dxfId="1584" priority="10">
      <formula>Q10&gt;0</formula>
    </cfRule>
    <cfRule type="expression" dxfId="1583" priority="11">
      <formula>Q10&lt;0</formula>
    </cfRule>
  </conditionalFormatting>
  <conditionalFormatting sqref="J25:J39">
    <cfRule type="expression" dxfId="1582" priority="8">
      <formula>J25&gt;0</formula>
    </cfRule>
    <cfRule type="expression" dxfId="1581" priority="9">
      <formula>J25&lt;0</formula>
    </cfRule>
  </conditionalFormatting>
  <conditionalFormatting sqref="K25:K38">
    <cfRule type="expression" dxfId="1580" priority="6">
      <formula>K25&gt;0</formula>
    </cfRule>
    <cfRule type="expression" dxfId="1579" priority="7">
      <formula>K25&lt;0</formula>
    </cfRule>
  </conditionalFormatting>
  <conditionalFormatting sqref="L25:L38">
    <cfRule type="expression" dxfId="1578" priority="4">
      <formula>L25&gt;0</formula>
    </cfRule>
    <cfRule type="expression" dxfId="157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76" priority="1">
      <formula>J40&gt;0</formula>
    </cfRule>
    <cfRule type="expression" dxfId="157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74" priority="74">
      <formula>F12&gt;0</formula>
    </cfRule>
    <cfRule type="expression" dxfId="157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72" priority="67">
      <formula>F124&gt;0</formula>
    </cfRule>
    <cfRule type="expression" dxfId="1571" priority="68">
      <formula>F124&lt;0</formula>
    </cfRule>
  </conditionalFormatting>
  <conditionalFormatting sqref="H124:H130">
    <cfRule type="expression" dxfId="1570" priority="55">
      <formula>H124&gt;0</formula>
    </cfRule>
    <cfRule type="expression" dxfId="1569" priority="56">
      <formula>H124&lt;0</formula>
    </cfRule>
  </conditionalFormatting>
  <conditionalFormatting sqref="H131">
    <cfRule type="expression" dxfId="1568" priority="53">
      <formula>H131&gt;0</formula>
    </cfRule>
    <cfRule type="expression" dxfId="1567" priority="54">
      <formula>H131&lt;0</formula>
    </cfRule>
  </conditionalFormatting>
  <conditionalFormatting sqref="H132">
    <cfRule type="expression" dxfId="1566" priority="51">
      <formula>H132&gt;0</formula>
    </cfRule>
    <cfRule type="expression" dxfId="1565" priority="52">
      <formula>H132&lt;0</formula>
    </cfRule>
  </conditionalFormatting>
  <conditionalFormatting sqref="H133:H135">
    <cfRule type="expression" dxfId="1564" priority="49">
      <formula>H133&gt;0</formula>
    </cfRule>
    <cfRule type="expression" dxfId="1563" priority="50">
      <formula>H133&lt;0</formula>
    </cfRule>
  </conditionalFormatting>
  <conditionalFormatting sqref="H136">
    <cfRule type="expression" dxfId="1562" priority="45">
      <formula>H136&gt;0</formula>
    </cfRule>
    <cfRule type="expression" dxfId="1561" priority="46">
      <formula>H136&lt;0</formula>
    </cfRule>
  </conditionalFormatting>
  <conditionalFormatting sqref="Q7">
    <cfRule type="expression" dxfId="1560" priority="39">
      <formula>Q7&gt;0</formula>
    </cfRule>
    <cfRule type="expression" dxfId="1559" priority="40">
      <formula>Q7&lt;0</formula>
    </cfRule>
  </conditionalFormatting>
  <conditionalFormatting sqref="Q8">
    <cfRule type="expression" dxfId="1558" priority="37">
      <formula>Q8&gt;0</formula>
    </cfRule>
    <cfRule type="expression" dxfId="1557" priority="38">
      <formula>Q8&lt;0</formula>
    </cfRule>
  </conditionalFormatting>
  <conditionalFormatting sqref="F167:F178 H167:H178">
    <cfRule type="expression" dxfId="1556" priority="35">
      <formula>F167&gt;0</formula>
    </cfRule>
    <cfRule type="expression" dxfId="1555" priority="36">
      <formula>F167&lt;0</formula>
    </cfRule>
  </conditionalFormatting>
  <conditionalFormatting sqref="F183:F197 H183:H197">
    <cfRule type="expression" dxfId="1554" priority="33">
      <formula>F183&gt;0</formula>
    </cfRule>
    <cfRule type="expression" dxfId="1553" priority="34">
      <formula>F183&lt;0</formula>
    </cfRule>
  </conditionalFormatting>
  <conditionalFormatting sqref="F198:F206 H198:H206">
    <cfRule type="expression" dxfId="1552" priority="31">
      <formula>F198&gt;0</formula>
    </cfRule>
    <cfRule type="expression" dxfId="1551" priority="32">
      <formula>F198&lt;0</formula>
    </cfRule>
  </conditionalFormatting>
  <conditionalFormatting sqref="F141:F147 H141:H147">
    <cfRule type="expression" dxfId="1550" priority="29">
      <formula>F141&gt;0</formula>
    </cfRule>
    <cfRule type="expression" dxfId="1549" priority="30">
      <formula>F141&lt;0</formula>
    </cfRule>
  </conditionalFormatting>
  <conditionalFormatting sqref="H149:H152 F149:F152">
    <cfRule type="expression" dxfId="1548" priority="27">
      <formula>F149&gt;0</formula>
    </cfRule>
    <cfRule type="expression" dxfId="1547" priority="28">
      <formula>F149&lt;0</formula>
    </cfRule>
  </conditionalFormatting>
  <conditionalFormatting sqref="F226 H215:H218 H257:H260 F257:F260 H226 H231:H233 F231:F233 F235:F244 H235:H244">
    <cfRule type="expression" dxfId="1546" priority="25">
      <formula>F215&gt;0</formula>
    </cfRule>
    <cfRule type="expression" dxfId="1545" priority="26">
      <formula>F215&lt;0</formula>
    </cfRule>
  </conditionalFormatting>
  <conditionalFormatting sqref="F207:F218">
    <cfRule type="expression" dxfId="1544" priority="23">
      <formula>F207&gt;0</formula>
    </cfRule>
    <cfRule type="expression" dxfId="1543" priority="24">
      <formula>F207&lt;0</formula>
    </cfRule>
  </conditionalFormatting>
  <conditionalFormatting sqref="H207:H208">
    <cfRule type="expression" dxfId="1542" priority="21">
      <formula>H207&gt;0</formula>
    </cfRule>
    <cfRule type="expression" dxfId="1541" priority="22">
      <formula>H207&lt;0</formula>
    </cfRule>
  </conditionalFormatting>
  <conditionalFormatting sqref="H209">
    <cfRule type="expression" dxfId="1540" priority="19">
      <formula>H209&gt;0</formula>
    </cfRule>
    <cfRule type="expression" dxfId="1539" priority="20">
      <formula>H209&lt;0</formula>
    </cfRule>
  </conditionalFormatting>
  <conditionalFormatting sqref="H210">
    <cfRule type="expression" dxfId="1538" priority="17">
      <formula>H210&gt;0</formula>
    </cfRule>
    <cfRule type="expression" dxfId="1537" priority="18">
      <formula>H210&lt;0</formula>
    </cfRule>
  </conditionalFormatting>
  <conditionalFormatting sqref="H211:H213">
    <cfRule type="expression" dxfId="1536" priority="15">
      <formula>H211&gt;0</formula>
    </cfRule>
    <cfRule type="expression" dxfId="1535" priority="16">
      <formula>H211&lt;0</formula>
    </cfRule>
  </conditionalFormatting>
  <conditionalFormatting sqref="H214">
    <cfRule type="expression" dxfId="1534" priority="13">
      <formula>H214&gt;0</formula>
    </cfRule>
    <cfRule type="expression" dxfId="1533" priority="14">
      <formula>H214&lt;0</formula>
    </cfRule>
  </conditionalFormatting>
  <conditionalFormatting sqref="F245:F256 H245:H256">
    <cfRule type="expression" dxfId="1532" priority="11">
      <formula>F245&gt;0</formula>
    </cfRule>
    <cfRule type="expression" dxfId="1531" priority="12">
      <formula>F245&lt;0</formula>
    </cfRule>
  </conditionalFormatting>
  <conditionalFormatting sqref="F261:F275 H261:H275">
    <cfRule type="expression" dxfId="1530" priority="9">
      <formula>F261&gt;0</formula>
    </cfRule>
    <cfRule type="expression" dxfId="1529" priority="10">
      <formula>F261&lt;0</formula>
    </cfRule>
  </conditionalFormatting>
  <conditionalFormatting sqref="F276:F283 H276:H283">
    <cfRule type="expression" dxfId="1528" priority="7">
      <formula>F276&gt;0</formula>
    </cfRule>
    <cfRule type="expression" dxfId="1527" priority="8">
      <formula>F276&lt;0</formula>
    </cfRule>
  </conditionalFormatting>
  <conditionalFormatting sqref="F219:F225 H219:H225">
    <cfRule type="expression" dxfId="1526" priority="5">
      <formula>F219&gt;0</formula>
    </cfRule>
    <cfRule type="expression" dxfId="1525" priority="6">
      <formula>F219&lt;0</formula>
    </cfRule>
  </conditionalFormatting>
  <conditionalFormatting sqref="H227:H230 F227:F230">
    <cfRule type="expression" dxfId="1524" priority="3">
      <formula>F227&gt;0</formula>
    </cfRule>
    <cfRule type="expression" dxfId="1523" priority="4">
      <formula>F227&lt;0</formula>
    </cfRule>
  </conditionalFormatting>
  <conditionalFormatting sqref="H234 F234">
    <cfRule type="expression" dxfId="1522" priority="1">
      <formula>F234&gt;0</formula>
    </cfRule>
    <cfRule type="expression" dxfId="152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20" priority="43">
      <formula>F33&gt;0</formula>
    </cfRule>
    <cfRule type="expression" dxfId="1519" priority="44">
      <formula>F33&lt;0</formula>
    </cfRule>
  </conditionalFormatting>
  <conditionalFormatting sqref="Q7">
    <cfRule type="expression" dxfId="1518" priority="41">
      <formula>Q7&gt;0</formula>
    </cfRule>
    <cfRule type="expression" dxfId="1517" priority="42">
      <formula>Q7&lt;0</formula>
    </cfRule>
  </conditionalFormatting>
  <conditionalFormatting sqref="Q8">
    <cfRule type="expression" dxfId="1516" priority="39">
      <formula>Q8&gt;0</formula>
    </cfRule>
    <cfRule type="expression" dxfId="1515" priority="40">
      <formula>Q8&lt;0</formula>
    </cfRule>
  </conditionalFormatting>
  <conditionalFormatting sqref="F29 F32">
    <cfRule type="expression" dxfId="1514" priority="37">
      <formula>F29&gt;0</formula>
    </cfRule>
    <cfRule type="expression" dxfId="1513" priority="38">
      <formula>F29&lt;0</formula>
    </cfRule>
  </conditionalFormatting>
  <conditionalFormatting sqref="H29 H32">
    <cfRule type="expression" dxfId="1512" priority="35">
      <formula>H29&gt;0</formula>
    </cfRule>
    <cfRule type="expression" dxfId="1511" priority="36">
      <formula>H29&lt;0</formula>
    </cfRule>
  </conditionalFormatting>
  <conditionalFormatting sqref="F30:F31">
    <cfRule type="expression" dxfId="1510" priority="33">
      <formula>F30&gt;0</formula>
    </cfRule>
    <cfRule type="expression" dxfId="1509" priority="34">
      <formula>F30&lt;0</formula>
    </cfRule>
  </conditionalFormatting>
  <conditionalFormatting sqref="H30:H31">
    <cfRule type="expression" dxfId="1508" priority="31">
      <formula>H30&gt;0</formula>
    </cfRule>
    <cfRule type="expression" dxfId="1507" priority="32">
      <formula>H30&lt;0</formula>
    </cfRule>
  </conditionalFormatting>
  <conditionalFormatting sqref="F105:F140 H105:H140">
    <cfRule type="expression" dxfId="1506" priority="29">
      <formula>F105&gt;0</formula>
    </cfRule>
    <cfRule type="expression" dxfId="1505" priority="30">
      <formula>F105&lt;0</formula>
    </cfRule>
  </conditionalFormatting>
  <conditionalFormatting sqref="F96:F99">
    <cfRule type="expression" dxfId="1504" priority="27">
      <formula>F96&gt;0</formula>
    </cfRule>
    <cfRule type="expression" dxfId="1503" priority="28">
      <formula>F96&lt;0</formula>
    </cfRule>
  </conditionalFormatting>
  <conditionalFormatting sqref="H96:H99">
    <cfRule type="expression" dxfId="1502" priority="25">
      <formula>H96&gt;0</formula>
    </cfRule>
    <cfRule type="expression" dxfId="1501" priority="26">
      <formula>H96&lt;0</formula>
    </cfRule>
  </conditionalFormatting>
  <conditionalFormatting sqref="F25:F28">
    <cfRule type="expression" dxfId="1500" priority="19">
      <formula>F25&gt;0</formula>
    </cfRule>
    <cfRule type="expression" dxfId="1499" priority="20">
      <formula>F25&lt;0</formula>
    </cfRule>
  </conditionalFormatting>
  <conditionalFormatting sqref="H25:H28">
    <cfRule type="expression" dxfId="1498" priority="17">
      <formula>H25&gt;0</formula>
    </cfRule>
    <cfRule type="expression" dxfId="1497" priority="18">
      <formula>H25&lt;0</formula>
    </cfRule>
  </conditionalFormatting>
  <conditionalFormatting sqref="J27">
    <cfRule type="expression" dxfId="1496" priority="15">
      <formula>J27&gt;0</formula>
    </cfRule>
    <cfRule type="expression" dxfId="1495" priority="16">
      <formula>J27&lt;0</formula>
    </cfRule>
  </conditionalFormatting>
  <conditionalFormatting sqref="F104">
    <cfRule type="expression" dxfId="1494" priority="13">
      <formula>F104&gt;0</formula>
    </cfRule>
    <cfRule type="expression" dxfId="1493" priority="14">
      <formula>F104&lt;0</formula>
    </cfRule>
  </conditionalFormatting>
  <conditionalFormatting sqref="H104">
    <cfRule type="expression" dxfId="1492" priority="11">
      <formula>H104&gt;0</formula>
    </cfRule>
    <cfRule type="expression" dxfId="1491" priority="12">
      <formula>H104&lt;0</formula>
    </cfRule>
  </conditionalFormatting>
  <conditionalFormatting sqref="F100:F103">
    <cfRule type="expression" dxfId="1490" priority="9">
      <formula>F100&gt;0</formula>
    </cfRule>
    <cfRule type="expression" dxfId="1489" priority="10">
      <formula>F100&lt;0</formula>
    </cfRule>
  </conditionalFormatting>
  <conditionalFormatting sqref="H100:H103">
    <cfRule type="expression" dxfId="1488" priority="7">
      <formula>H100&gt;0</formula>
    </cfRule>
    <cfRule type="expression" dxfId="1487" priority="8">
      <formula>H100&lt;0</formula>
    </cfRule>
  </conditionalFormatting>
  <conditionalFormatting sqref="J102">
    <cfRule type="expression" dxfId="1486" priority="5">
      <formula>J102&gt;0</formula>
    </cfRule>
    <cfRule type="expression" dxfId="1485" priority="6">
      <formula>J102&lt;0</formula>
    </cfRule>
  </conditionalFormatting>
  <conditionalFormatting sqref="Q10">
    <cfRule type="expression" dxfId="1484" priority="3">
      <formula>Q10&gt;0</formula>
    </cfRule>
    <cfRule type="expression" dxfId="1483" priority="4">
      <formula>Q10&lt;0</formula>
    </cfRule>
  </conditionalFormatting>
  <conditionalFormatting sqref="M71">
    <cfRule type="expression" dxfId="1482" priority="1">
      <formula>M71&gt;0</formula>
    </cfRule>
    <cfRule type="expression" dxfId="148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80" priority="33">
      <formula>F34&gt;0</formula>
    </cfRule>
    <cfRule type="expression" dxfId="1479" priority="34">
      <formula>F34&lt;0</formula>
    </cfRule>
  </conditionalFormatting>
  <conditionalFormatting sqref="Q7">
    <cfRule type="expression" dxfId="1478" priority="31">
      <formula>Q7&gt;0</formula>
    </cfRule>
    <cfRule type="expression" dxfId="1477" priority="32">
      <formula>Q7&lt;0</formula>
    </cfRule>
  </conditionalFormatting>
  <conditionalFormatting sqref="Q8">
    <cfRule type="expression" dxfId="1476" priority="29">
      <formula>Q8&gt;0</formula>
    </cfRule>
    <cfRule type="expression" dxfId="1475" priority="30">
      <formula>Q8&lt;0</formula>
    </cfRule>
  </conditionalFormatting>
  <conditionalFormatting sqref="F27:F33">
    <cfRule type="expression" dxfId="1474" priority="27">
      <formula>F27&gt;0</formula>
    </cfRule>
    <cfRule type="expression" dxfId="1473" priority="28">
      <formula>F27&lt;0</formula>
    </cfRule>
  </conditionalFormatting>
  <conditionalFormatting sqref="H27:H33">
    <cfRule type="expression" dxfId="1472" priority="25">
      <formula>H27&gt;0</formula>
    </cfRule>
    <cfRule type="expression" dxfId="1471" priority="26">
      <formula>H27&lt;0</formula>
    </cfRule>
  </conditionalFormatting>
  <conditionalFormatting sqref="M46">
    <cfRule type="expression" dxfId="1470" priority="23">
      <formula>M46&gt;0</formula>
    </cfRule>
    <cfRule type="expression" dxfId="1469" priority="24">
      <formula>M46&lt;0</formula>
    </cfRule>
  </conditionalFormatting>
  <conditionalFormatting sqref="F79:F87 H79:H87">
    <cfRule type="expression" dxfId="1468" priority="21">
      <formula>F79&gt;0</formula>
    </cfRule>
    <cfRule type="expression" dxfId="1467" priority="22">
      <formula>F79&lt;0</formula>
    </cfRule>
  </conditionalFormatting>
  <conditionalFormatting sqref="F73 F77:F78">
    <cfRule type="expression" dxfId="1466" priority="19">
      <formula>F73&gt;0</formula>
    </cfRule>
    <cfRule type="expression" dxfId="1465" priority="20">
      <formula>F73&lt;0</formula>
    </cfRule>
  </conditionalFormatting>
  <conditionalFormatting sqref="H73 H77:H78">
    <cfRule type="expression" dxfId="1464" priority="17">
      <formula>H73&gt;0</formula>
    </cfRule>
    <cfRule type="expression" dxfId="1463" priority="18">
      <formula>H73&lt;0</formula>
    </cfRule>
  </conditionalFormatting>
  <conditionalFormatting sqref="F70:F72">
    <cfRule type="expression" dxfId="1462" priority="15">
      <formula>F70&gt;0</formula>
    </cfRule>
    <cfRule type="expression" dxfId="1461" priority="16">
      <formula>F70&lt;0</formula>
    </cfRule>
  </conditionalFormatting>
  <conditionalFormatting sqref="H70:H72">
    <cfRule type="expression" dxfId="1460" priority="13">
      <formula>H70&gt;0</formula>
    </cfRule>
    <cfRule type="expression" dxfId="1459" priority="14">
      <formula>H70&lt;0</formula>
    </cfRule>
  </conditionalFormatting>
  <conditionalFormatting sqref="F25:F26">
    <cfRule type="expression" dxfId="1458" priority="11">
      <formula>F25&gt;0</formula>
    </cfRule>
    <cfRule type="expression" dxfId="1457" priority="12">
      <formula>F25&lt;0</formula>
    </cfRule>
  </conditionalFormatting>
  <conditionalFormatting sqref="H25:H26">
    <cfRule type="expression" dxfId="1456" priority="9">
      <formula>H25&gt;0</formula>
    </cfRule>
    <cfRule type="expression" dxfId="1455" priority="10">
      <formula>H25&lt;0</formula>
    </cfRule>
  </conditionalFormatting>
  <conditionalFormatting sqref="F76">
    <cfRule type="expression" dxfId="1454" priority="7">
      <formula>F76&gt;0</formula>
    </cfRule>
    <cfRule type="expression" dxfId="1453" priority="8">
      <formula>F76&lt;0</formula>
    </cfRule>
  </conditionalFormatting>
  <conditionalFormatting sqref="H76">
    <cfRule type="expression" dxfId="1452" priority="5">
      <formula>H76&gt;0</formula>
    </cfRule>
    <cfRule type="expression" dxfId="1451" priority="6">
      <formula>H76&lt;0</formula>
    </cfRule>
  </conditionalFormatting>
  <conditionalFormatting sqref="F74:F75">
    <cfRule type="expression" dxfId="1450" priority="3">
      <formula>F74&gt;0</formula>
    </cfRule>
    <cfRule type="expression" dxfId="1449" priority="4">
      <formula>F74&lt;0</formula>
    </cfRule>
  </conditionalFormatting>
  <conditionalFormatting sqref="H74:H75">
    <cfRule type="expression" dxfId="1448" priority="1">
      <formula>H74&gt;0</formula>
    </cfRule>
    <cfRule type="expression" dxfId="144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184.53</v>
      </c>
      <c r="R4" s="495">
        <v>1.0699999999999999E-2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2767.95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1115.9499999999925</v>
      </c>
      <c r="R7" s="29">
        <v>43357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1115.9499999999925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0.67551452784502841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6.9365414837695765E-3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202.983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201.13770000000002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199.29240000000001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197.44710000000001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195.6018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193.75650000000002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191.91120000000001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190.0659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188.22059999999999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186.37530000000001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184.53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182.68469999999999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180.83940000000001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178.9941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177.14879999999999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175.30349999999999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173.45820000000001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171.6129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169.76760000000002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167.92230000000001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166.077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6" priority="37">
      <formula>F54&gt;0</formula>
    </cfRule>
    <cfRule type="expression" dxfId="1445" priority="38">
      <formula>F54&lt;0</formula>
    </cfRule>
  </conditionalFormatting>
  <conditionalFormatting sqref="Q7">
    <cfRule type="expression" dxfId="1444" priority="35">
      <formula>Q7&gt;0</formula>
    </cfRule>
    <cfRule type="expression" dxfId="1443" priority="36">
      <formula>Q7&lt;0</formula>
    </cfRule>
  </conditionalFormatting>
  <conditionalFormatting sqref="Q8">
    <cfRule type="expression" dxfId="1442" priority="33">
      <formula>Q8&gt;0</formula>
    </cfRule>
    <cfRule type="expression" dxfId="1441" priority="34">
      <formula>Q8&lt;0</formula>
    </cfRule>
  </conditionalFormatting>
  <conditionalFormatting sqref="F31:F53">
    <cfRule type="expression" dxfId="1440" priority="31">
      <formula>F31&gt;0</formula>
    </cfRule>
    <cfRule type="expression" dxfId="1439" priority="32">
      <formula>F31&lt;0</formula>
    </cfRule>
  </conditionalFormatting>
  <conditionalFormatting sqref="H31:H53">
    <cfRule type="expression" dxfId="1438" priority="29">
      <formula>H31&gt;0</formula>
    </cfRule>
    <cfRule type="expression" dxfId="1437" priority="30">
      <formula>H31&lt;0</formula>
    </cfRule>
  </conditionalFormatting>
  <conditionalFormatting sqref="Q10">
    <cfRule type="expression" dxfId="1436" priority="27">
      <formula>Q10&gt;0</formula>
    </cfRule>
    <cfRule type="expression" dxfId="1435" priority="28">
      <formula>Q10&lt;0</formula>
    </cfRule>
  </conditionalFormatting>
  <conditionalFormatting sqref="J25:J38">
    <cfRule type="expression" dxfId="1434" priority="25">
      <formula>J25&gt;0</formula>
    </cfRule>
    <cfRule type="expression" dxfId="1433" priority="26">
      <formula>J25&lt;0</formula>
    </cfRule>
  </conditionalFormatting>
  <conditionalFormatting sqref="K25:K38">
    <cfRule type="expression" dxfId="1432" priority="23">
      <formula>K25&gt;0</formula>
    </cfRule>
    <cfRule type="expression" dxfId="1431" priority="24">
      <formula>K25&lt;0</formula>
    </cfRule>
  </conditionalFormatting>
  <conditionalFormatting sqref="L25:L38">
    <cfRule type="expression" dxfId="1430" priority="21">
      <formula>L25&gt;0</formula>
    </cfRule>
    <cfRule type="expression" dxfId="1429" priority="22">
      <formula>L25&lt;0</formula>
    </cfRule>
  </conditionalFormatting>
  <conditionalFormatting sqref="F89:F110">
    <cfRule type="expression" dxfId="1428" priority="19">
      <formula>F89&gt;0</formula>
    </cfRule>
    <cfRule type="expression" dxfId="1427" priority="20">
      <formula>F89&lt;0</formula>
    </cfRule>
  </conditionalFormatting>
  <conditionalFormatting sqref="H89:H110">
    <cfRule type="expression" dxfId="1426" priority="17">
      <formula>H89&gt;0</formula>
    </cfRule>
    <cfRule type="expression" dxfId="1425" priority="18">
      <formula>H89&lt;0</formula>
    </cfRule>
  </conditionalFormatting>
  <conditionalFormatting sqref="J89:J102">
    <cfRule type="expression" dxfId="1424" priority="15">
      <formula>J89&gt;0</formula>
    </cfRule>
    <cfRule type="expression" dxfId="1423" priority="16">
      <formula>J89&lt;0</formula>
    </cfRule>
  </conditionalFormatting>
  <conditionalFormatting sqref="K89:K102">
    <cfRule type="expression" dxfId="1422" priority="13">
      <formula>K89&gt;0</formula>
    </cfRule>
    <cfRule type="expression" dxfId="1421" priority="14">
      <formula>K89&lt;0</formula>
    </cfRule>
  </conditionalFormatting>
  <conditionalFormatting sqref="L89:L102">
    <cfRule type="expression" dxfId="1420" priority="11">
      <formula>L89&gt;0</formula>
    </cfRule>
    <cfRule type="expression" dxfId="1419" priority="12">
      <formula>L89&lt;0</formula>
    </cfRule>
  </conditionalFormatting>
  <conditionalFormatting sqref="F25:F28">
    <cfRule type="expression" dxfId="1418" priority="9">
      <formula>F25&gt;0</formula>
    </cfRule>
    <cfRule type="expression" dxfId="1417" priority="10">
      <formula>F25&lt;0</formula>
    </cfRule>
  </conditionalFormatting>
  <conditionalFormatting sqref="H25:H28">
    <cfRule type="expression" dxfId="1416" priority="7">
      <formula>H25&gt;0</formula>
    </cfRule>
    <cfRule type="expression" dxfId="1415" priority="8">
      <formula>H25&lt;0</formula>
    </cfRule>
  </conditionalFormatting>
  <conditionalFormatting sqref="F29:F30">
    <cfRule type="expression" dxfId="1414" priority="3">
      <formula>F29&gt;0</formula>
    </cfRule>
    <cfRule type="expression" dxfId="1413" priority="4">
      <formula>F29&lt;0</formula>
    </cfRule>
  </conditionalFormatting>
  <conditionalFormatting sqref="H29:H30">
    <cfRule type="expression" dxfId="1412" priority="1">
      <formula>H29&gt;0</formula>
    </cfRule>
    <cfRule type="expression" dxfId="141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1" si="1">H2*I2-J2</f>
        <v>6747.84</v>
      </c>
      <c r="L2" s="72">
        <v>43082</v>
      </c>
      <c r="M2" s="43">
        <v>80</v>
      </c>
      <c r="O2" s="11" t="s">
        <v>57</v>
      </c>
      <c r="Q2">
        <f>C24-H24</f>
        <v>150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58.789666666666747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70.479900000000001</v>
      </c>
      <c r="R4" s="495">
        <v>1.4E-3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10571.985000000001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8818.4500000000116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1753.5349999999889</v>
      </c>
      <c r="R7">
        <v>150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1753.5349999999889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0.19884843708361294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2.2701507805771577E-2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11.795799163179916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72">
        <v>43279</v>
      </c>
      <c r="C16" s="4">
        <v>150</v>
      </c>
      <c r="D16" s="2">
        <v>59.56</v>
      </c>
      <c r="E16" s="2">
        <v>0</v>
      </c>
      <c r="F16" s="2">
        <f t="shared" ref="F16" si="2">C16*D16+E16</f>
        <v>8934</v>
      </c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77.527890000000014</v>
      </c>
      <c r="V22" s="134"/>
    </row>
    <row r="23" spans="1:22" x14ac:dyDescent="0.25">
      <c r="O23" s="81">
        <v>1.0900000000000001</v>
      </c>
      <c r="P23" s="81">
        <f t="shared" ref="P23:P42" si="3">O23*$Q$4</f>
        <v>76.823091000000005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SUM(H2:H11)</f>
        <v>800</v>
      </c>
      <c r="I24" s="791"/>
      <c r="J24" s="18"/>
      <c r="K24" s="18">
        <f>SUM(K2:K11)</f>
        <v>54896.489999999991</v>
      </c>
      <c r="L24" s="14"/>
      <c r="M24" s="18">
        <f>SUM(M2:M10)</f>
        <v>348</v>
      </c>
      <c r="O24" s="81">
        <v>1.08</v>
      </c>
      <c r="P24" s="81">
        <f t="shared" si="3"/>
        <v>76.118292000000011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800</v>
      </c>
      <c r="D25" s="343"/>
      <c r="E25" s="343"/>
      <c r="F25" s="344">
        <f>SumByColor($A$25,F2:F23)</f>
        <v>55129</v>
      </c>
      <c r="G25" s="343"/>
      <c r="H25" s="343">
        <f>SumByColor($A$25,H2:H23)</f>
        <v>800</v>
      </c>
      <c r="I25" s="792"/>
      <c r="J25" s="343"/>
      <c r="K25" s="344">
        <f>SumByColor($A$25,K2:K23)</f>
        <v>54897</v>
      </c>
      <c r="L25" s="343"/>
      <c r="M25" s="344">
        <f>SumByColor($A$25,M2:M23)</f>
        <v>348</v>
      </c>
      <c r="O25" s="81">
        <v>1.07</v>
      </c>
      <c r="P25" s="81">
        <f t="shared" si="3"/>
        <v>75.413493000000003</v>
      </c>
      <c r="U25" t="s">
        <v>1133</v>
      </c>
      <c r="V25" s="134"/>
    </row>
    <row r="26" spans="1:22" x14ac:dyDescent="0.25">
      <c r="O26" s="81">
        <v>1.06</v>
      </c>
      <c r="P26" s="81">
        <f t="shared" si="3"/>
        <v>74.708694000000008</v>
      </c>
      <c r="U26" t="s">
        <v>1134</v>
      </c>
      <c r="V26" s="134"/>
    </row>
    <row r="27" spans="1:22" x14ac:dyDescent="0.25">
      <c r="O27" s="81">
        <v>1.05</v>
      </c>
      <c r="P27" s="81">
        <f t="shared" si="3"/>
        <v>74.003895</v>
      </c>
      <c r="V27" s="134"/>
    </row>
    <row r="28" spans="1:22" x14ac:dyDescent="0.25">
      <c r="O28" s="81">
        <v>1.04</v>
      </c>
      <c r="P28" s="81">
        <f t="shared" si="3"/>
        <v>73.299096000000006</v>
      </c>
      <c r="V28" s="134"/>
    </row>
    <row r="29" spans="1:22" x14ac:dyDescent="0.25">
      <c r="O29" s="81">
        <v>1.03</v>
      </c>
      <c r="P29" s="81">
        <f t="shared" si="3"/>
        <v>72.594296999999997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3"/>
        <v>71.889498000000003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3"/>
        <v>71.184698999999995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3"/>
        <v>70.479900000000001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3"/>
        <v>69.775101000000006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3"/>
        <v>69.070301999999998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3"/>
        <v>68.365503000000004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4">C36*(E36-D36)</f>
        <v>-1534.0000000000005</v>
      </c>
      <c r="G36" s="39">
        <f t="shared" ref="G36:G46" si="5">D36*C36</f>
        <v>15046</v>
      </c>
      <c r="H36" s="222">
        <f t="shared" ref="H36:H46" si="6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3"/>
        <v>67.660703999999996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4"/>
        <v>-1587.4999999999986</v>
      </c>
      <c r="G37" s="39">
        <f t="shared" si="5"/>
        <v>18410</v>
      </c>
      <c r="H37" s="222">
        <f t="shared" si="6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3"/>
        <v>66.955905000000001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4"/>
        <v>-2364.9899999999975</v>
      </c>
      <c r="G38" s="39">
        <f t="shared" si="5"/>
        <v>21618.989999999998</v>
      </c>
      <c r="H38" s="222">
        <f t="shared" si="6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3"/>
        <v>66.251105999999993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4"/>
        <v>-1469.1599999999994</v>
      </c>
      <c r="G39" s="39">
        <f t="shared" si="5"/>
        <v>14871.16</v>
      </c>
      <c r="H39" s="222">
        <f t="shared" si="6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3"/>
        <v>65.546306999999999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4"/>
        <v>-638.23500000000092</v>
      </c>
      <c r="G40" s="39">
        <f t="shared" si="5"/>
        <v>11207.235000000001</v>
      </c>
      <c r="H40" s="222">
        <f t="shared" si="6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3"/>
        <v>64.841508000000005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4"/>
        <v>-571.24000000000024</v>
      </c>
      <c r="G41" s="39">
        <f t="shared" si="5"/>
        <v>14701.240000000002</v>
      </c>
      <c r="H41" s="222">
        <f t="shared" si="6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3"/>
        <v>64.136708999999996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4"/>
        <v>-163.3199999999988</v>
      </c>
      <c r="G42" s="39">
        <f t="shared" si="5"/>
        <v>11077.32</v>
      </c>
      <c r="H42" s="222">
        <f t="shared" si="6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3"/>
        <v>63.431910000000002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4"/>
        <v>-239.32500000000019</v>
      </c>
      <c r="G43" s="39">
        <f t="shared" si="5"/>
        <v>10997.325000000001</v>
      </c>
      <c r="H43" s="222">
        <f t="shared" si="6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4"/>
        <v>14.000000000000057</v>
      </c>
      <c r="G44" s="39">
        <f t="shared" si="5"/>
        <v>3656.5</v>
      </c>
      <c r="H44" s="222">
        <f t="shared" si="6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4"/>
        <v>-107.9899999999995</v>
      </c>
      <c r="G45" s="39">
        <f t="shared" si="5"/>
        <v>7204.99</v>
      </c>
      <c r="H45" s="222">
        <f t="shared" si="6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4"/>
        <v>71.930000000000405</v>
      </c>
      <c r="G46" s="39">
        <f t="shared" si="5"/>
        <v>3574.0699999999997</v>
      </c>
      <c r="H46" s="222">
        <f t="shared" si="6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7">C48*(E48-D48)</f>
        <v>214.93000000000038</v>
      </c>
      <c r="G48" s="39">
        <f t="shared" ref="G48:G53" si="8">D48*C48</f>
        <v>3574.0699999999997</v>
      </c>
      <c r="H48" s="222">
        <f t="shared" ref="H48:H53" si="9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7"/>
        <v>-39.509999999999934</v>
      </c>
      <c r="G49" s="39">
        <f t="shared" si="8"/>
        <v>7082.51</v>
      </c>
      <c r="H49" s="222">
        <f t="shared" si="9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7"/>
        <v>-273.51000000000101</v>
      </c>
      <c r="G50" s="39">
        <f t="shared" si="8"/>
        <v>10506.51</v>
      </c>
      <c r="H50" s="222">
        <f t="shared" si="9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7"/>
        <v>-7.9999999999984084</v>
      </c>
      <c r="G51" s="39">
        <f t="shared" si="8"/>
        <v>13966</v>
      </c>
      <c r="H51" s="222">
        <f t="shared" si="9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7"/>
        <v>62.000000000000455</v>
      </c>
      <c r="G52" s="39">
        <f t="shared" si="8"/>
        <v>6952</v>
      </c>
      <c r="H52" s="222">
        <f t="shared" si="9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7"/>
        <v>-41.600000000002524</v>
      </c>
      <c r="G53" s="39">
        <f t="shared" si="8"/>
        <v>13861.600000000002</v>
      </c>
      <c r="H53" s="222">
        <f t="shared" si="9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0">C54*(E54-D54)</f>
        <v>258.39999999999748</v>
      </c>
      <c r="G54" s="39">
        <f t="shared" ref="G54:G60" si="11">D54*C54</f>
        <v>13861.600000000002</v>
      </c>
      <c r="H54" s="222">
        <f t="shared" ref="H54:H60" si="12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0"/>
        <v>314.40000000000055</v>
      </c>
      <c r="G55" s="39">
        <f t="shared" si="11"/>
        <v>13801.599999999999</v>
      </c>
      <c r="H55" s="222">
        <f t="shared" si="12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0"/>
        <v>-287.60000000000048</v>
      </c>
      <c r="G56" s="39">
        <f t="shared" si="11"/>
        <v>13801.599999999999</v>
      </c>
      <c r="H56" s="222">
        <f t="shared" si="12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0"/>
        <v>-477.5999999999982</v>
      </c>
      <c r="G57" s="39">
        <f t="shared" si="11"/>
        <v>13801.599999999999</v>
      </c>
      <c r="H57" s="222">
        <f t="shared" si="12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0"/>
        <v>-609.60000000000036</v>
      </c>
      <c r="G58" s="39">
        <f t="shared" si="11"/>
        <v>13801.599999999999</v>
      </c>
      <c r="H58" s="222">
        <f t="shared" si="12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0"/>
        <v>-1107.5999999999995</v>
      </c>
      <c r="G59" s="39">
        <f t="shared" si="11"/>
        <v>13801.599999999999</v>
      </c>
      <c r="H59" s="222">
        <f t="shared" si="12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0"/>
        <v>-558.00000000000125</v>
      </c>
      <c r="G60" s="39">
        <f t="shared" si="11"/>
        <v>13802.000000000002</v>
      </c>
      <c r="H60" s="222">
        <f t="shared" si="12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3">C61*(E61-D61)</f>
        <v>-380.00000000000114</v>
      </c>
      <c r="G61" s="39">
        <f t="shared" ref="G61:G68" si="14">D61*C61</f>
        <v>13802.000000000002</v>
      </c>
      <c r="H61" s="222">
        <f t="shared" ref="H61:H68" si="15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3"/>
        <v>-1040.0000000000005</v>
      </c>
      <c r="G62" s="39">
        <f t="shared" si="14"/>
        <v>13802.000000000002</v>
      </c>
      <c r="H62" s="222">
        <f t="shared" si="15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3"/>
        <v>-1281.6599999999994</v>
      </c>
      <c r="G63" s="39">
        <f t="shared" si="14"/>
        <v>19989.66</v>
      </c>
      <c r="H63" s="222">
        <f t="shared" si="15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3"/>
        <v>-267.00000000000017</v>
      </c>
      <c r="G64" s="39">
        <f t="shared" si="14"/>
        <v>19989</v>
      </c>
      <c r="H64" s="222">
        <f t="shared" si="15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3"/>
        <v>-638.99999999999864</v>
      </c>
      <c r="G65" s="39">
        <f t="shared" si="14"/>
        <v>19989</v>
      </c>
      <c r="H65" s="222">
        <f t="shared" si="15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3"/>
        <v>-759.66000000000099</v>
      </c>
      <c r="G66" s="39">
        <f t="shared" si="14"/>
        <v>19869.660000000003</v>
      </c>
      <c r="H66" s="222">
        <f t="shared" si="15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3"/>
        <v>-129.66000000000264</v>
      </c>
      <c r="G67" s="39">
        <f t="shared" si="14"/>
        <v>19869.660000000003</v>
      </c>
      <c r="H67" s="222">
        <f t="shared" si="15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3"/>
        <v>505.26000000000124</v>
      </c>
      <c r="G68" s="39">
        <f t="shared" si="14"/>
        <v>13094.739999999998</v>
      </c>
      <c r="H68" s="222">
        <f t="shared" si="15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6">C69*(E69-D69)</f>
        <v>157.26000000000226</v>
      </c>
      <c r="G69" s="39">
        <f t="shared" ref="G69:G77" si="17">D69*C69</f>
        <v>13094.739999999998</v>
      </c>
      <c r="H69" s="222">
        <f t="shared" ref="H69:H77" si="18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6"/>
        <v>-1126.8000000000002</v>
      </c>
      <c r="G70" s="39">
        <f t="shared" si="17"/>
        <v>25006.800000000003</v>
      </c>
      <c r="H70" s="222">
        <f t="shared" si="18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6"/>
        <v>-556.00000000000023</v>
      </c>
      <c r="G71" s="39">
        <f t="shared" si="17"/>
        <v>25008</v>
      </c>
      <c r="H71" s="222">
        <f t="shared" si="18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6"/>
        <v>-704.00000000000205</v>
      </c>
      <c r="G72" s="39">
        <f t="shared" si="17"/>
        <v>25008</v>
      </c>
      <c r="H72" s="222">
        <f t="shared" si="18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6"/>
        <v>-54.899999999999949</v>
      </c>
      <c r="G73" s="39">
        <f t="shared" si="17"/>
        <v>18768.900000000001</v>
      </c>
      <c r="H73" s="222">
        <f t="shared" si="18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6"/>
        <v>290.00000000000057</v>
      </c>
      <c r="G74" s="39">
        <f t="shared" si="17"/>
        <v>12416</v>
      </c>
      <c r="H74" s="222">
        <f t="shared" si="18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6"/>
        <v>803.9999999999992</v>
      </c>
      <c r="G75" s="39">
        <f t="shared" si="17"/>
        <v>12416</v>
      </c>
      <c r="H75" s="222">
        <f t="shared" si="18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6"/>
        <v>570.00000000000171</v>
      </c>
      <c r="G76" s="39">
        <f t="shared" si="17"/>
        <v>12416</v>
      </c>
      <c r="H76" s="222">
        <f t="shared" si="18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6"/>
        <v>1108.0000000000014</v>
      </c>
      <c r="G77" s="39">
        <f t="shared" si="17"/>
        <v>12416</v>
      </c>
      <c r="H77" s="222">
        <f t="shared" si="18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3" si="19">C78*(E78-D78)</f>
        <v>881.99999999999932</v>
      </c>
      <c r="G78" s="39">
        <f t="shared" ref="G78:G83" si="20">D78*C78</f>
        <v>12416</v>
      </c>
      <c r="H78" s="222">
        <f t="shared" ref="H78:H83" si="21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9"/>
        <v>1508.0000000000014</v>
      </c>
      <c r="G79" s="39">
        <f t="shared" si="20"/>
        <v>12416</v>
      </c>
      <c r="H79" s="222">
        <f t="shared" si="21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 t="shared" si="19"/>
        <v>1581.9999999999993</v>
      </c>
      <c r="G80" s="39">
        <f t="shared" si="20"/>
        <v>12416</v>
      </c>
      <c r="H80" s="222">
        <f t="shared" si="21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9"/>
        <v>1143.9999999999998</v>
      </c>
      <c r="G81" s="39">
        <f t="shared" si="20"/>
        <v>12416</v>
      </c>
      <c r="H81" s="222">
        <f t="shared" si="21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9"/>
        <v>1296.0000000000009</v>
      </c>
      <c r="G82" s="39">
        <f t="shared" si="20"/>
        <v>12416</v>
      </c>
      <c r="H82" s="222">
        <f t="shared" si="21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5">
        <f t="shared" si="19"/>
        <v>1738.4999999999995</v>
      </c>
      <c r="G83" s="39">
        <f t="shared" si="20"/>
        <v>8818.5</v>
      </c>
      <c r="H83" s="222">
        <f t="shared" si="21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F83 H83 H87:H89 F87:F89">
    <cfRule type="expression" dxfId="1410" priority="31">
      <formula>F7&gt;0</formula>
    </cfRule>
    <cfRule type="expression" dxfId="1409" priority="32">
      <formula>F7&lt;0</formula>
    </cfRule>
  </conditionalFormatting>
  <conditionalFormatting sqref="Q8">
    <cfRule type="expression" dxfId="1408" priority="29">
      <formula>Q8&gt;0</formula>
    </cfRule>
    <cfRule type="expression" dxfId="1407" priority="30">
      <formula>Q8&lt;0</formula>
    </cfRule>
  </conditionalFormatting>
  <conditionalFormatting sqref="F114:F135">
    <cfRule type="expression" dxfId="1406" priority="23">
      <formula>F114&gt;0</formula>
    </cfRule>
    <cfRule type="expression" dxfId="1405" priority="24">
      <formula>F114&lt;0</formula>
    </cfRule>
  </conditionalFormatting>
  <conditionalFormatting sqref="H114:H135">
    <cfRule type="expression" dxfId="1404" priority="21">
      <formula>H114&gt;0</formula>
    </cfRule>
    <cfRule type="expression" dxfId="1403" priority="22">
      <formula>H114&lt;0</formula>
    </cfRule>
  </conditionalFormatting>
  <conditionalFormatting sqref="Q10">
    <cfRule type="expression" dxfId="1402" priority="19">
      <formula>Q10&gt;0</formula>
    </cfRule>
    <cfRule type="expression" dxfId="1401" priority="20">
      <formula>Q10&lt;0</formula>
    </cfRule>
  </conditionalFormatting>
  <conditionalFormatting sqref="J31:J44">
    <cfRule type="expression" dxfId="1400" priority="17">
      <formula>J31&gt;0</formula>
    </cfRule>
    <cfRule type="expression" dxfId="1399" priority="18">
      <formula>J31&lt;0</formula>
    </cfRule>
  </conditionalFormatting>
  <conditionalFormatting sqref="K31:K44">
    <cfRule type="expression" dxfId="1398" priority="15">
      <formula>K31&gt;0</formula>
    </cfRule>
    <cfRule type="expression" dxfId="1397" priority="16">
      <formula>K31&lt;0</formula>
    </cfRule>
  </conditionalFormatting>
  <conditionalFormatting sqref="L31:L35 L37:L44">
    <cfRule type="expression" dxfId="1396" priority="13">
      <formula>L31&gt;0</formula>
    </cfRule>
    <cfRule type="expression" dxfId="1395" priority="14">
      <formula>L31&lt;0</formula>
    </cfRule>
  </conditionalFormatting>
  <conditionalFormatting sqref="M31:M44">
    <cfRule type="expression" dxfId="1394" priority="11">
      <formula>M31&gt;0</formula>
    </cfRule>
    <cfRule type="expression" dxfId="1393" priority="12">
      <formula>M31&lt;0</formula>
    </cfRule>
  </conditionalFormatting>
  <conditionalFormatting sqref="F82 H82">
    <cfRule type="expression" dxfId="1392" priority="7">
      <formula>F82&gt;0</formula>
    </cfRule>
    <cfRule type="expression" dxfId="1391" priority="8">
      <formula>F82&lt;0</formula>
    </cfRule>
  </conditionalFormatting>
  <conditionalFormatting sqref="F75:F81 H75:H81">
    <cfRule type="expression" dxfId="1390" priority="5">
      <formula>F75&gt;0</formula>
    </cfRule>
    <cfRule type="expression" dxfId="1389" priority="6">
      <formula>F75&lt;0</formula>
    </cfRule>
  </conditionalFormatting>
  <conditionalFormatting sqref="F71:F74 H71:H74">
    <cfRule type="expression" dxfId="1388" priority="3">
      <formula>F71&gt;0</formula>
    </cfRule>
    <cfRule type="expression" dxfId="1387" priority="4">
      <formula>F71&lt;0</formula>
    </cfRule>
  </conditionalFormatting>
  <conditionalFormatting sqref="H84:H86 F84:F86">
    <cfRule type="expression" dxfId="1386" priority="1">
      <formula>F84&gt;0</formula>
    </cfRule>
    <cfRule type="expression" dxfId="1385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4" priority="21">
      <formula>F47&gt;0</formula>
    </cfRule>
    <cfRule type="expression" dxfId="1383" priority="22">
      <formula>F47&lt;0</formula>
    </cfRule>
  </conditionalFormatting>
  <conditionalFormatting sqref="Q7">
    <cfRule type="expression" dxfId="1382" priority="19">
      <formula>Q7&gt;0</formula>
    </cfRule>
    <cfRule type="expression" dxfId="1381" priority="20">
      <formula>Q7&lt;0</formula>
    </cfRule>
  </conditionalFormatting>
  <conditionalFormatting sqref="Q8">
    <cfRule type="expression" dxfId="1380" priority="17">
      <formula>Q8&gt;0</formula>
    </cfRule>
    <cfRule type="expression" dxfId="1379" priority="18">
      <formula>Q8&lt;0</formula>
    </cfRule>
  </conditionalFormatting>
  <conditionalFormatting sqref="F25:F46">
    <cfRule type="expression" dxfId="1378" priority="15">
      <formula>F25&gt;0</formula>
    </cfRule>
    <cfRule type="expression" dxfId="1377" priority="16">
      <formula>F25&lt;0</formula>
    </cfRule>
  </conditionalFormatting>
  <conditionalFormatting sqref="H25:H46">
    <cfRule type="expression" dxfId="1376" priority="13">
      <formula>H25&gt;0</formula>
    </cfRule>
    <cfRule type="expression" dxfId="1375" priority="14">
      <formula>H25&lt;0</formula>
    </cfRule>
  </conditionalFormatting>
  <conditionalFormatting sqref="F89:F110">
    <cfRule type="expression" dxfId="1374" priority="11">
      <formula>F89&gt;0</formula>
    </cfRule>
    <cfRule type="expression" dxfId="1373" priority="12">
      <formula>F89&lt;0</formula>
    </cfRule>
  </conditionalFormatting>
  <conditionalFormatting sqref="H89:H110">
    <cfRule type="expression" dxfId="1372" priority="9">
      <formula>H89&gt;0</formula>
    </cfRule>
    <cfRule type="expression" dxfId="1371" priority="10">
      <formula>H89&lt;0</formula>
    </cfRule>
  </conditionalFormatting>
  <conditionalFormatting sqref="Q10">
    <cfRule type="expression" dxfId="1370" priority="7">
      <formula>Q10&gt;0</formula>
    </cfRule>
    <cfRule type="expression" dxfId="1369" priority="8">
      <formula>Q10&lt;0</formula>
    </cfRule>
  </conditionalFormatting>
  <conditionalFormatting sqref="J25:J38">
    <cfRule type="expression" dxfId="1368" priority="5">
      <formula>J25&gt;0</formula>
    </cfRule>
    <cfRule type="expression" dxfId="1367" priority="6">
      <formula>J25&lt;0</formula>
    </cfRule>
  </conditionalFormatting>
  <conditionalFormatting sqref="K25:K38">
    <cfRule type="expression" dxfId="1366" priority="3">
      <formula>K25&gt;0</formula>
    </cfRule>
    <cfRule type="expression" dxfId="1365" priority="4">
      <formula>K25&lt;0</formula>
    </cfRule>
  </conditionalFormatting>
  <conditionalFormatting sqref="L25:L38">
    <cfRule type="expression" dxfId="1364" priority="1">
      <formula>L25&gt;0</formula>
    </cfRule>
    <cfRule type="expression" dxfId="136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9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47.04</v>
      </c>
      <c r="R4" s="495">
        <v>-2.7099999999999999E-2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7056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1786.7699999999968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1786.7699999999968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0.33909508599928179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2.9336734693877549E-2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10.69090909090909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51.744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51.273600000000002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50.803200000000004</v>
      </c>
    </row>
    <row r="20" spans="1:16" x14ac:dyDescent="0.25">
      <c r="O20" s="81">
        <v>1.07</v>
      </c>
      <c r="P20" s="81">
        <f t="shared" si="2"/>
        <v>50.332799999999999</v>
      </c>
    </row>
    <row r="21" spans="1:16" x14ac:dyDescent="0.25">
      <c r="O21" s="81">
        <v>1.06</v>
      </c>
      <c r="P21" s="81">
        <f t="shared" si="2"/>
        <v>49.862400000000001</v>
      </c>
    </row>
    <row r="22" spans="1:16" x14ac:dyDescent="0.25">
      <c r="O22" s="81">
        <v>1.05</v>
      </c>
      <c r="P22" s="81">
        <f t="shared" si="2"/>
        <v>49.392000000000003</v>
      </c>
    </row>
    <row r="23" spans="1:16" x14ac:dyDescent="0.25">
      <c r="O23" s="81">
        <v>1.04</v>
      </c>
      <c r="P23" s="81">
        <f t="shared" si="2"/>
        <v>48.921599999999998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48.4512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47.980800000000002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47.510399999999997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47.04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46.569600000000001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46.099199999999996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45.628799999999998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45.1584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44.687999999999995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44.217599999999997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43.747199999999999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43.276800000000001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42.806400000000004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42.335999999999999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ref="F47" si="12">C47*(E47-D47)</f>
        <v>1786.4999999999995</v>
      </c>
      <c r="G47" s="39">
        <f t="shared" ref="G47" si="13">D47*C47</f>
        <v>5269.5</v>
      </c>
      <c r="H47" s="222">
        <f t="shared" ref="H47" si="14"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2" priority="39">
      <formula>F54&gt;0</formula>
    </cfRule>
    <cfRule type="expression" dxfId="1361" priority="40">
      <formula>F54&lt;0</formula>
    </cfRule>
  </conditionalFormatting>
  <conditionalFormatting sqref="Q7">
    <cfRule type="expression" dxfId="1360" priority="37">
      <formula>Q7&gt;0</formula>
    </cfRule>
    <cfRule type="expression" dxfId="1359" priority="38">
      <formula>Q7&lt;0</formula>
    </cfRule>
  </conditionalFormatting>
  <conditionalFormatting sqref="Q8">
    <cfRule type="expression" dxfId="1358" priority="35">
      <formula>Q8&gt;0</formula>
    </cfRule>
    <cfRule type="expression" dxfId="1357" priority="36">
      <formula>Q8&lt;0</formula>
    </cfRule>
  </conditionalFormatting>
  <conditionalFormatting sqref="F33:F36 F38:F53">
    <cfRule type="expression" dxfId="1356" priority="33">
      <formula>F33&gt;0</formula>
    </cfRule>
    <cfRule type="expression" dxfId="1355" priority="34">
      <formula>F33&lt;0</formula>
    </cfRule>
  </conditionalFormatting>
  <conditionalFormatting sqref="H33:H36 H38:H53">
    <cfRule type="expression" dxfId="1354" priority="31">
      <formula>H33&gt;0</formula>
    </cfRule>
    <cfRule type="expression" dxfId="1353" priority="32">
      <formula>H33&lt;0</formula>
    </cfRule>
  </conditionalFormatting>
  <conditionalFormatting sqref="Q10">
    <cfRule type="expression" dxfId="1352" priority="29">
      <formula>Q10&gt;0</formula>
    </cfRule>
    <cfRule type="expression" dxfId="1351" priority="30">
      <formula>Q10&lt;0</formula>
    </cfRule>
  </conditionalFormatting>
  <conditionalFormatting sqref="J25:J38">
    <cfRule type="expression" dxfId="1350" priority="27">
      <formula>J25&gt;0</formula>
    </cfRule>
    <cfRule type="expression" dxfId="1349" priority="28">
      <formula>J25&lt;0</formula>
    </cfRule>
  </conditionalFormatting>
  <conditionalFormatting sqref="K25:K38">
    <cfRule type="expression" dxfId="1348" priority="25">
      <formula>K25&gt;0</formula>
    </cfRule>
    <cfRule type="expression" dxfId="1347" priority="26">
      <formula>K25&lt;0</formula>
    </cfRule>
  </conditionalFormatting>
  <conditionalFormatting sqref="L25">
    <cfRule type="expression" dxfId="1346" priority="23">
      <formula>L25&gt;0</formula>
    </cfRule>
    <cfRule type="expression" dxfId="1345" priority="24">
      <formula>L25&lt;0</formula>
    </cfRule>
  </conditionalFormatting>
  <conditionalFormatting sqref="F89:F110">
    <cfRule type="expression" dxfId="1344" priority="21">
      <formula>F89&gt;0</formula>
    </cfRule>
    <cfRule type="expression" dxfId="1343" priority="22">
      <formula>F89&lt;0</formula>
    </cfRule>
  </conditionalFormatting>
  <conditionalFormatting sqref="H89:H110">
    <cfRule type="expression" dxfId="1342" priority="19">
      <formula>H89&gt;0</formula>
    </cfRule>
    <cfRule type="expression" dxfId="1341" priority="20">
      <formula>H89&lt;0</formula>
    </cfRule>
  </conditionalFormatting>
  <conditionalFormatting sqref="J89:J102">
    <cfRule type="expression" dxfId="1340" priority="17">
      <formula>J89&gt;0</formula>
    </cfRule>
    <cfRule type="expression" dxfId="1339" priority="18">
      <formula>J89&lt;0</formula>
    </cfRule>
  </conditionalFormatting>
  <conditionalFormatting sqref="K89:K102">
    <cfRule type="expression" dxfId="1338" priority="15">
      <formula>K89&gt;0</formula>
    </cfRule>
    <cfRule type="expression" dxfId="1337" priority="16">
      <formula>K89&lt;0</formula>
    </cfRule>
  </conditionalFormatting>
  <conditionalFormatting sqref="L89:L102">
    <cfRule type="expression" dxfId="1336" priority="13">
      <formula>L89&gt;0</formula>
    </cfRule>
    <cfRule type="expression" dxfId="1335" priority="14">
      <formula>L89&lt;0</formula>
    </cfRule>
  </conditionalFormatting>
  <conditionalFormatting sqref="F29:F32">
    <cfRule type="expression" dxfId="1334" priority="11">
      <formula>F29&gt;0</formula>
    </cfRule>
    <cfRule type="expression" dxfId="1333" priority="12">
      <formula>F29&lt;0</formula>
    </cfRule>
  </conditionalFormatting>
  <conditionalFormatting sqref="H29:H32">
    <cfRule type="expression" dxfId="1332" priority="9">
      <formula>H29&gt;0</formula>
    </cfRule>
    <cfRule type="expression" dxfId="1331" priority="10">
      <formula>H29&lt;0</formula>
    </cfRule>
  </conditionalFormatting>
  <conditionalFormatting sqref="F25:F28">
    <cfRule type="expression" dxfId="1330" priority="7">
      <formula>F25&gt;0</formula>
    </cfRule>
    <cfRule type="expression" dxfId="1329" priority="8">
      <formula>F25&lt;0</formula>
    </cfRule>
  </conditionalFormatting>
  <conditionalFormatting sqref="H25:H28">
    <cfRule type="expression" dxfId="1328" priority="5">
      <formula>H25&gt;0</formula>
    </cfRule>
    <cfRule type="expression" dxfId="1327" priority="6">
      <formula>H25&lt;0</formula>
    </cfRule>
  </conditionalFormatting>
  <conditionalFormatting sqref="F37">
    <cfRule type="expression" dxfId="1326" priority="3">
      <formula>F37&gt;0</formula>
    </cfRule>
    <cfRule type="expression" dxfId="1325" priority="4">
      <formula>F37&lt;0</formula>
    </cfRule>
  </conditionalFormatting>
  <conditionalFormatting sqref="H37">
    <cfRule type="expression" dxfId="1324" priority="1">
      <formula>H37&gt;0</formula>
    </cfRule>
    <cfRule type="expression" dxfId="1323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4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193.13</v>
      </c>
      <c r="R4" s="495">
        <v>5.7999999999999996E-3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11587.8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88.909999999999854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88.909999999999854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7.7320506588027067E-3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9.9414901879562988E-3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22.404872389791183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212.44300000000001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210.51170000000002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208.5804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206.6491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204.71780000000001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202.78650000000002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200.8552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198.9239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196.99260000000001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195.06129999999999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193.13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191.1987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189.26739999999998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187.33609999999999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185.40479999999999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183.47349999999997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181.54219999999998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179.61090000000002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177.67959999999999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175.7483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173.81700000000001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2" priority="35">
      <formula>F47&gt;0</formula>
    </cfRule>
    <cfRule type="expression" dxfId="1321" priority="36">
      <formula>F47&lt;0</formula>
    </cfRule>
  </conditionalFormatting>
  <conditionalFormatting sqref="Q7">
    <cfRule type="expression" dxfId="1320" priority="33">
      <formula>Q7&gt;0</formula>
    </cfRule>
    <cfRule type="expression" dxfId="1319" priority="34">
      <formula>Q7&lt;0</formula>
    </cfRule>
  </conditionalFormatting>
  <conditionalFormatting sqref="Q8">
    <cfRule type="expression" dxfId="1318" priority="31">
      <formula>Q8&gt;0</formula>
    </cfRule>
    <cfRule type="expression" dxfId="1317" priority="32">
      <formula>Q8&lt;0</formula>
    </cfRule>
  </conditionalFormatting>
  <conditionalFormatting sqref="F31:F46">
    <cfRule type="expression" dxfId="1316" priority="29">
      <formula>F31&gt;0</formula>
    </cfRule>
    <cfRule type="expression" dxfId="1315" priority="30">
      <formula>F31&lt;0</formula>
    </cfRule>
  </conditionalFormatting>
  <conditionalFormatting sqref="H31:H46">
    <cfRule type="expression" dxfId="1314" priority="27">
      <formula>H31&gt;0</formula>
    </cfRule>
    <cfRule type="expression" dxfId="1313" priority="28">
      <formula>H31&lt;0</formula>
    </cfRule>
  </conditionalFormatting>
  <conditionalFormatting sqref="Q10">
    <cfRule type="expression" dxfId="1312" priority="25">
      <formula>Q10&gt;0</formula>
    </cfRule>
    <cfRule type="expression" dxfId="1311" priority="26">
      <formula>Q10&lt;0</formula>
    </cfRule>
  </conditionalFormatting>
  <conditionalFormatting sqref="J25:J38">
    <cfRule type="expression" dxfId="1310" priority="23">
      <formula>J25&gt;0</formula>
    </cfRule>
    <cfRule type="expression" dxfId="1309" priority="24">
      <formula>J25&lt;0</formula>
    </cfRule>
  </conditionalFormatting>
  <conditionalFormatting sqref="K25:K38">
    <cfRule type="expression" dxfId="1308" priority="21">
      <formula>K25&gt;0</formula>
    </cfRule>
    <cfRule type="expression" dxfId="1307" priority="22">
      <formula>K25&lt;0</formula>
    </cfRule>
  </conditionalFormatting>
  <conditionalFormatting sqref="L25:L38">
    <cfRule type="expression" dxfId="1306" priority="19">
      <formula>L25&gt;0</formula>
    </cfRule>
    <cfRule type="expression" dxfId="1305" priority="20">
      <formula>L25&lt;0</formula>
    </cfRule>
  </conditionalFormatting>
  <conditionalFormatting sqref="F89:F110">
    <cfRule type="expression" dxfId="1304" priority="17">
      <formula>F89&gt;0</formula>
    </cfRule>
    <cfRule type="expression" dxfId="1303" priority="18">
      <formula>F89&lt;0</formula>
    </cfRule>
  </conditionalFormatting>
  <conditionalFormatting sqref="H89:H110">
    <cfRule type="expression" dxfId="1302" priority="15">
      <formula>H89&gt;0</formula>
    </cfRule>
    <cfRule type="expression" dxfId="1301" priority="16">
      <formula>H89&lt;0</formula>
    </cfRule>
  </conditionalFormatting>
  <conditionalFormatting sqref="J89:J102">
    <cfRule type="expression" dxfId="1300" priority="13">
      <formula>J89&gt;0</formula>
    </cfRule>
    <cfRule type="expression" dxfId="1299" priority="14">
      <formula>J89&lt;0</formula>
    </cfRule>
  </conditionalFormatting>
  <conditionalFormatting sqref="K89:K102">
    <cfRule type="expression" dxfId="1298" priority="11">
      <formula>K89&gt;0</formula>
    </cfRule>
    <cfRule type="expression" dxfId="1297" priority="12">
      <formula>K89&lt;0</formula>
    </cfRule>
  </conditionalFormatting>
  <conditionalFormatting sqref="L89:L102">
    <cfRule type="expression" dxfId="1296" priority="9">
      <formula>L89&gt;0</formula>
    </cfRule>
    <cfRule type="expression" dxfId="1295" priority="10">
      <formula>L89&lt;0</formula>
    </cfRule>
  </conditionalFormatting>
  <conditionalFormatting sqref="F25:F27">
    <cfRule type="expression" dxfId="1294" priority="7">
      <formula>F25&gt;0</formula>
    </cfRule>
    <cfRule type="expression" dxfId="1293" priority="8">
      <formula>F25&lt;0</formula>
    </cfRule>
  </conditionalFormatting>
  <conditionalFormatting sqref="H25:H27">
    <cfRule type="expression" dxfId="1292" priority="5">
      <formula>H25&gt;0</formula>
    </cfRule>
    <cfRule type="expression" dxfId="1291" priority="6">
      <formula>H25&lt;0</formula>
    </cfRule>
  </conditionalFormatting>
  <conditionalFormatting sqref="F28:F30">
    <cfRule type="expression" dxfId="1290" priority="3">
      <formula>F28&gt;0</formula>
    </cfRule>
    <cfRule type="expression" dxfId="1289" priority="4">
      <formula>F28&lt;0</formula>
    </cfRule>
  </conditionalFormatting>
  <conditionalFormatting sqref="H28:H30">
    <cfRule type="expression" dxfId="1288" priority="1">
      <formula>H28&gt;0</formula>
    </cfRule>
    <cfRule type="expression" dxfId="12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17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59.489899999999999</v>
      </c>
      <c r="R4" s="495">
        <v>6.3E-3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17846.97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281.56000000000131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281.56000000000131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1.6029230174530586E-2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4.202394019825214E-2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15.696543535620052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65.438890000000001</v>
      </c>
    </row>
    <row r="23" spans="1:16" x14ac:dyDescent="0.25">
      <c r="O23" s="81">
        <v>1.0900000000000001</v>
      </c>
      <c r="P23" s="81">
        <f t="shared" ref="P23:P42" si="1">O23*$Q$4</f>
        <v>64.843991000000003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64.249092000000005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63.654192999999999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63.059294000000001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62.464395000000003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61.869495999999998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61.274597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60.679698000000002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60.084798999999997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59.489899999999999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58.895001000000001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58.300101999999995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57.705202999999997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57.110303999999999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56.515404999999994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55.920505999999996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55.325607000000005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54.730708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54.135809000000002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53.540909999999997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86" priority="35">
      <formula>F25&gt;0</formula>
    </cfRule>
    <cfRule type="expression" dxfId="1285" priority="36">
      <formula>F25&lt;0</formula>
    </cfRule>
  </conditionalFormatting>
  <conditionalFormatting sqref="Q7">
    <cfRule type="expression" dxfId="1284" priority="33">
      <formula>Q7&gt;0</formula>
    </cfRule>
    <cfRule type="expression" dxfId="1283" priority="34">
      <formula>Q7&lt;0</formula>
    </cfRule>
  </conditionalFormatting>
  <conditionalFormatting sqref="Q8">
    <cfRule type="expression" dxfId="1282" priority="31">
      <formula>Q8&gt;0</formula>
    </cfRule>
    <cfRule type="expression" dxfId="1281" priority="32">
      <formula>Q8&lt;0</formula>
    </cfRule>
  </conditionalFormatting>
  <conditionalFormatting sqref="F39:F54">
    <cfRule type="expression" dxfId="1280" priority="29">
      <formula>F39&gt;0</formula>
    </cfRule>
    <cfRule type="expression" dxfId="1279" priority="30">
      <formula>F39&lt;0</formula>
    </cfRule>
  </conditionalFormatting>
  <conditionalFormatting sqref="H39:H54">
    <cfRule type="expression" dxfId="1278" priority="27">
      <formula>H39&gt;0</formula>
    </cfRule>
    <cfRule type="expression" dxfId="1277" priority="28">
      <formula>H39&lt;0</formula>
    </cfRule>
  </conditionalFormatting>
  <conditionalFormatting sqref="Q10">
    <cfRule type="expression" dxfId="1276" priority="25">
      <formula>Q10&gt;0</formula>
    </cfRule>
    <cfRule type="expression" dxfId="1275" priority="26">
      <formula>Q10&lt;0</formula>
    </cfRule>
  </conditionalFormatting>
  <conditionalFormatting sqref="L25:L32">
    <cfRule type="expression" dxfId="1274" priority="19">
      <formula>L25&gt;0</formula>
    </cfRule>
    <cfRule type="expression" dxfId="1273" priority="20">
      <formula>L25&lt;0</formula>
    </cfRule>
  </conditionalFormatting>
  <conditionalFormatting sqref="F88:F109">
    <cfRule type="expression" dxfId="1272" priority="17">
      <formula>F88&gt;0</formula>
    </cfRule>
    <cfRule type="expression" dxfId="1271" priority="18">
      <formula>F88&lt;0</formula>
    </cfRule>
  </conditionalFormatting>
  <conditionalFormatting sqref="H88:H109">
    <cfRule type="expression" dxfId="1270" priority="15">
      <formula>H88&gt;0</formula>
    </cfRule>
    <cfRule type="expression" dxfId="1269" priority="16">
      <formula>H88&lt;0</formula>
    </cfRule>
  </conditionalFormatting>
  <conditionalFormatting sqref="J88:J101">
    <cfRule type="expression" dxfId="1268" priority="13">
      <formula>J88&gt;0</formula>
    </cfRule>
    <cfRule type="expression" dxfId="1267" priority="14">
      <formula>J88&lt;0</formula>
    </cfRule>
  </conditionalFormatting>
  <conditionalFormatting sqref="K88:K101">
    <cfRule type="expression" dxfId="1266" priority="11">
      <formula>K88&gt;0</formula>
    </cfRule>
    <cfRule type="expression" dxfId="1265" priority="12">
      <formula>K88&lt;0</formula>
    </cfRule>
  </conditionalFormatting>
  <conditionalFormatting sqref="L88:L101">
    <cfRule type="expression" dxfId="1264" priority="9">
      <formula>L88&gt;0</formula>
    </cfRule>
    <cfRule type="expression" dxfId="1263" priority="10">
      <formula>L88&lt;0</formula>
    </cfRule>
  </conditionalFormatting>
  <conditionalFormatting sqref="F25:F29">
    <cfRule type="expression" dxfId="1262" priority="7">
      <formula>F25&gt;0</formula>
    </cfRule>
    <cfRule type="expression" dxfId="1261" priority="8">
      <formula>F25&lt;0</formula>
    </cfRule>
  </conditionalFormatting>
  <conditionalFormatting sqref="H25:H29">
    <cfRule type="expression" dxfId="1260" priority="5">
      <formula>H25&gt;0</formula>
    </cfRule>
    <cfRule type="expression" dxfId="1259" priority="6">
      <formula>H25&lt;0</formula>
    </cfRule>
  </conditionalFormatting>
  <conditionalFormatting sqref="F35:F38">
    <cfRule type="expression" dxfId="1258" priority="3">
      <formula>F35&gt;0</formula>
    </cfRule>
    <cfRule type="expression" dxfId="1257" priority="4">
      <formula>F35&lt;0</formula>
    </cfRule>
  </conditionalFormatting>
  <conditionalFormatting sqref="H35:H38">
    <cfRule type="expression" dxfId="1256" priority="1">
      <formula>H35&gt;0</formula>
    </cfRule>
    <cfRule type="expression" dxfId="125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4" priority="35">
      <formula>F47&gt;0</formula>
    </cfRule>
    <cfRule type="expression" dxfId="1253" priority="36">
      <formula>F47&lt;0</formula>
    </cfRule>
  </conditionalFormatting>
  <conditionalFormatting sqref="Q7">
    <cfRule type="expression" dxfId="1252" priority="33">
      <formula>Q7&gt;0</formula>
    </cfRule>
    <cfRule type="expression" dxfId="1251" priority="34">
      <formula>Q7&lt;0</formula>
    </cfRule>
  </conditionalFormatting>
  <conditionalFormatting sqref="Q8">
    <cfRule type="expression" dxfId="1250" priority="31">
      <formula>Q8&gt;0</formula>
    </cfRule>
    <cfRule type="expression" dxfId="1249" priority="32">
      <formula>Q8&lt;0</formula>
    </cfRule>
  </conditionalFormatting>
  <conditionalFormatting sqref="F32:F46">
    <cfRule type="expression" dxfId="1248" priority="29">
      <formula>F32&gt;0</formula>
    </cfRule>
    <cfRule type="expression" dxfId="1247" priority="30">
      <formula>F32&lt;0</formula>
    </cfRule>
  </conditionalFormatting>
  <conditionalFormatting sqref="H32:H46">
    <cfRule type="expression" dxfId="1246" priority="27">
      <formula>H32&gt;0</formula>
    </cfRule>
    <cfRule type="expression" dxfId="1245" priority="28">
      <formula>H32&lt;0</formula>
    </cfRule>
  </conditionalFormatting>
  <conditionalFormatting sqref="Q10">
    <cfRule type="expression" dxfId="1244" priority="25">
      <formula>Q10&gt;0</formula>
    </cfRule>
    <cfRule type="expression" dxfId="1243" priority="26">
      <formula>Q10&lt;0</formula>
    </cfRule>
  </conditionalFormatting>
  <conditionalFormatting sqref="J25:J38">
    <cfRule type="expression" dxfId="1242" priority="23">
      <formula>J25&gt;0</formula>
    </cfRule>
    <cfRule type="expression" dxfId="1241" priority="24">
      <formula>J25&lt;0</formula>
    </cfRule>
  </conditionalFormatting>
  <conditionalFormatting sqref="K25:K38">
    <cfRule type="expression" dxfId="1240" priority="21">
      <formula>K25&gt;0</formula>
    </cfRule>
    <cfRule type="expression" dxfId="1239" priority="22">
      <formula>K25&lt;0</formula>
    </cfRule>
  </conditionalFormatting>
  <conditionalFormatting sqref="L25:L38">
    <cfRule type="expression" dxfId="1238" priority="19">
      <formula>L25&gt;0</formula>
    </cfRule>
    <cfRule type="expression" dxfId="1237" priority="20">
      <formula>L25&lt;0</formula>
    </cfRule>
  </conditionalFormatting>
  <conditionalFormatting sqref="F89:F110">
    <cfRule type="expression" dxfId="1236" priority="17">
      <formula>F89&gt;0</formula>
    </cfRule>
    <cfRule type="expression" dxfId="1235" priority="18">
      <formula>F89&lt;0</formula>
    </cfRule>
  </conditionalFormatting>
  <conditionalFormatting sqref="H89:H110">
    <cfRule type="expression" dxfId="1234" priority="15">
      <formula>H89&gt;0</formula>
    </cfRule>
    <cfRule type="expression" dxfId="1233" priority="16">
      <formula>H89&lt;0</formula>
    </cfRule>
  </conditionalFormatting>
  <conditionalFormatting sqref="J89:J102">
    <cfRule type="expression" dxfId="1232" priority="13">
      <formula>J89&gt;0</formula>
    </cfRule>
    <cfRule type="expression" dxfId="1231" priority="14">
      <formula>J89&lt;0</formula>
    </cfRule>
  </conditionalFormatting>
  <conditionalFormatting sqref="K89:K102">
    <cfRule type="expression" dxfId="1230" priority="11">
      <formula>K89&gt;0</formula>
    </cfRule>
    <cfRule type="expression" dxfId="1229" priority="12">
      <formula>K89&lt;0</formula>
    </cfRule>
  </conditionalFormatting>
  <conditionalFormatting sqref="L89:L102">
    <cfRule type="expression" dxfId="1228" priority="9">
      <formula>L89&gt;0</formula>
    </cfRule>
    <cfRule type="expression" dxfId="1227" priority="10">
      <formula>L89&lt;0</formula>
    </cfRule>
  </conditionalFormatting>
  <conditionalFormatting sqref="F25:F28">
    <cfRule type="expression" dxfId="1226" priority="7">
      <formula>F25&gt;0</formula>
    </cfRule>
    <cfRule type="expression" dxfId="1225" priority="8">
      <formula>F25&lt;0</formula>
    </cfRule>
  </conditionalFormatting>
  <conditionalFormatting sqref="H25:H28">
    <cfRule type="expression" dxfId="1224" priority="5">
      <formula>H25&gt;0</formula>
    </cfRule>
    <cfRule type="expression" dxfId="1223" priority="6">
      <formula>H25&lt;0</formula>
    </cfRule>
  </conditionalFormatting>
  <conditionalFormatting sqref="F29:F31">
    <cfRule type="expression" dxfId="1222" priority="3">
      <formula>F29&gt;0</formula>
    </cfRule>
    <cfRule type="expression" dxfId="1221" priority="4">
      <formula>F29&lt;0</formula>
    </cfRule>
  </conditionalFormatting>
  <conditionalFormatting sqref="H29:H31">
    <cfRule type="expression" dxfId="1220" priority="1">
      <formula>H29&gt;0</formula>
    </cfRule>
    <cfRule type="expression" dxfId="121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158.1199</v>
      </c>
      <c r="R4" s="495">
        <v>1.9400000000000001E-2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3162.3980000000001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1451.5880000000025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1451.5880000000025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0.84847995978513424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3.2886436179127361E-3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18.343375870069607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173.93189000000001</v>
      </c>
    </row>
    <row r="20" spans="1:21" x14ac:dyDescent="0.25">
      <c r="O20" s="81">
        <v>1.0900000000000001</v>
      </c>
      <c r="P20" s="81">
        <f t="shared" ref="P20:P39" si="2">O20*$Q$4</f>
        <v>172.35069100000001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170.76949200000001</v>
      </c>
    </row>
    <row r="22" spans="1:21" x14ac:dyDescent="0.25">
      <c r="O22" s="81">
        <v>1.07</v>
      </c>
      <c r="P22" s="81">
        <f t="shared" si="2"/>
        <v>169.18829300000002</v>
      </c>
    </row>
    <row r="23" spans="1:21" x14ac:dyDescent="0.25">
      <c r="O23" s="81">
        <v>1.06</v>
      </c>
      <c r="P23" s="81">
        <f t="shared" si="2"/>
        <v>167.60709400000002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166.02589500000002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164.44469599999999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162.863497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161.282298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159.701099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158.1199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156.538701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154.95750200000001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153.37630300000001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151.79510400000001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150.21390499999998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148.63270599999998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147.05150700000002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145.47030800000002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143.88910900000002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142.30790999999999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5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5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18" priority="37">
      <formula>F62&gt;0</formula>
    </cfRule>
    <cfRule type="expression" dxfId="1217" priority="38">
      <formula>F62&lt;0</formula>
    </cfRule>
  </conditionalFormatting>
  <conditionalFormatting sqref="Q7">
    <cfRule type="expression" dxfId="1216" priority="35">
      <formula>Q7&gt;0</formula>
    </cfRule>
    <cfRule type="expression" dxfId="1215" priority="36">
      <formula>Q7&lt;0</formula>
    </cfRule>
  </conditionalFormatting>
  <conditionalFormatting sqref="Q8">
    <cfRule type="expression" dxfId="1214" priority="33">
      <formula>Q8&gt;0</formula>
    </cfRule>
    <cfRule type="expression" dxfId="1213" priority="34">
      <formula>Q8&lt;0</formula>
    </cfRule>
  </conditionalFormatting>
  <conditionalFormatting sqref="F34:F54 F56:F61">
    <cfRule type="expression" dxfId="1212" priority="31">
      <formula>F34&gt;0</formula>
    </cfRule>
    <cfRule type="expression" dxfId="1211" priority="32">
      <formula>F34&lt;0</formula>
    </cfRule>
  </conditionalFormatting>
  <conditionalFormatting sqref="H34:H54 H56:H61">
    <cfRule type="expression" dxfId="1210" priority="29">
      <formula>H34&gt;0</formula>
    </cfRule>
    <cfRule type="expression" dxfId="1209" priority="30">
      <formula>H34&lt;0</formula>
    </cfRule>
  </conditionalFormatting>
  <conditionalFormatting sqref="Q10">
    <cfRule type="expression" dxfId="1208" priority="27">
      <formula>Q10&gt;0</formula>
    </cfRule>
    <cfRule type="expression" dxfId="1207" priority="28">
      <formula>Q10&lt;0</formula>
    </cfRule>
  </conditionalFormatting>
  <conditionalFormatting sqref="J25:J38">
    <cfRule type="expression" dxfId="1206" priority="25">
      <formula>J25&gt;0</formula>
    </cfRule>
    <cfRule type="expression" dxfId="1205" priority="26">
      <formula>J25&lt;0</formula>
    </cfRule>
  </conditionalFormatting>
  <conditionalFormatting sqref="K25:K35 K37:K38">
    <cfRule type="expression" dxfId="1204" priority="23">
      <formula>K25&gt;0</formula>
    </cfRule>
    <cfRule type="expression" dxfId="1203" priority="24">
      <formula>K25&lt;0</formula>
    </cfRule>
  </conditionalFormatting>
  <conditionalFormatting sqref="L25">
    <cfRule type="expression" dxfId="1202" priority="21">
      <formula>L25&gt;0</formula>
    </cfRule>
    <cfRule type="expression" dxfId="1201" priority="22">
      <formula>L25&lt;0</formula>
    </cfRule>
  </conditionalFormatting>
  <conditionalFormatting sqref="F89:F110">
    <cfRule type="expression" dxfId="1200" priority="19">
      <formula>F89&gt;0</formula>
    </cfRule>
    <cfRule type="expression" dxfId="1199" priority="20">
      <formula>F89&lt;0</formula>
    </cfRule>
  </conditionalFormatting>
  <conditionalFormatting sqref="H89:H110">
    <cfRule type="expression" dxfId="1198" priority="17">
      <formula>H89&gt;0</formula>
    </cfRule>
    <cfRule type="expression" dxfId="1197" priority="18">
      <formula>H89&lt;0</formula>
    </cfRule>
  </conditionalFormatting>
  <conditionalFormatting sqref="J89:J102">
    <cfRule type="expression" dxfId="1196" priority="15">
      <formula>J89&gt;0</formula>
    </cfRule>
    <cfRule type="expression" dxfId="1195" priority="16">
      <formula>J89&lt;0</formula>
    </cfRule>
  </conditionalFormatting>
  <conditionalFormatting sqref="K89:K102">
    <cfRule type="expression" dxfId="1194" priority="13">
      <formula>K89&gt;0</formula>
    </cfRule>
    <cfRule type="expression" dxfId="1193" priority="14">
      <formula>K89&lt;0</formula>
    </cfRule>
  </conditionalFormatting>
  <conditionalFormatting sqref="L89:L102">
    <cfRule type="expression" dxfId="1192" priority="11">
      <formula>L89&gt;0</formula>
    </cfRule>
    <cfRule type="expression" dxfId="1191" priority="12">
      <formula>L89&lt;0</formula>
    </cfRule>
  </conditionalFormatting>
  <conditionalFormatting sqref="F25:F33">
    <cfRule type="expression" dxfId="1190" priority="9">
      <formula>F25&gt;0</formula>
    </cfRule>
    <cfRule type="expression" dxfId="1189" priority="10">
      <formula>F25&lt;0</formula>
    </cfRule>
  </conditionalFormatting>
  <conditionalFormatting sqref="H25:H33">
    <cfRule type="expression" dxfId="1188" priority="7">
      <formula>H25&gt;0</formula>
    </cfRule>
    <cfRule type="expression" dxfId="1187" priority="8">
      <formula>H25&lt;0</formula>
    </cfRule>
  </conditionalFormatting>
  <conditionalFormatting sqref="J54">
    <cfRule type="expression" dxfId="1186" priority="5">
      <formula>J54&gt;0</formula>
    </cfRule>
    <cfRule type="expression" dxfId="1185" priority="6">
      <formula>J54&lt;0</formula>
    </cfRule>
  </conditionalFormatting>
  <conditionalFormatting sqref="F55">
    <cfRule type="expression" dxfId="1184" priority="3">
      <formula>F55&gt;0</formula>
    </cfRule>
    <cfRule type="expression" dxfId="1183" priority="4">
      <formula>F55&lt;0</formula>
    </cfRule>
  </conditionalFormatting>
  <conditionalFormatting sqref="H55">
    <cfRule type="expression" dxfId="1182" priority="1">
      <formula>H55&gt;0</formula>
    </cfRule>
    <cfRule type="expression" dxfId="118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0" priority="31">
      <formula>F47&gt;0</formula>
    </cfRule>
    <cfRule type="expression" dxfId="1179" priority="32">
      <formula>F47&lt;0</formula>
    </cfRule>
  </conditionalFormatting>
  <conditionalFormatting sqref="Q7">
    <cfRule type="expression" dxfId="1178" priority="29">
      <formula>Q7&gt;0</formula>
    </cfRule>
    <cfRule type="expression" dxfId="1177" priority="30">
      <formula>Q7&lt;0</formula>
    </cfRule>
  </conditionalFormatting>
  <conditionalFormatting sqref="Q8">
    <cfRule type="expression" dxfId="1176" priority="27">
      <formula>Q8&gt;0</formula>
    </cfRule>
    <cfRule type="expression" dxfId="1175" priority="28">
      <formula>Q8&lt;0</formula>
    </cfRule>
  </conditionalFormatting>
  <conditionalFormatting sqref="F32:F46">
    <cfRule type="expression" dxfId="1174" priority="25">
      <formula>F32&gt;0</formula>
    </cfRule>
    <cfRule type="expression" dxfId="1173" priority="26">
      <formula>F32&lt;0</formula>
    </cfRule>
  </conditionalFormatting>
  <conditionalFormatting sqref="H32:H46">
    <cfRule type="expression" dxfId="1172" priority="23">
      <formula>H32&gt;0</formula>
    </cfRule>
    <cfRule type="expression" dxfId="1171" priority="24">
      <formula>H32&lt;0</formula>
    </cfRule>
  </conditionalFormatting>
  <conditionalFormatting sqref="Q10">
    <cfRule type="expression" dxfId="1170" priority="21">
      <formula>Q10&gt;0</formula>
    </cfRule>
    <cfRule type="expression" dxfId="1169" priority="22">
      <formula>Q10&lt;0</formula>
    </cfRule>
  </conditionalFormatting>
  <conditionalFormatting sqref="J25:J38">
    <cfRule type="expression" dxfId="1168" priority="19">
      <formula>J25&gt;0</formula>
    </cfRule>
    <cfRule type="expression" dxfId="1167" priority="20">
      <formula>J25&lt;0</formula>
    </cfRule>
  </conditionalFormatting>
  <conditionalFormatting sqref="K25:K38">
    <cfRule type="expression" dxfId="1166" priority="17">
      <formula>K25&gt;0</formula>
    </cfRule>
    <cfRule type="expression" dxfId="1165" priority="18">
      <formula>K25&lt;0</formula>
    </cfRule>
  </conditionalFormatting>
  <conditionalFormatting sqref="L25:L38">
    <cfRule type="expression" dxfId="1164" priority="15">
      <formula>L25&gt;0</formula>
    </cfRule>
    <cfRule type="expression" dxfId="1163" priority="16">
      <formula>L25&lt;0</formula>
    </cfRule>
  </conditionalFormatting>
  <conditionalFormatting sqref="F89:F110">
    <cfRule type="expression" dxfId="1162" priority="13">
      <formula>F89&gt;0</formula>
    </cfRule>
    <cfRule type="expression" dxfId="1161" priority="14">
      <formula>F89&lt;0</formula>
    </cfRule>
  </conditionalFormatting>
  <conditionalFormatting sqref="H89:H110">
    <cfRule type="expression" dxfId="1160" priority="11">
      <formula>H89&gt;0</formula>
    </cfRule>
    <cfRule type="expression" dxfId="1159" priority="12">
      <formula>H89&lt;0</formula>
    </cfRule>
  </conditionalFormatting>
  <conditionalFormatting sqref="J89:J102">
    <cfRule type="expression" dxfId="1158" priority="9">
      <formula>J89&gt;0</formula>
    </cfRule>
    <cfRule type="expression" dxfId="1157" priority="10">
      <formula>J89&lt;0</formula>
    </cfRule>
  </conditionalFormatting>
  <conditionalFormatting sqref="K89:K102">
    <cfRule type="expression" dxfId="1156" priority="7">
      <formula>K89&gt;0</formula>
    </cfRule>
    <cfRule type="expression" dxfId="1155" priority="8">
      <formula>K89&lt;0</formula>
    </cfRule>
  </conditionalFormatting>
  <conditionalFormatting sqref="L89:L102">
    <cfRule type="expression" dxfId="1154" priority="5">
      <formula>L89&gt;0</formula>
    </cfRule>
    <cfRule type="expression" dxfId="1153" priority="6">
      <formula>L89&lt;0</formula>
    </cfRule>
  </conditionalFormatting>
  <conditionalFormatting sqref="F25:F31">
    <cfRule type="expression" dxfId="1152" priority="3">
      <formula>F25&gt;0</formula>
    </cfRule>
    <cfRule type="expression" dxfId="1151" priority="4">
      <formula>F25&lt;0</formula>
    </cfRule>
  </conditionalFormatting>
  <conditionalFormatting sqref="H25:H31">
    <cfRule type="expression" dxfId="1150" priority="1">
      <formula>H25&gt;0</formula>
    </cfRule>
    <cfRule type="expression" dxfId="114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77.359899999999996</v>
      </c>
      <c r="R4" s="495">
        <v>1.35E-2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4641.5940000000001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740.6939999999986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740.6939999999986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0.189877720526032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1.2409530001977769E-2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21.791521126760564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85.095889999999997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84.322291000000007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83.548692000000003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82.775092999999998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82.001493999999994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81.227895000000004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80.454295999999999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79.680696999999995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78.907097999999991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78.133499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77.359899999999996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76.586300999999992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75.812702000000002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75.039102999999997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74.265503999999993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73.491904999999988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72.718305999999998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71.944706999999994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71.171108000000004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70.397508999999999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69.623909999999995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8" priority="35">
      <formula>F47&gt;0</formula>
    </cfRule>
    <cfRule type="expression" dxfId="1147" priority="36">
      <formula>F47&lt;0</formula>
    </cfRule>
  </conditionalFormatting>
  <conditionalFormatting sqref="Q7">
    <cfRule type="expression" dxfId="1146" priority="33">
      <formula>Q7&gt;0</formula>
    </cfRule>
    <cfRule type="expression" dxfId="1145" priority="34">
      <formula>Q7&lt;0</formula>
    </cfRule>
  </conditionalFormatting>
  <conditionalFormatting sqref="Q8">
    <cfRule type="expression" dxfId="1144" priority="31">
      <formula>Q8&gt;0</formula>
    </cfRule>
    <cfRule type="expression" dxfId="1143" priority="32">
      <formula>Q8&lt;0</formula>
    </cfRule>
  </conditionalFormatting>
  <conditionalFormatting sqref="F30:F33 F36:F46">
    <cfRule type="expression" dxfId="1142" priority="29">
      <formula>F30&gt;0</formula>
    </cfRule>
    <cfRule type="expression" dxfId="1141" priority="30">
      <formula>F30&lt;0</formula>
    </cfRule>
  </conditionalFormatting>
  <conditionalFormatting sqref="H30:H33 H36:H46">
    <cfRule type="expression" dxfId="1140" priority="27">
      <formula>H30&gt;0</formula>
    </cfRule>
    <cfRule type="expression" dxfId="1139" priority="28">
      <formula>H30&lt;0</formula>
    </cfRule>
  </conditionalFormatting>
  <conditionalFormatting sqref="Q10">
    <cfRule type="expression" dxfId="1138" priority="25">
      <formula>Q10&gt;0</formula>
    </cfRule>
    <cfRule type="expression" dxfId="1137" priority="26">
      <formula>Q10&lt;0</formula>
    </cfRule>
  </conditionalFormatting>
  <conditionalFormatting sqref="J25:J38">
    <cfRule type="expression" dxfId="1136" priority="23">
      <formula>J25&gt;0</formula>
    </cfRule>
    <cfRule type="expression" dxfId="1135" priority="24">
      <formula>J25&lt;0</formula>
    </cfRule>
  </conditionalFormatting>
  <conditionalFormatting sqref="K25:K38">
    <cfRule type="expression" dxfId="1134" priority="21">
      <formula>K25&gt;0</formula>
    </cfRule>
    <cfRule type="expression" dxfId="1133" priority="22">
      <formula>K25&lt;0</formula>
    </cfRule>
  </conditionalFormatting>
  <conditionalFormatting sqref="L25:L38">
    <cfRule type="expression" dxfId="1132" priority="19">
      <formula>L25&gt;0</formula>
    </cfRule>
    <cfRule type="expression" dxfId="1131" priority="20">
      <formula>L25&lt;0</formula>
    </cfRule>
  </conditionalFormatting>
  <conditionalFormatting sqref="F89:F110">
    <cfRule type="expression" dxfId="1130" priority="17">
      <formula>F89&gt;0</formula>
    </cfRule>
    <cfRule type="expression" dxfId="1129" priority="18">
      <formula>F89&lt;0</formula>
    </cfRule>
  </conditionalFormatting>
  <conditionalFormatting sqref="H89:H110">
    <cfRule type="expression" dxfId="1128" priority="15">
      <formula>H89&gt;0</formula>
    </cfRule>
    <cfRule type="expression" dxfId="1127" priority="16">
      <formula>H89&lt;0</formula>
    </cfRule>
  </conditionalFormatting>
  <conditionalFormatting sqref="J89:J102">
    <cfRule type="expression" dxfId="1126" priority="13">
      <formula>J89&gt;0</formula>
    </cfRule>
    <cfRule type="expression" dxfId="1125" priority="14">
      <formula>J89&lt;0</formula>
    </cfRule>
  </conditionalFormatting>
  <conditionalFormatting sqref="K89:K102">
    <cfRule type="expression" dxfId="1124" priority="11">
      <formula>K89&gt;0</formula>
    </cfRule>
    <cfRule type="expression" dxfId="1123" priority="12">
      <formula>K89&lt;0</formula>
    </cfRule>
  </conditionalFormatting>
  <conditionalFormatting sqref="L89:L102">
    <cfRule type="expression" dxfId="1122" priority="9">
      <formula>L89&gt;0</formula>
    </cfRule>
    <cfRule type="expression" dxfId="1121" priority="10">
      <formula>L89&lt;0</formula>
    </cfRule>
  </conditionalFormatting>
  <conditionalFormatting sqref="F25:F29">
    <cfRule type="expression" dxfId="1120" priority="7">
      <formula>F25&gt;0</formula>
    </cfRule>
    <cfRule type="expression" dxfId="1119" priority="8">
      <formula>F25&lt;0</formula>
    </cfRule>
  </conditionalFormatting>
  <conditionalFormatting sqref="H25:H29">
    <cfRule type="expression" dxfId="1118" priority="5">
      <formula>H25&gt;0</formula>
    </cfRule>
    <cfRule type="expression" dxfId="1117" priority="6">
      <formula>H25&lt;0</formula>
    </cfRule>
  </conditionalFormatting>
  <conditionalFormatting sqref="F34:F35">
    <cfRule type="expression" dxfId="1116" priority="3">
      <formula>F34&gt;0</formula>
    </cfRule>
    <cfRule type="expression" dxfId="1115" priority="4">
      <formula>F34&lt;0</formula>
    </cfRule>
  </conditionalFormatting>
  <conditionalFormatting sqref="H34:H35">
    <cfRule type="expression" dxfId="1114" priority="1">
      <formula>H34&gt;0</formula>
    </cfRule>
    <cfRule type="expression" dxfId="1113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2" priority="57">
      <formula>F27&gt;0</formula>
    </cfRule>
    <cfRule type="expression" dxfId="1111" priority="58">
      <formula>F27&lt;0</formula>
    </cfRule>
  </conditionalFormatting>
  <conditionalFormatting sqref="H28:H33">
    <cfRule type="expression" dxfId="1110" priority="53">
      <formula>H28&gt;0</formula>
    </cfRule>
    <cfRule type="expression" dxfId="1109" priority="54">
      <formula>H28&lt;0</formula>
    </cfRule>
  </conditionalFormatting>
  <conditionalFormatting sqref="F24:F26">
    <cfRule type="expression" dxfId="1108" priority="39">
      <formula>F24&gt;0</formula>
    </cfRule>
    <cfRule type="expression" dxfId="1107" priority="40">
      <formula>F24&lt;0</formula>
    </cfRule>
  </conditionalFormatting>
  <conditionalFormatting sqref="Q8">
    <cfRule type="expression" dxfId="1106" priority="33">
      <formula>Q8&gt;0</formula>
    </cfRule>
    <cfRule type="expression" dxfId="1105" priority="34">
      <formula>Q8&lt;0</formula>
    </cfRule>
  </conditionalFormatting>
  <conditionalFormatting sqref="Q7">
    <cfRule type="expression" dxfId="1104" priority="35">
      <formula>Q7&gt;0</formula>
    </cfRule>
    <cfRule type="expression" dxfId="1103" priority="36">
      <formula>Q7&lt;0</formula>
    </cfRule>
  </conditionalFormatting>
  <conditionalFormatting sqref="F34">
    <cfRule type="expression" dxfId="1102" priority="31">
      <formula>F34&gt;0</formula>
    </cfRule>
    <cfRule type="expression" dxfId="1101" priority="32">
      <formula>F34&lt;0</formula>
    </cfRule>
  </conditionalFormatting>
  <conditionalFormatting sqref="H34">
    <cfRule type="expression" dxfId="1100" priority="29">
      <formula>H34&gt;0</formula>
    </cfRule>
    <cfRule type="expression" dxfId="1099" priority="30">
      <formula>H34&lt;0</formula>
    </cfRule>
  </conditionalFormatting>
  <conditionalFormatting sqref="M36">
    <cfRule type="expression" dxfId="1098" priority="19">
      <formula>M36&gt;0</formula>
    </cfRule>
    <cfRule type="expression" dxfId="1097" priority="20">
      <formula>M36&lt;0</formula>
    </cfRule>
  </conditionalFormatting>
  <conditionalFormatting sqref="Q10">
    <cfRule type="expression" dxfId="1096" priority="15">
      <formula>Q10&gt;0</formula>
    </cfRule>
    <cfRule type="expression" dxfId="1095" priority="16">
      <formula>Q10&lt;0</formula>
    </cfRule>
  </conditionalFormatting>
  <conditionalFormatting sqref="F23">
    <cfRule type="expression" dxfId="1094" priority="13">
      <formula>F23&gt;0</formula>
    </cfRule>
    <cfRule type="expression" dxfId="1093" priority="14">
      <formula>F23&lt;0</formula>
    </cfRule>
  </conditionalFormatting>
  <conditionalFormatting sqref="I25:J25">
    <cfRule type="expression" dxfId="1092" priority="9">
      <formula>I25&gt;0</formula>
    </cfRule>
    <cfRule type="expression" dxfId="1091" priority="10">
      <formula>I25&lt;0</formula>
    </cfRule>
  </conditionalFormatting>
  <conditionalFormatting sqref="I26:J27">
    <cfRule type="expression" dxfId="1090" priority="7">
      <formula>I26&gt;0</formula>
    </cfRule>
    <cfRule type="expression" dxfId="1089" priority="8">
      <formula>I26&lt;0</formula>
    </cfRule>
  </conditionalFormatting>
  <conditionalFormatting sqref="K25:K27">
    <cfRule type="expression" dxfId="1088" priority="5">
      <formula>K25&gt;0</formula>
    </cfRule>
    <cfRule type="expression" dxfId="1087" priority="6">
      <formula>K25&lt;0</formula>
    </cfRule>
  </conditionalFormatting>
  <conditionalFormatting sqref="I23:J23">
    <cfRule type="expression" dxfId="1086" priority="3">
      <formula>I23&gt;0</formula>
    </cfRule>
    <cfRule type="expression" dxfId="108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11" activePane="bottomLeft" state="frozen"/>
      <selection activeCell="A2" sqref="A2"/>
      <selection pane="bottomLeft" activeCell="H26" sqref="H26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30.68</v>
      </c>
      <c r="R4" s="494">
        <v>-1.41E-2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21476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7133.7100000000391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5681.4500000000407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0.35970952005597218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3.259452411994785E-3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21.914285714285715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33.748000000000005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33.441200000000002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33.134399999999999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32.827600000000004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32.520800000000001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32.213999999999999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31.9072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31.6004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31.293600000000001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30.986799999999999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30.68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30.373200000000001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30.066399999999998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29.759599999999999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29.4528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29.145999999999997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28.839199999999998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28.532400000000003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28.2256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27.918800000000001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27.612000000000002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 t="shared" ref="K120:K126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1269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" si="39">C126*(E126-D126)</f>
        <v>5989.48</v>
      </c>
      <c r="G126" s="39">
        <f t="shared" ref="G126" si="40">D126*C126</f>
        <v>15794.52</v>
      </c>
      <c r="H126" s="222">
        <f t="shared" ref="H126" si="41">(E126-D126)/D126</f>
        <v>0.37921253700650603</v>
      </c>
      <c r="I126" s="39"/>
      <c r="J126" s="39"/>
      <c r="K126" s="865">
        <f t="shared" si="29"/>
        <v>7441.739999999998</v>
      </c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42">C132*(E132-D132)</f>
        <v>-30.999999999999872</v>
      </c>
      <c r="G132" s="363">
        <f t="shared" ref="G132:G137" si="43">D132*C132</f>
        <v>2500</v>
      </c>
      <c r="H132" s="364">
        <f t="shared" ref="H132:H137" si="44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42"/>
        <v>26.000000000000156</v>
      </c>
      <c r="G133" s="363">
        <f t="shared" si="43"/>
        <v>2500</v>
      </c>
      <c r="H133" s="364">
        <f t="shared" si="44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42"/>
        <v>157.00000000000003</v>
      </c>
      <c r="G134" s="363">
        <f t="shared" si="43"/>
        <v>2500</v>
      </c>
      <c r="H134" s="364">
        <f t="shared" si="44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42"/>
        <v>46.999999999999886</v>
      </c>
      <c r="G135" s="363">
        <f t="shared" si="43"/>
        <v>2500</v>
      </c>
      <c r="H135" s="364">
        <f t="shared" si="44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42"/>
        <v>69.000000000000128</v>
      </c>
      <c r="G136" s="363">
        <f t="shared" si="43"/>
        <v>2500</v>
      </c>
      <c r="H136" s="364">
        <f t="shared" si="44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42"/>
        <v>148.00000000000006</v>
      </c>
      <c r="G137" s="363">
        <f t="shared" si="43"/>
        <v>2500</v>
      </c>
      <c r="H137" s="364">
        <f t="shared" si="44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45">C138*(E138-D138)</f>
        <v>428.00000000000011</v>
      </c>
      <c r="G138" s="363">
        <f t="shared" ref="G138:G144" si="46">D138*C138</f>
        <v>2500</v>
      </c>
      <c r="H138" s="364">
        <f t="shared" ref="H138:H144" si="47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45"/>
        <v>368</v>
      </c>
      <c r="G139" s="363">
        <f t="shared" si="46"/>
        <v>2500</v>
      </c>
      <c r="H139" s="364">
        <f t="shared" si="47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45"/>
        <v>401.00000000000017</v>
      </c>
      <c r="G140" s="363">
        <f t="shared" si="46"/>
        <v>2500</v>
      </c>
      <c r="H140" s="364">
        <f t="shared" si="47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45"/>
        <v>389.00000000000006</v>
      </c>
      <c r="G141" s="363">
        <f t="shared" si="46"/>
        <v>2500</v>
      </c>
      <c r="H141" s="364">
        <f t="shared" si="47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45"/>
        <v>362.99999999999989</v>
      </c>
      <c r="G142" s="363">
        <f t="shared" si="46"/>
        <v>2500</v>
      </c>
      <c r="H142" s="364">
        <f t="shared" si="47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45"/>
        <v>434</v>
      </c>
      <c r="G143" s="363">
        <f t="shared" si="46"/>
        <v>2500</v>
      </c>
      <c r="H143" s="364">
        <f t="shared" si="47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45"/>
        <v>200</v>
      </c>
      <c r="G144" s="363">
        <f t="shared" si="46"/>
        <v>2500</v>
      </c>
      <c r="H144" s="364">
        <f t="shared" si="47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8">C149*(E149-D149)</f>
        <v>-9.9999999999999645</v>
      </c>
      <c r="G149" s="251">
        <f t="shared" ref="G149:G154" si="49">D149*C149</f>
        <v>1287</v>
      </c>
      <c r="H149" s="265">
        <f t="shared" ref="H149:H154" si="50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8"/>
        <v>-45.999999999999908</v>
      </c>
      <c r="G150" s="251">
        <f t="shared" si="49"/>
        <v>1287</v>
      </c>
      <c r="H150" s="265">
        <f t="shared" si="50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8"/>
        <v>-82.000000000000028</v>
      </c>
      <c r="G151" s="251">
        <f t="shared" si="49"/>
        <v>2496</v>
      </c>
      <c r="H151" s="265">
        <f t="shared" si="50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8"/>
        <v>-99.000000000000028</v>
      </c>
      <c r="G152" s="251">
        <f t="shared" si="49"/>
        <v>3720</v>
      </c>
      <c r="H152" s="265">
        <f t="shared" si="50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8"/>
        <v>-121.50000000000034</v>
      </c>
      <c r="G153" s="251">
        <f t="shared" si="49"/>
        <v>3720</v>
      </c>
      <c r="H153" s="265">
        <f t="shared" si="50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8"/>
        <v>-50.999999999999979</v>
      </c>
      <c r="G154" s="251">
        <f t="shared" si="49"/>
        <v>3720</v>
      </c>
      <c r="H154" s="265">
        <f t="shared" si="50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51">C155*(E155-D155)</f>
        <v>13.499999999999979</v>
      </c>
      <c r="G155" s="251">
        <f t="shared" ref="G155:G166" si="52">D155*C155</f>
        <v>3720</v>
      </c>
      <c r="H155" s="265">
        <f t="shared" ref="H155:H166" si="53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51"/>
        <v>40.499999999999936</v>
      </c>
      <c r="G156" s="251">
        <f t="shared" si="52"/>
        <v>3720</v>
      </c>
      <c r="H156" s="265">
        <f t="shared" si="53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51"/>
        <v>7.5000000000001066</v>
      </c>
      <c r="G157" s="251">
        <f t="shared" si="52"/>
        <v>3720</v>
      </c>
      <c r="H157" s="265">
        <f t="shared" si="53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51"/>
        <v>-33.000000000000362</v>
      </c>
      <c r="G158" s="251">
        <f t="shared" si="52"/>
        <v>3720</v>
      </c>
      <c r="H158" s="265">
        <f t="shared" si="53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51"/>
        <v>-211.50000000000003</v>
      </c>
      <c r="G159" s="251">
        <f t="shared" si="52"/>
        <v>3720</v>
      </c>
      <c r="H159" s="265">
        <f t="shared" si="53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51"/>
        <v>-144.00000000000011</v>
      </c>
      <c r="G160" s="251">
        <f t="shared" si="52"/>
        <v>3720</v>
      </c>
      <c r="H160" s="265">
        <f t="shared" si="53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51"/>
        <v>-73.500000000000298</v>
      </c>
      <c r="G161" s="251">
        <f t="shared" si="52"/>
        <v>3720</v>
      </c>
      <c r="H161" s="265">
        <f t="shared" si="53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51"/>
        <v>-104.53499999999991</v>
      </c>
      <c r="G162" s="251">
        <f t="shared" si="52"/>
        <v>3694.0349999999999</v>
      </c>
      <c r="H162" s="265">
        <f t="shared" si="53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51"/>
        <v>-164.53499999999968</v>
      </c>
      <c r="G163" s="251">
        <f t="shared" si="52"/>
        <v>3694.0349999999999</v>
      </c>
      <c r="H163" s="265">
        <f t="shared" si="53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51"/>
        <v>8.2949999999998525</v>
      </c>
      <c r="G164" s="251">
        <f t="shared" si="52"/>
        <v>3639.7050000000004</v>
      </c>
      <c r="H164" s="265">
        <f t="shared" si="53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51"/>
        <v>69.794999999999874</v>
      </c>
      <c r="G165" s="251">
        <f t="shared" si="52"/>
        <v>3639.7050000000004</v>
      </c>
      <c r="H165" s="265">
        <f t="shared" si="53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51"/>
        <v>589.25999999999976</v>
      </c>
      <c r="G166" s="251">
        <f t="shared" si="52"/>
        <v>2250.7400000000002</v>
      </c>
      <c r="H166" s="265">
        <f t="shared" si="53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84" priority="92">
      <formula>F90&gt;0</formula>
    </cfRule>
    <cfRule type="expression" dxfId="1083" priority="93">
      <formula>F90&lt;0</formula>
    </cfRule>
  </conditionalFormatting>
  <conditionalFormatting sqref="Q7">
    <cfRule type="expression" dxfId="1082" priority="80">
      <formula>Q7&gt;0</formula>
    </cfRule>
    <cfRule type="expression" dxfId="1081" priority="81">
      <formula>Q7&lt;0</formula>
    </cfRule>
  </conditionalFormatting>
  <conditionalFormatting sqref="Q8">
    <cfRule type="expression" dxfId="1080" priority="78">
      <formula>Q8&gt;0</formula>
    </cfRule>
    <cfRule type="expression" dxfId="1079" priority="79">
      <formula>Q8&lt;0</formula>
    </cfRule>
  </conditionalFormatting>
  <conditionalFormatting sqref="F132:F144">
    <cfRule type="expression" dxfId="1078" priority="76">
      <formula>F132&gt;0</formula>
    </cfRule>
    <cfRule type="expression" dxfId="1077" priority="77">
      <formula>F132&lt;0</formula>
    </cfRule>
  </conditionalFormatting>
  <conditionalFormatting sqref="H132:H144">
    <cfRule type="expression" dxfId="1076" priority="74">
      <formula>H132&gt;0</formula>
    </cfRule>
    <cfRule type="expression" dxfId="1075" priority="75">
      <formula>H132&lt;0</formula>
    </cfRule>
  </conditionalFormatting>
  <conditionalFormatting sqref="H148:H151">
    <cfRule type="expression" dxfId="1074" priority="70">
      <formula>H148&gt;0</formula>
    </cfRule>
    <cfRule type="expression" dxfId="1073" priority="71">
      <formula>H148&lt;0</formula>
    </cfRule>
  </conditionalFormatting>
  <conditionalFormatting sqref="F148:F151">
    <cfRule type="expression" dxfId="1072" priority="72">
      <formula>F148&gt;0</formula>
    </cfRule>
    <cfRule type="expression" dxfId="1071" priority="73">
      <formula>F148&lt;0</formula>
    </cfRule>
  </conditionalFormatting>
  <conditionalFormatting sqref="M174">
    <cfRule type="expression" dxfId="1070" priority="68">
      <formula>M174&gt;0</formula>
    </cfRule>
    <cfRule type="expression" dxfId="1069" priority="69">
      <formula>M174&lt;0</formula>
    </cfRule>
  </conditionalFormatting>
  <conditionalFormatting sqref="F42:F43 F50:F87">
    <cfRule type="expression" dxfId="1068" priority="66">
      <formula>F42&gt;0</formula>
    </cfRule>
    <cfRule type="expression" dxfId="1067" priority="67">
      <formula>F42&lt;0</formula>
    </cfRule>
  </conditionalFormatting>
  <conditionalFormatting sqref="H42:H43 H50:H87">
    <cfRule type="expression" dxfId="1066" priority="64">
      <formula>H42&gt;0</formula>
    </cfRule>
    <cfRule type="expression" dxfId="1065" priority="65">
      <formula>H42&lt;0</formula>
    </cfRule>
  </conditionalFormatting>
  <conditionalFormatting sqref="Q10">
    <cfRule type="expression" dxfId="1064" priority="62">
      <formula>Q10&gt;0</formula>
    </cfRule>
    <cfRule type="expression" dxfId="1063" priority="63">
      <formula>Q10&lt;0</formula>
    </cfRule>
  </conditionalFormatting>
  <conditionalFormatting sqref="F44:F49">
    <cfRule type="expression" dxfId="1062" priority="60">
      <formula>F44&gt;0</formula>
    </cfRule>
    <cfRule type="expression" dxfId="1061" priority="61">
      <formula>F44&lt;0</formula>
    </cfRule>
  </conditionalFormatting>
  <conditionalFormatting sqref="H44:H49">
    <cfRule type="expression" dxfId="1060" priority="58">
      <formula>H44&gt;0</formula>
    </cfRule>
    <cfRule type="expression" dxfId="1059" priority="59">
      <formula>H44&lt;0</formula>
    </cfRule>
  </conditionalFormatting>
  <conditionalFormatting sqref="K47:K54">
    <cfRule type="expression" dxfId="1058" priority="56">
      <formula>K47&gt;0</formula>
    </cfRule>
    <cfRule type="expression" dxfId="1057" priority="57">
      <formula>K47&lt;0</formula>
    </cfRule>
  </conditionalFormatting>
  <conditionalFormatting sqref="K55:K87">
    <cfRule type="expression" dxfId="1056" priority="54">
      <formula>K55&gt;0</formula>
    </cfRule>
    <cfRule type="expression" dxfId="1055" priority="55">
      <formula>K55&lt;0</formula>
    </cfRule>
  </conditionalFormatting>
  <conditionalFormatting sqref="F88:F89">
    <cfRule type="expression" dxfId="1054" priority="51">
      <formula>F88&gt;0</formula>
    </cfRule>
    <cfRule type="expression" dxfId="1053" priority="52">
      <formula>F88&lt;0</formula>
    </cfRule>
  </conditionalFormatting>
  <conditionalFormatting sqref="H88:H89">
    <cfRule type="expression" dxfId="1052" priority="49">
      <formula>H88&gt;0</formula>
    </cfRule>
    <cfRule type="expression" dxfId="1051" priority="50">
      <formula>H88&lt;0</formula>
    </cfRule>
  </conditionalFormatting>
  <conditionalFormatting sqref="K88:K89">
    <cfRule type="expression" dxfId="1050" priority="47">
      <formula>K88&gt;0</formula>
    </cfRule>
    <cfRule type="expression" dxfId="1049" priority="48">
      <formula>K88&lt;0</formula>
    </cfRule>
  </conditionalFormatting>
  <conditionalFormatting sqref="F98:F100 H98:H100 K98:K100">
    <cfRule type="expression" dxfId="1048" priority="43">
      <formula>F98&gt;0</formula>
    </cfRule>
    <cfRule type="expression" dxfId="1047" priority="44">
      <formula>F98&lt;0</formula>
    </cfRule>
  </conditionalFormatting>
  <conditionalFormatting sqref="L90:L96 L128:L129">
    <cfRule type="expression" dxfId="1046" priority="41">
      <formula>L90&gt;0</formula>
    </cfRule>
    <cfRule type="expression" dxfId="1045" priority="42">
      <formula>L90&lt;0</formula>
    </cfRule>
  </conditionalFormatting>
  <conditionalFormatting sqref="L47:L54">
    <cfRule type="expression" dxfId="1044" priority="39">
      <formula>L47&gt;0</formula>
    </cfRule>
    <cfRule type="expression" dxfId="1043" priority="40">
      <formula>L47&lt;0</formula>
    </cfRule>
  </conditionalFormatting>
  <conditionalFormatting sqref="L55:L87">
    <cfRule type="expression" dxfId="1042" priority="37">
      <formula>L55&gt;0</formula>
    </cfRule>
    <cfRule type="expression" dxfId="1041" priority="38">
      <formula>L55&lt;0</formula>
    </cfRule>
  </conditionalFormatting>
  <conditionalFormatting sqref="L88:L89">
    <cfRule type="expression" dxfId="1040" priority="35">
      <formula>L88&gt;0</formula>
    </cfRule>
    <cfRule type="expression" dxfId="1039" priority="36">
      <formula>L88&lt;0</formula>
    </cfRule>
  </conditionalFormatting>
  <conditionalFormatting sqref="L98:L100">
    <cfRule type="expression" dxfId="1038" priority="33">
      <formula>L98&gt;0</formula>
    </cfRule>
    <cfRule type="expression" dxfId="1037" priority="34">
      <formula>L98&lt;0</formula>
    </cfRule>
  </conditionalFormatting>
  <conditionalFormatting sqref="F107:F110 H107:H110">
    <cfRule type="expression" dxfId="1036" priority="31">
      <formula>F107&gt;0</formula>
    </cfRule>
    <cfRule type="expression" dxfId="1035" priority="32">
      <formula>F107&lt;0</formula>
    </cfRule>
  </conditionalFormatting>
  <conditionalFormatting sqref="K104:K106 F104:F106 H104:H106">
    <cfRule type="expression" dxfId="1034" priority="27">
      <formula>F104&gt;0</formula>
    </cfRule>
    <cfRule type="expression" dxfId="1033" priority="28">
      <formula>F104&lt;0</formula>
    </cfRule>
  </conditionalFormatting>
  <conditionalFormatting sqref="L104:L105">
    <cfRule type="expression" dxfId="1032" priority="25">
      <formula>L104&gt;0</formula>
    </cfRule>
    <cfRule type="expression" dxfId="1031" priority="26">
      <formula>L104&lt;0</formula>
    </cfRule>
  </conditionalFormatting>
  <conditionalFormatting sqref="K101:K103 F101:F103 H101:H103">
    <cfRule type="expression" dxfId="1030" priority="23">
      <formula>F101&gt;0</formula>
    </cfRule>
    <cfRule type="expression" dxfId="1029" priority="24">
      <formula>F101&lt;0</formula>
    </cfRule>
  </conditionalFormatting>
  <conditionalFormatting sqref="L102:L103">
    <cfRule type="expression" dxfId="1028" priority="21">
      <formula>L102&gt;0</formula>
    </cfRule>
    <cfRule type="expression" dxfId="1027" priority="22">
      <formula>L102&lt;0</formula>
    </cfRule>
  </conditionalFormatting>
  <conditionalFormatting sqref="H112:H115 F112:F115">
    <cfRule type="expression" dxfId="1026" priority="15">
      <formula>F112&gt;0</formula>
    </cfRule>
    <cfRule type="expression" dxfId="1025" priority="16">
      <formula>F112&lt;0</formula>
    </cfRule>
  </conditionalFormatting>
  <conditionalFormatting sqref="H116:H119 F116:F119">
    <cfRule type="expression" dxfId="1024" priority="11">
      <formula>F116&gt;0</formula>
    </cfRule>
    <cfRule type="expression" dxfId="1023" priority="12">
      <formula>F116&lt;0</formula>
    </cfRule>
  </conditionalFormatting>
  <conditionalFormatting sqref="F121:F126 H121:H126 K121:K126">
    <cfRule type="expression" dxfId="1022" priority="7">
      <formula>F121&gt;0</formula>
    </cfRule>
    <cfRule type="expression" dxfId="1021" priority="8">
      <formula>F121&lt;0</formula>
    </cfRule>
  </conditionalFormatting>
  <conditionalFormatting sqref="L125:L126">
    <cfRule type="expression" dxfId="1020" priority="1">
      <formula>L125&gt;0</formula>
    </cfRule>
    <cfRule type="expression" dxfId="1019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103.34</v>
      </c>
      <c r="R4" s="495">
        <v>4.4999999999999997E-3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4133.6000000000004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1129.3200000000015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1129.3200000000015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0.3759037107060601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2.2063092703696534E-2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21.710084033613448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113.67400000000001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112.64060000000001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111.60720000000001</v>
      </c>
      <c r="W21" s="134"/>
    </row>
    <row r="22" spans="1:23" x14ac:dyDescent="0.25">
      <c r="O22" s="81">
        <v>1.07</v>
      </c>
      <c r="P22" s="81">
        <f t="shared" si="1"/>
        <v>110.57380000000001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109.54040000000001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108.50700000000001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107.4736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106.4402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105.4068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104.3734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103.34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102.3066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101.2732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100.2398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99.206400000000002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98.173000000000002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97.139600000000002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96.106200000000001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95.072800000000001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94.039400000000001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93.006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29">
      <formula>F60&gt;0</formula>
    </cfRule>
    <cfRule type="expression" dxfId="985" priority="30">
      <formula>F60&lt;0</formula>
    </cfRule>
  </conditionalFormatting>
  <conditionalFormatting sqref="Q7">
    <cfRule type="expression" dxfId="984" priority="27">
      <formula>Q7&gt;0</formula>
    </cfRule>
    <cfRule type="expression" dxfId="983" priority="28">
      <formula>Q7&lt;0</formula>
    </cfRule>
  </conditionalFormatting>
  <conditionalFormatting sqref="Q8">
    <cfRule type="expression" dxfId="982" priority="25">
      <formula>Q8&gt;0</formula>
    </cfRule>
    <cfRule type="expression" dxfId="981" priority="26">
      <formula>Q8&lt;0</formula>
    </cfRule>
  </conditionalFormatting>
  <conditionalFormatting sqref="F25:F29 F34:F59">
    <cfRule type="expression" dxfId="980" priority="23">
      <formula>F25&gt;0</formula>
    </cfRule>
    <cfRule type="expression" dxfId="979" priority="24">
      <formula>F25&lt;0</formula>
    </cfRule>
  </conditionalFormatting>
  <conditionalFormatting sqref="H25:H29 H34:H59">
    <cfRule type="expression" dxfId="978" priority="21">
      <formula>H25&gt;0</formula>
    </cfRule>
    <cfRule type="expression" dxfId="977" priority="22">
      <formula>H25&lt;0</formula>
    </cfRule>
  </conditionalFormatting>
  <conditionalFormatting sqref="F89:F110">
    <cfRule type="expression" dxfId="976" priority="19">
      <formula>F89&gt;0</formula>
    </cfRule>
    <cfRule type="expression" dxfId="975" priority="20">
      <formula>F89&lt;0</formula>
    </cfRule>
  </conditionalFormatting>
  <conditionalFormatting sqref="H89:H110">
    <cfRule type="expression" dxfId="974" priority="17">
      <formula>H89&gt;0</formula>
    </cfRule>
    <cfRule type="expression" dxfId="973" priority="18">
      <formula>H89&lt;0</formula>
    </cfRule>
  </conditionalFormatting>
  <conditionalFormatting sqref="Q10">
    <cfRule type="expression" dxfId="972" priority="15">
      <formula>Q10&gt;0</formula>
    </cfRule>
    <cfRule type="expression" dxfId="971" priority="16">
      <formula>Q10&lt;0</formula>
    </cfRule>
  </conditionalFormatting>
  <conditionalFormatting sqref="J25:J32 J34:J38">
    <cfRule type="expression" dxfId="970" priority="13">
      <formula>J25&gt;0</formula>
    </cfRule>
    <cfRule type="expression" dxfId="969" priority="14">
      <formula>J25&lt;0</formula>
    </cfRule>
  </conditionalFormatting>
  <conditionalFormatting sqref="K25:K30">
    <cfRule type="expression" dxfId="968" priority="11">
      <formula>K25&gt;0</formula>
    </cfRule>
    <cfRule type="expression" dxfId="967" priority="12">
      <formula>K25&lt;0</formula>
    </cfRule>
  </conditionalFormatting>
  <conditionalFormatting sqref="L25:L38">
    <cfRule type="expression" dxfId="966" priority="9">
      <formula>L25&gt;0</formula>
    </cfRule>
    <cfRule type="expression" dxfId="965" priority="10">
      <formula>L25&lt;0</formula>
    </cfRule>
  </conditionalFormatting>
  <conditionalFormatting sqref="F30:F33">
    <cfRule type="expression" dxfId="964" priority="7">
      <formula>F30&gt;0</formula>
    </cfRule>
    <cfRule type="expression" dxfId="963" priority="8">
      <formula>F30&lt;0</formula>
    </cfRule>
  </conditionalFormatting>
  <conditionalFormatting sqref="H30:H33">
    <cfRule type="expression" dxfId="962" priority="5">
      <formula>H30&gt;0</formula>
    </cfRule>
    <cfRule type="expression" dxfId="961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258</v>
      </c>
      <c r="AJ2">
        <f>$Q$2*$Q$4</f>
        <v>7421.9999999999991</v>
      </c>
      <c r="AK2">
        <f ca="1">AJ2*EXP(-$X$2 * AI2/365.25)</f>
        <v>15915.974747697812</v>
      </c>
      <c r="AM2" s="2">
        <f>Q10</f>
        <v>0</v>
      </c>
      <c r="AO2">
        <f ca="1" xml:space="preserve"> (SUM(AB:AB) - SUM(AE:AE) - SUM(AH:AH) - SUM(AK:AK))/SUM(AB:AB)</f>
        <v>-0.83583043988847294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258</v>
      </c>
      <c r="AJ3">
        <f t="shared" ref="AJ3:AJ17" si="11">$Q$2*$Q$4</f>
        <v>7421.9999999999991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24.74</v>
      </c>
      <c r="R4" s="495">
        <v>3.7000000000000002E-3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258</v>
      </c>
      <c r="AJ4">
        <f t="shared" si="11"/>
        <v>7421.9999999999991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7421.9999999999991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258</v>
      </c>
      <c r="AJ5">
        <f t="shared" si="11"/>
        <v>7421.9999999999991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258</v>
      </c>
      <c r="AJ6">
        <f t="shared" si="11"/>
        <v>7421.9999999999991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-1847.8599999999942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258</v>
      </c>
      <c r="AJ7">
        <f t="shared" si="11"/>
        <v>7421.9999999999991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-1847.8599999999942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258</v>
      </c>
      <c r="AJ8">
        <f t="shared" si="11"/>
        <v>7421.9999999999991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-0.19934065886647648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258</v>
      </c>
      <c r="AJ9">
        <f t="shared" si="11"/>
        <v>7421.9999999999991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258</v>
      </c>
      <c r="AJ10">
        <f t="shared" si="11"/>
        <v>7421.9999999999991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4.2037186742118031E-2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258</v>
      </c>
      <c r="AJ11">
        <f t="shared" si="11"/>
        <v>7421.9999999999991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258</v>
      </c>
      <c r="AJ12">
        <f t="shared" si="11"/>
        <v>7421.9999999999991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14.552941176470588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258</v>
      </c>
      <c r="AJ13">
        <f t="shared" si="11"/>
        <v>7421.9999999999991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258</v>
      </c>
      <c r="AJ14">
        <f t="shared" si="11"/>
        <v>7421.9999999999991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258</v>
      </c>
      <c r="AJ15">
        <f t="shared" si="11"/>
        <v>7421.9999999999991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258</v>
      </c>
      <c r="AJ16">
        <f t="shared" si="11"/>
        <v>7421.9999999999991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258</v>
      </c>
      <c r="AJ17">
        <f t="shared" si="11"/>
        <v>7421.9999999999991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27.214000000000002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26.9666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26.719200000000001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26.471799999999998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26.224399999999999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25.977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25.729599999999998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25.482199999999999</v>
      </c>
      <c r="W26" s="134"/>
    </row>
    <row r="27" spans="1:39" x14ac:dyDescent="0.25">
      <c r="O27" s="81">
        <v>1.02</v>
      </c>
      <c r="P27" s="81">
        <f t="shared" si="13"/>
        <v>25.2348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24.987399999999997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24.74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24.492599999999999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24.245199999999997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23.997799999999998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23.750399999999999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23.502999999999997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23.255599999999998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23.008199999999999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22.7608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22.513400000000001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22.265999999999998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55</v>
      </c>
      <c r="R4" s="475">
        <v>-1.6799999999999999E-2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6600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2766.2999999999956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1161.7199999999939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0.21361901189346502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3.1272727272727271E-2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12.168141592920355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60.500000000000007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59.95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59.400000000000006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58.85</v>
      </c>
      <c r="W20" s="2"/>
      <c r="X20" s="134"/>
    </row>
    <row r="21" spans="1:33" x14ac:dyDescent="0.25">
      <c r="P21" s="81">
        <v>1.06</v>
      </c>
      <c r="Q21" s="81">
        <f t="shared" si="2"/>
        <v>58.300000000000004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57.75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57.2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56.65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56.1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55.55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54.45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53.35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52.25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51.699999999999996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51.150000000000006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50.6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50.050000000000004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49.5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1251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2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2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3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2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3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2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3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2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3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2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3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2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3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2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3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2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4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4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4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4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4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4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6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6">
    <cfRule type="expression" dxfId="684" priority="53">
      <formula>F24&gt;0</formula>
    </cfRule>
    <cfRule type="expression" dxfId="683" priority="54">
      <formula>F24&lt;0</formula>
    </cfRule>
  </conditionalFormatting>
  <conditionalFormatting sqref="F24:F56">
    <cfRule type="expression" dxfId="682" priority="55">
      <formula>F24&gt;0</formula>
    </cfRule>
    <cfRule type="expression" dxfId="681" priority="56">
      <formula>F24&lt;0</formula>
    </cfRule>
  </conditionalFormatting>
  <conditionalFormatting sqref="H24:H56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7:J59">
    <cfRule type="expression" dxfId="678" priority="5">
      <formula>J57&gt;0</formula>
    </cfRule>
    <cfRule type="expression" dxfId="677" priority="6">
      <formula>J57&lt;0</formula>
    </cfRule>
  </conditionalFormatting>
  <conditionalFormatting sqref="F57:F61">
    <cfRule type="expression" dxfId="676" priority="1">
      <formula>F57&gt;0</formula>
    </cfRule>
    <cfRule type="expression" dxfId="675" priority="2">
      <formula>F57&lt;0</formula>
    </cfRule>
  </conditionalFormatting>
  <conditionalFormatting sqref="F57:F61">
    <cfRule type="expression" dxfId="674" priority="3">
      <formula>F57&gt;0</formula>
    </cfRule>
    <cfRule type="expression" dxfId="673" priority="4">
      <formula>F57&lt;0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21.979900000000001</v>
      </c>
      <c r="R4" s="223">
        <v>1.15E-2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26375.88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-3601.6799999999935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-3676.6999999999935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-0.12234224149806752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4.185642336862315E-2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8.6195686274509811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24.177890000000001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23.958091000000003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23.738292000000001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23.518493000000003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23.298694000000001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23.078895000000003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22.859096000000001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22.639297000000003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22.419498000000001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22.199699000000003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21.979900000000001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21.760100999999999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21.540302000000001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21.320502999999999</v>
      </c>
    </row>
    <row r="33" spans="1:21" x14ac:dyDescent="0.25">
      <c r="O33" s="81">
        <v>0.96</v>
      </c>
      <c r="P33" s="81">
        <f t="shared" si="4"/>
        <v>21.100704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20.880904999999998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20.661106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20.441307000000002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20.221508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20.001709000000002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19.78191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 t="shared" ref="K88:K93" si="15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6">C89*(E89-D89)</f>
        <v>-3936.6000000000022</v>
      </c>
      <c r="G89" s="39">
        <f t="shared" ref="G89:G90" si="17">D89*C89</f>
        <v>25796.600000000002</v>
      </c>
      <c r="H89" s="223">
        <f t="shared" ref="H89:H90" si="18">(E89-D89)/D89</f>
        <v>-0.15260150562477232</v>
      </c>
      <c r="I89" s="39"/>
      <c r="J89" s="39"/>
      <c r="K89" s="39">
        <f t="shared" si="15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6"/>
        <v>-4408.7999999999993</v>
      </c>
      <c r="G90" s="39">
        <f t="shared" si="17"/>
        <v>30052.799999999999</v>
      </c>
      <c r="H90" s="223">
        <f t="shared" si="18"/>
        <v>-0.14670180482351058</v>
      </c>
      <c r="I90" s="39"/>
      <c r="J90" s="39"/>
      <c r="K90" s="39">
        <f t="shared" si="15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9">C91*(E91-D91)</f>
        <v>-3808.7999999999993</v>
      </c>
      <c r="G91" s="39">
        <f t="shared" ref="G91" si="20">D91*C91</f>
        <v>30052.799999999999</v>
      </c>
      <c r="H91" s="223">
        <f t="shared" ref="H91" si="21">(E91-D91)/D91</f>
        <v>-0.12673694298035457</v>
      </c>
      <c r="I91" s="39"/>
      <c r="J91" s="39"/>
      <c r="K91" s="39">
        <f t="shared" si="15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2">C92*(E92-D92)</f>
        <v>-4528.8000000000011</v>
      </c>
      <c r="G92" s="39">
        <f t="shared" ref="G92" si="23">D92*C92</f>
        <v>30052.799999999999</v>
      </c>
      <c r="H92" s="223">
        <f t="shared" ref="H92" si="24">(E92-D92)/D92</f>
        <v>-0.15069477719214186</v>
      </c>
      <c r="I92" s="39"/>
      <c r="J92" s="39"/>
      <c r="K92" s="39">
        <f t="shared" si="15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5">C93*(E93-D93)</f>
        <v>-3976.8</v>
      </c>
      <c r="G93" s="39">
        <f t="shared" ref="G93" si="26">D93*C93</f>
        <v>30052.799999999999</v>
      </c>
      <c r="H93" s="223">
        <f t="shared" ref="H93" si="27">(E93-D93)/D93</f>
        <v>-0.13232710429643826</v>
      </c>
      <c r="I93" s="39"/>
      <c r="J93" s="39"/>
      <c r="K93" s="39">
        <f t="shared" si="15"/>
        <v>-3901.78</v>
      </c>
      <c r="L93" s="193">
        <v>8.52</v>
      </c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8">C120*(E120-D120)</f>
        <v>-94.799999999999898</v>
      </c>
      <c r="G120" s="251">
        <f t="shared" ref="G120:G126" si="29">D120*C120</f>
        <v>2401.8000000000002</v>
      </c>
      <c r="H120" s="265">
        <f t="shared" ref="H120:H126" si="30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8"/>
        <v>-86.100000000000136</v>
      </c>
      <c r="G121" s="251">
        <f t="shared" si="29"/>
        <v>1239.3000000000002</v>
      </c>
      <c r="H121" s="263">
        <f t="shared" si="30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8"/>
        <v>-54.000000000000128</v>
      </c>
      <c r="G122" s="251">
        <f t="shared" si="29"/>
        <v>1239.3000000000002</v>
      </c>
      <c r="H122" s="263">
        <f t="shared" si="30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8"/>
        <v>-29.849999999999923</v>
      </c>
      <c r="G123" s="251">
        <f t="shared" si="29"/>
        <v>1239.1500000000001</v>
      </c>
      <c r="H123" s="263">
        <f t="shared" si="30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8"/>
        <v>-9.7500000000000853</v>
      </c>
      <c r="G124" s="251">
        <f t="shared" si="29"/>
        <v>1239.1500000000001</v>
      </c>
      <c r="H124" s="263">
        <f t="shared" si="30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8"/>
        <v>-51.449999999999889</v>
      </c>
      <c r="G125" s="251">
        <f t="shared" si="29"/>
        <v>1239.1500000000001</v>
      </c>
      <c r="H125" s="263">
        <f t="shared" si="30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8"/>
        <v>1.9499999999999318</v>
      </c>
      <c r="G126" s="251">
        <f t="shared" si="29"/>
        <v>1239.1500000000001</v>
      </c>
      <c r="H126" s="263">
        <f t="shared" si="30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15" priority="81">
      <formula>F42&gt;0</formula>
    </cfRule>
    <cfRule type="expression" dxfId="514" priority="82">
      <formula>F42&lt;0</formula>
    </cfRule>
  </conditionalFormatting>
  <conditionalFormatting sqref="H42:H44">
    <cfRule type="expression" dxfId="513" priority="79">
      <formula>H42&gt;0</formula>
    </cfRule>
    <cfRule type="expression" dxfId="512" priority="80">
      <formula>H42&lt;0</formula>
    </cfRule>
  </conditionalFormatting>
  <conditionalFormatting sqref="H45">
    <cfRule type="expression" dxfId="511" priority="77">
      <formula>H45&gt;0</formula>
    </cfRule>
    <cfRule type="expression" dxfId="510" priority="78">
      <formula>H45&lt;0</formula>
    </cfRule>
  </conditionalFormatting>
  <conditionalFormatting sqref="H46">
    <cfRule type="expression" dxfId="509" priority="75">
      <formula>H46&gt;0</formula>
    </cfRule>
    <cfRule type="expression" dxfId="508" priority="76">
      <formula>H46&lt;0</formula>
    </cfRule>
  </conditionalFormatting>
  <conditionalFormatting sqref="F38:F41">
    <cfRule type="expression" dxfId="507" priority="71">
      <formula>F38&gt;0</formula>
    </cfRule>
    <cfRule type="expression" dxfId="506" priority="72">
      <formula>F38&lt;0</formula>
    </cfRule>
  </conditionalFormatting>
  <conditionalFormatting sqref="H38:H41">
    <cfRule type="expression" dxfId="505" priority="69">
      <formula>H38&gt;0</formula>
    </cfRule>
    <cfRule type="expression" dxfId="504" priority="70">
      <formula>H38&lt;0</formula>
    </cfRule>
  </conditionalFormatting>
  <conditionalFormatting sqref="F47:F48">
    <cfRule type="expression" dxfId="503" priority="65">
      <formula>F47&gt;0</formula>
    </cfRule>
    <cfRule type="expression" dxfId="502" priority="66">
      <formula>F47&lt;0</formula>
    </cfRule>
  </conditionalFormatting>
  <conditionalFormatting sqref="I42:L44">
    <cfRule type="expression" dxfId="501" priority="63">
      <formula>I42&gt;0</formula>
    </cfRule>
    <cfRule type="expression" dxfId="500" priority="64">
      <formula>I42&lt;0</formula>
    </cfRule>
  </conditionalFormatting>
  <conditionalFormatting sqref="I51:I56 I48:L49">
    <cfRule type="expression" dxfId="499" priority="57">
      <formula>I48&gt;0</formula>
    </cfRule>
    <cfRule type="expression" dxfId="498" priority="58">
      <formula>I48&lt;0</formula>
    </cfRule>
  </conditionalFormatting>
  <conditionalFormatting sqref="I38:L41">
    <cfRule type="expression" dxfId="497" priority="55">
      <formula>I38&gt;0</formula>
    </cfRule>
    <cfRule type="expression" dxfId="496" priority="56">
      <formula>I38&lt;0</formula>
    </cfRule>
  </conditionalFormatting>
  <conditionalFormatting sqref="F49:F60">
    <cfRule type="expression" dxfId="495" priority="53">
      <formula>F49&gt;0</formula>
    </cfRule>
    <cfRule type="expression" dxfId="494" priority="54">
      <formula>F49&lt;0</formula>
    </cfRule>
  </conditionalFormatting>
  <conditionalFormatting sqref="Q8">
    <cfRule type="expression" dxfId="493" priority="49">
      <formula>Q8&gt;0</formula>
    </cfRule>
    <cfRule type="expression" dxfId="492" priority="50">
      <formula>Q8&lt;0</formula>
    </cfRule>
  </conditionalFormatting>
  <conditionalFormatting sqref="Q7">
    <cfRule type="expression" dxfId="491" priority="51">
      <formula>Q7&gt;0</formula>
    </cfRule>
    <cfRule type="expression" dxfId="490" priority="52">
      <formula>Q7&lt;0</formula>
    </cfRule>
  </conditionalFormatting>
  <conditionalFormatting sqref="F121:F125">
    <cfRule type="expression" dxfId="489" priority="47">
      <formula>F121&gt;0</formula>
    </cfRule>
    <cfRule type="expression" dxfId="488" priority="48">
      <formula>F121&lt;0</formula>
    </cfRule>
  </conditionalFormatting>
  <conditionalFormatting sqref="H121:H123">
    <cfRule type="expression" dxfId="487" priority="45">
      <formula>H121&gt;0</formula>
    </cfRule>
    <cfRule type="expression" dxfId="486" priority="46">
      <formula>H121&lt;0</formula>
    </cfRule>
  </conditionalFormatting>
  <conditionalFormatting sqref="H124">
    <cfRule type="expression" dxfId="485" priority="43">
      <formula>H124&gt;0</formula>
    </cfRule>
    <cfRule type="expression" dxfId="484" priority="44">
      <formula>H124&lt;0</formula>
    </cfRule>
  </conditionalFormatting>
  <conditionalFormatting sqref="H125">
    <cfRule type="expression" dxfId="483" priority="41">
      <formula>H125&gt;0</formula>
    </cfRule>
    <cfRule type="expression" dxfId="482" priority="42">
      <formula>H125&lt;0</formula>
    </cfRule>
  </conditionalFormatting>
  <conditionalFormatting sqref="H126:H135">
    <cfRule type="expression" dxfId="481" priority="39">
      <formula>H126&gt;0</formula>
    </cfRule>
    <cfRule type="expression" dxfId="480" priority="40">
      <formula>H126&lt;0</formula>
    </cfRule>
  </conditionalFormatting>
  <conditionalFormatting sqref="F117:F120">
    <cfRule type="expression" dxfId="479" priority="37">
      <formula>F117&gt;0</formula>
    </cfRule>
    <cfRule type="expression" dxfId="478" priority="38">
      <formula>F117&lt;0</formula>
    </cfRule>
  </conditionalFormatting>
  <conditionalFormatting sqref="H117:H120">
    <cfRule type="expression" dxfId="477" priority="35">
      <formula>H117&gt;0</formula>
    </cfRule>
    <cfRule type="expression" dxfId="476" priority="36">
      <formula>H117&lt;0</formula>
    </cfRule>
  </conditionalFormatting>
  <conditionalFormatting sqref="F126:F127">
    <cfRule type="expression" dxfId="475" priority="33">
      <formula>F126&gt;0</formula>
    </cfRule>
    <cfRule type="expression" dxfId="474" priority="34">
      <formula>F126&lt;0</formula>
    </cfRule>
  </conditionalFormatting>
  <conditionalFormatting sqref="I121:I123">
    <cfRule type="expression" dxfId="473" priority="31">
      <formula>I121&gt;0</formula>
    </cfRule>
    <cfRule type="expression" dxfId="472" priority="32">
      <formula>I121&lt;0</formula>
    </cfRule>
  </conditionalFormatting>
  <conditionalFormatting sqref="I124">
    <cfRule type="expression" dxfId="471" priority="29">
      <formula>I124&gt;0</formula>
    </cfRule>
    <cfRule type="expression" dxfId="470" priority="30">
      <formula>I124&lt;0</formula>
    </cfRule>
  </conditionalFormatting>
  <conditionalFormatting sqref="I125">
    <cfRule type="expression" dxfId="469" priority="27">
      <formula>I125&gt;0</formula>
    </cfRule>
    <cfRule type="expression" dxfId="468" priority="28">
      <formula>I125&lt;0</formula>
    </cfRule>
  </conditionalFormatting>
  <conditionalFormatting sqref="I126:I135">
    <cfRule type="expression" dxfId="467" priority="25">
      <formula>I126&gt;0</formula>
    </cfRule>
    <cfRule type="expression" dxfId="466" priority="26">
      <formula>I126&lt;0</formula>
    </cfRule>
  </conditionalFormatting>
  <conditionalFormatting sqref="I117:I120">
    <cfRule type="expression" dxfId="465" priority="23">
      <formula>I117&gt;0</formula>
    </cfRule>
    <cfRule type="expression" dxfId="464" priority="24">
      <formula>I117&lt;0</formula>
    </cfRule>
  </conditionalFormatting>
  <conditionalFormatting sqref="F128">
    <cfRule type="expression" dxfId="463" priority="21">
      <formula>F128&gt;0</formula>
    </cfRule>
    <cfRule type="expression" dxfId="462" priority="22">
      <formula>F128&lt;0</formula>
    </cfRule>
  </conditionalFormatting>
  <conditionalFormatting sqref="F63:F65 H64:H65 H63:L63">
    <cfRule type="expression" dxfId="461" priority="19">
      <formula>F63&gt;0</formula>
    </cfRule>
    <cfRule type="expression" dxfId="460" priority="20">
      <formula>F63&lt;0</formula>
    </cfRule>
  </conditionalFormatting>
  <conditionalFormatting sqref="R4">
    <cfRule type="expression" dxfId="459" priority="17">
      <formula>R4&gt;0</formula>
    </cfRule>
    <cfRule type="expression" dxfId="458" priority="18">
      <formula>R4&lt;0</formula>
    </cfRule>
  </conditionalFormatting>
  <conditionalFormatting sqref="F69:F72 H69:K70 H71:J72">
    <cfRule type="expression" dxfId="457" priority="15">
      <formula>F69&gt;0</formula>
    </cfRule>
    <cfRule type="expression" dxfId="456" priority="16">
      <formula>F69&lt;0</formula>
    </cfRule>
  </conditionalFormatting>
  <conditionalFormatting sqref="H77:H81 F76:F81 H76:J76 J77:J81">
    <cfRule type="expression" dxfId="455" priority="11">
      <formula>F76&gt;0</formula>
    </cfRule>
    <cfRule type="expression" dxfId="454" priority="12">
      <formula>F76&lt;0</formula>
    </cfRule>
  </conditionalFormatting>
  <conditionalFormatting sqref="H94:K94 F94 I89:J89">
    <cfRule type="expression" dxfId="453" priority="9">
      <formula>F89&gt;0</formula>
    </cfRule>
    <cfRule type="expression" dxfId="452" priority="10">
      <formula>F89&lt;0</formula>
    </cfRule>
  </conditionalFormatting>
  <conditionalFormatting sqref="H85:J86 J88:K88 J87 K71:K87 F85:F89 H87:H89 K89">
    <cfRule type="expression" dxfId="451" priority="7">
      <formula>F71&gt;0</formula>
    </cfRule>
    <cfRule type="expression" dxfId="450" priority="8">
      <formula>F71&lt;0</formula>
    </cfRule>
  </conditionalFormatting>
  <conditionalFormatting sqref="H83:J84 F82:F84 H82 J82">
    <cfRule type="expression" dxfId="449" priority="5">
      <formula>F82&gt;0</formula>
    </cfRule>
    <cfRule type="expression" dxfId="448" priority="6">
      <formula>F82&lt;0</formula>
    </cfRule>
  </conditionalFormatting>
  <conditionalFormatting sqref="H90:K93 F90:F93">
    <cfRule type="expression" dxfId="447" priority="1">
      <formula>F90&gt;0</formula>
    </cfRule>
    <cfRule type="expression" dxfId="446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52.94</v>
      </c>
      <c r="R4" s="492">
        <v>0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7941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1762.5699999999979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705.82999999999993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9.7555413348960687E-2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3.59652436720816E-2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10.804081632653061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58.234000000000002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57.704599999999999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57.175200000000004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56.645800000000001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56.116399999999999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55.587000000000003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55.057600000000001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54.528199999999998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53.998799999999996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53.4694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52.410599999999995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51.8812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51.351799999999997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50.822399999999995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50.292999999999992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49.763599999999997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49.234200000000001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48.704799999999999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48.175399999999996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47.646000000000001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38:K66">
    <cfRule type="expression" dxfId="345" priority="11">
      <formula>K38&gt;0</formula>
    </cfRule>
    <cfRule type="expression" dxfId="344" priority="12">
      <formula>K38&lt;0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7" priority="61">
      <formula>F45&gt;0</formula>
    </cfRule>
    <cfRule type="expression" dxfId="33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3">
      <formula>F44&gt;0</formula>
    </cfRule>
    <cfRule type="expression" dxfId="334" priority="64">
      <formula>F44&lt;0</formula>
    </cfRule>
  </conditionalFormatting>
  <conditionalFormatting sqref="F61:F91 F93:F102 F45:F59">
    <cfRule type="expression" dxfId="333" priority="59">
      <formula>F45&gt;0</formula>
    </cfRule>
    <cfRule type="expression" dxfId="332" priority="60">
      <formula>F45&lt;0</formula>
    </cfRule>
  </conditionalFormatting>
  <conditionalFormatting sqref="H61:H91 H93:H102 H43:H59">
    <cfRule type="expression" dxfId="331" priority="57">
      <formula>H43&gt;0</formula>
    </cfRule>
    <cfRule type="expression" dxfId="330" priority="58">
      <formula>H43&lt;0</formula>
    </cfRule>
  </conditionalFormatting>
  <conditionalFormatting sqref="F36:F43">
    <cfRule type="expression" dxfId="329" priority="55">
      <formula>F36&gt;0</formula>
    </cfRule>
    <cfRule type="expression" dxfId="328" priority="56">
      <formula>F36&lt;0</formula>
    </cfRule>
  </conditionalFormatting>
  <conditionalFormatting sqref="H36:H42">
    <cfRule type="expression" dxfId="327" priority="53">
      <formula>H36&gt;0</formula>
    </cfRule>
    <cfRule type="expression" dxfId="326" priority="54">
      <formula>H36&lt;0</formula>
    </cfRule>
  </conditionalFormatting>
  <conditionalFormatting sqref="Q7">
    <cfRule type="expression" dxfId="325" priority="47">
      <formula>Q7&gt;0</formula>
    </cfRule>
    <cfRule type="expression" dxfId="324" priority="48">
      <formula>Q7&lt;0</formula>
    </cfRule>
  </conditionalFormatting>
  <conditionalFormatting sqref="Q8">
    <cfRule type="expression" dxfId="323" priority="45">
      <formula>Q8&gt;0</formula>
    </cfRule>
    <cfRule type="expression" dxfId="322" priority="46">
      <formula>Q8&lt;0</formula>
    </cfRule>
  </conditionalFormatting>
  <conditionalFormatting sqref="Q10">
    <cfRule type="expression" dxfId="321" priority="43">
      <formula>Q10&gt;0</formula>
    </cfRule>
    <cfRule type="expression" dxfId="320" priority="44">
      <formula>Q10&lt;0</formula>
    </cfRule>
  </conditionalFormatting>
  <conditionalFormatting sqref="F60">
    <cfRule type="expression" dxfId="319" priority="41">
      <formula>F60&gt;0</formula>
    </cfRule>
    <cfRule type="expression" dxfId="318" priority="42">
      <formula>F60&lt;0</formula>
    </cfRule>
  </conditionalFormatting>
  <conditionalFormatting sqref="F60">
    <cfRule type="expression" dxfId="317" priority="39">
      <formula>F60&gt;0</formula>
    </cfRule>
    <cfRule type="expression" dxfId="316" priority="40">
      <formula>F60&lt;0</formula>
    </cfRule>
  </conditionalFormatting>
  <conditionalFormatting sqref="H60">
    <cfRule type="expression" dxfId="315" priority="37">
      <formula>H60&gt;0</formula>
    </cfRule>
    <cfRule type="expression" dxfId="314" priority="38">
      <formula>H60&lt;0</formula>
    </cfRule>
  </conditionalFormatting>
  <conditionalFormatting sqref="F92">
    <cfRule type="expression" dxfId="313" priority="35">
      <formula>F92&gt;0</formula>
    </cfRule>
    <cfRule type="expression" dxfId="312" priority="36">
      <formula>F92&lt;0</formula>
    </cfRule>
  </conditionalFormatting>
  <conditionalFormatting sqref="F92">
    <cfRule type="expression" dxfId="311" priority="33">
      <formula>F92&gt;0</formula>
    </cfRule>
    <cfRule type="expression" dxfId="310" priority="34">
      <formula>F92&lt;0</formula>
    </cfRule>
  </conditionalFormatting>
  <conditionalFormatting sqref="H92">
    <cfRule type="expression" dxfId="309" priority="31">
      <formula>H92&gt;0</formula>
    </cfRule>
    <cfRule type="expression" dxfId="308" priority="32">
      <formula>H92&lt;0</formula>
    </cfRule>
  </conditionalFormatting>
  <conditionalFormatting sqref="F169:F183 F185:F215 F217:F226">
    <cfRule type="expression" dxfId="307" priority="27">
      <formula>F169&gt;0</formula>
    </cfRule>
    <cfRule type="expression" dxfId="306" priority="28">
      <formula>F169&lt;0</formula>
    </cfRule>
  </conditionalFormatting>
  <conditionalFormatting sqref="F164:F168">
    <cfRule type="expression" dxfId="305" priority="29">
      <formula>F164&gt;0</formula>
    </cfRule>
    <cfRule type="expression" dxfId="304" priority="30">
      <formula>F164&lt;0</formula>
    </cfRule>
  </conditionalFormatting>
  <conditionalFormatting sqref="F169:F183 F185:F215 F217:F226">
    <cfRule type="expression" dxfId="303" priority="25">
      <formula>F169&gt;0</formula>
    </cfRule>
    <cfRule type="expression" dxfId="302" priority="26">
      <formula>F169&lt;0</formula>
    </cfRule>
  </conditionalFormatting>
  <conditionalFormatting sqref="H164:H183 H185:H215 H217:H226">
    <cfRule type="expression" dxfId="301" priority="23">
      <formula>H164&gt;0</formula>
    </cfRule>
    <cfRule type="expression" dxfId="300" priority="24">
      <formula>H164&lt;0</formula>
    </cfRule>
  </conditionalFormatting>
  <conditionalFormatting sqref="F160:F163">
    <cfRule type="expression" dxfId="299" priority="21">
      <formula>F160&gt;0</formula>
    </cfRule>
    <cfRule type="expression" dxfId="298" priority="22">
      <formula>F160&lt;0</formula>
    </cfRule>
  </conditionalFormatting>
  <conditionalFormatting sqref="H160:H163">
    <cfRule type="expression" dxfId="297" priority="19">
      <formula>H160&gt;0</formula>
    </cfRule>
    <cfRule type="expression" dxfId="296" priority="20">
      <formula>H160&lt;0</formula>
    </cfRule>
  </conditionalFormatting>
  <conditionalFormatting sqref="F184">
    <cfRule type="expression" dxfId="295" priority="17">
      <formula>F184&gt;0</formula>
    </cfRule>
    <cfRule type="expression" dxfId="294" priority="18">
      <formula>F184&lt;0</formula>
    </cfRule>
  </conditionalFormatting>
  <conditionalFormatting sqref="F184">
    <cfRule type="expression" dxfId="293" priority="15">
      <formula>F184&gt;0</formula>
    </cfRule>
    <cfRule type="expression" dxfId="292" priority="16">
      <formula>F184&lt;0</formula>
    </cfRule>
  </conditionalFormatting>
  <conditionalFormatting sqref="H184">
    <cfRule type="expression" dxfId="291" priority="13">
      <formula>H184&gt;0</formula>
    </cfRule>
    <cfRule type="expression" dxfId="290" priority="14">
      <formula>H184&lt;0</formula>
    </cfRule>
  </conditionalFormatting>
  <conditionalFormatting sqref="F216">
    <cfRule type="expression" dxfId="289" priority="11">
      <formula>F216&gt;0</formula>
    </cfRule>
    <cfRule type="expression" dxfId="288" priority="12">
      <formula>F216&lt;0</formula>
    </cfRule>
  </conditionalFormatting>
  <conditionalFormatting sqref="F216">
    <cfRule type="expression" dxfId="287" priority="9">
      <formula>F216&gt;0</formula>
    </cfRule>
    <cfRule type="expression" dxfId="286" priority="10">
      <formula>F216&lt;0</formula>
    </cfRule>
  </conditionalFormatting>
  <conditionalFormatting sqref="H216">
    <cfRule type="expression" dxfId="285" priority="7">
      <formula>H216&gt;0</formula>
    </cfRule>
    <cfRule type="expression" dxfId="284" priority="8">
      <formula>H216&lt;0</formula>
    </cfRule>
  </conditionalFormatting>
  <conditionalFormatting sqref="J38:J39">
    <cfRule type="expression" dxfId="283" priority="5">
      <formula>J38&gt;0</formula>
    </cfRule>
    <cfRule type="expression" dxfId="282" priority="6">
      <formula>J38&lt;0</formula>
    </cfRule>
  </conditionalFormatting>
  <conditionalFormatting sqref="J41:J53">
    <cfRule type="expression" dxfId="281" priority="3">
      <formula>J41&gt;0</formula>
    </cfRule>
    <cfRule type="expression" dxfId="28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22.21</v>
      </c>
      <c r="R4" s="475">
        <v>5.0000000000000001E-4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4442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1503.6800000000039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1218.7099999999991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0.37809505195002585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9.0653061224489786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24.431000000000004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24.208900000000003</v>
      </c>
      <c r="U18" t="s">
        <v>1058</v>
      </c>
    </row>
    <row r="19" spans="1:21" x14ac:dyDescent="0.25">
      <c r="O19" s="81">
        <v>1.08</v>
      </c>
      <c r="P19" s="81">
        <f t="shared" si="1"/>
        <v>23.986800000000002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23.764700000000001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23.542600000000004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23.320500000000003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23.098400000000002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22.876300000000001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22.654200000000003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22.432100000000002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22.21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21.9879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21.765799999999999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21.543700000000001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21.3216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21.099499999999999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20.877399999999998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20.6553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20.433200000000003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20.211100000000002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19.989000000000001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1269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9" priority="117">
      <formula>F27&gt;0</formula>
    </cfRule>
    <cfRule type="expression" dxfId="278" priority="118">
      <formula>F27&lt;0</formula>
    </cfRule>
  </conditionalFormatting>
  <conditionalFormatting sqref="H27:H29">
    <cfRule type="expression" dxfId="277" priority="115">
      <formula>H27&gt;0</formula>
    </cfRule>
    <cfRule type="expression" dxfId="276" priority="116">
      <formula>H27&lt;0</formula>
    </cfRule>
  </conditionalFormatting>
  <conditionalFormatting sqref="H30">
    <cfRule type="expression" dxfId="275" priority="111">
      <formula>H30&gt;0</formula>
    </cfRule>
    <cfRule type="expression" dxfId="274" priority="112">
      <formula>H30&lt;0</formula>
    </cfRule>
  </conditionalFormatting>
  <conditionalFormatting sqref="H31:H35 H38:H55">
    <cfRule type="expression" dxfId="273" priority="109">
      <formula>H31&gt;0</formula>
    </cfRule>
    <cfRule type="expression" dxfId="272" priority="110">
      <formula>H31&lt;0</formula>
    </cfRule>
  </conditionalFormatting>
  <conditionalFormatting sqref="F31">
    <cfRule type="expression" dxfId="271" priority="103">
      <formula>F31&gt;0</formula>
    </cfRule>
    <cfRule type="expression" dxfId="270" priority="104">
      <formula>F31&lt;0</formula>
    </cfRule>
  </conditionalFormatting>
  <conditionalFormatting sqref="I25:I29">
    <cfRule type="expression" dxfId="269" priority="101">
      <formula>I25&gt;0</formula>
    </cfRule>
    <cfRule type="expression" dxfId="268" priority="102">
      <formula>I25&lt;0</formula>
    </cfRule>
  </conditionalFormatting>
  <conditionalFormatting sqref="I30:I33 I35 I38 K38 J21:J39 I40:K41 J42:K42 I43:K55">
    <cfRule type="expression" dxfId="267" priority="95">
      <formula>I21&gt;0</formula>
    </cfRule>
    <cfRule type="expression" dxfId="266" priority="96">
      <formula>I21&lt;0</formula>
    </cfRule>
  </conditionalFormatting>
  <conditionalFormatting sqref="I21:I24 K21:K24">
    <cfRule type="expression" dxfId="265" priority="93">
      <formula>I21&gt;0</formula>
    </cfRule>
    <cfRule type="expression" dxfId="264" priority="94">
      <formula>I21&lt;0</formula>
    </cfRule>
  </conditionalFormatting>
  <conditionalFormatting sqref="F32:F35 F38:F55">
    <cfRule type="expression" dxfId="263" priority="91">
      <formula>F32&gt;0</formula>
    </cfRule>
    <cfRule type="expression" dxfId="262" priority="92">
      <formula>F32&lt;0</formula>
    </cfRule>
  </conditionalFormatting>
  <conditionalFormatting sqref="Q8">
    <cfRule type="expression" dxfId="261" priority="87">
      <formula>Q8&gt;0</formula>
    </cfRule>
    <cfRule type="expression" dxfId="260" priority="88">
      <formula>Q8&lt;0</formula>
    </cfRule>
  </conditionalFormatting>
  <conditionalFormatting sqref="Q7">
    <cfRule type="expression" dxfId="259" priority="89">
      <formula>Q7&gt;0</formula>
    </cfRule>
    <cfRule type="expression" dxfId="258" priority="90">
      <formula>Q7&lt;0</formula>
    </cfRule>
  </conditionalFormatting>
  <conditionalFormatting sqref="F82">
    <cfRule type="expression" dxfId="257" priority="75">
      <formula>F82&gt;0</formula>
    </cfRule>
    <cfRule type="expression" dxfId="256" priority="76">
      <formula>F82&lt;0</formula>
    </cfRule>
  </conditionalFormatting>
  <conditionalFormatting sqref="H82">
    <cfRule type="expression" dxfId="255" priority="73">
      <formula>H82&gt;0</formula>
    </cfRule>
    <cfRule type="expression" dxfId="254" priority="74">
      <formula>H82&lt;0</formula>
    </cfRule>
  </conditionalFormatting>
  <conditionalFormatting sqref="I82">
    <cfRule type="expression" dxfId="253" priority="61">
      <formula>I82&gt;0</formula>
    </cfRule>
    <cfRule type="expression" dxfId="252" priority="62">
      <formula>I82&lt;0</formula>
    </cfRule>
  </conditionalFormatting>
  <conditionalFormatting sqref="F25:F26">
    <cfRule type="expression" dxfId="251" priority="57">
      <formula>F25&gt;0</formula>
    </cfRule>
    <cfRule type="expression" dxfId="250" priority="58">
      <formula>F25&lt;0</formula>
    </cfRule>
  </conditionalFormatting>
  <conditionalFormatting sqref="H25:H26">
    <cfRule type="expression" dxfId="249" priority="55">
      <formula>H25&gt;0</formula>
    </cfRule>
    <cfRule type="expression" dxfId="248" priority="56">
      <formula>H25&lt;0</formula>
    </cfRule>
  </conditionalFormatting>
  <conditionalFormatting sqref="F88:F92">
    <cfRule type="expression" dxfId="247" priority="53">
      <formula>F88&gt;0</formula>
    </cfRule>
    <cfRule type="expression" dxfId="246" priority="54">
      <formula>F88&lt;0</formula>
    </cfRule>
  </conditionalFormatting>
  <conditionalFormatting sqref="H88:H90">
    <cfRule type="expression" dxfId="245" priority="51">
      <formula>H88&gt;0</formula>
    </cfRule>
    <cfRule type="expression" dxfId="244" priority="52">
      <formula>H88&lt;0</formula>
    </cfRule>
  </conditionalFormatting>
  <conditionalFormatting sqref="H91:H92">
    <cfRule type="expression" dxfId="243" priority="49">
      <formula>H91&gt;0</formula>
    </cfRule>
    <cfRule type="expression" dxfId="242" priority="50">
      <formula>H91&lt;0</formula>
    </cfRule>
  </conditionalFormatting>
  <conditionalFormatting sqref="H93:H118">
    <cfRule type="expression" dxfId="241" priority="47">
      <formula>H93&gt;0</formula>
    </cfRule>
    <cfRule type="expression" dxfId="240" priority="48">
      <formula>H93&lt;0</formula>
    </cfRule>
  </conditionalFormatting>
  <conditionalFormatting sqref="F83:F86">
    <cfRule type="expression" dxfId="239" priority="45">
      <formula>F83&gt;0</formula>
    </cfRule>
    <cfRule type="expression" dxfId="238" priority="46">
      <formula>F83&lt;0</formula>
    </cfRule>
  </conditionalFormatting>
  <conditionalFormatting sqref="H83:H86">
    <cfRule type="expression" dxfId="237" priority="43">
      <formula>H83&gt;0</formula>
    </cfRule>
    <cfRule type="expression" dxfId="236" priority="44">
      <formula>H83&lt;0</formula>
    </cfRule>
  </conditionalFormatting>
  <conditionalFormatting sqref="F93">
    <cfRule type="expression" dxfId="235" priority="41">
      <formula>F93&gt;0</formula>
    </cfRule>
    <cfRule type="expression" dxfId="234" priority="42">
      <formula>F93&lt;0</formula>
    </cfRule>
  </conditionalFormatting>
  <conditionalFormatting sqref="I87:I89">
    <cfRule type="expression" dxfId="233" priority="39">
      <formula>I87&gt;0</formula>
    </cfRule>
    <cfRule type="expression" dxfId="232" priority="40">
      <formula>I87&lt;0</formula>
    </cfRule>
  </conditionalFormatting>
  <conditionalFormatting sqref="I90">
    <cfRule type="expression" dxfId="231" priority="37">
      <formula>I90&gt;0</formula>
    </cfRule>
    <cfRule type="expression" dxfId="230" priority="38">
      <formula>I90&lt;0</formula>
    </cfRule>
  </conditionalFormatting>
  <conditionalFormatting sqref="I91">
    <cfRule type="expression" dxfId="229" priority="35">
      <formula>I91&gt;0</formula>
    </cfRule>
    <cfRule type="expression" dxfId="228" priority="36">
      <formula>I91&lt;0</formula>
    </cfRule>
  </conditionalFormatting>
  <conditionalFormatting sqref="I92:I95 I97 I100 I102:I118">
    <cfRule type="expression" dxfId="227" priority="33">
      <formula>I92&gt;0</formula>
    </cfRule>
    <cfRule type="expression" dxfId="226" priority="34">
      <formula>I92&lt;0</formula>
    </cfRule>
  </conditionalFormatting>
  <conditionalFormatting sqref="I83:I86">
    <cfRule type="expression" dxfId="225" priority="31">
      <formula>I83&gt;0</formula>
    </cfRule>
    <cfRule type="expression" dxfId="224" priority="32">
      <formula>I83&lt;0</formula>
    </cfRule>
  </conditionalFormatting>
  <conditionalFormatting sqref="F94:F118">
    <cfRule type="expression" dxfId="223" priority="29">
      <formula>F94&gt;0</formula>
    </cfRule>
    <cfRule type="expression" dxfId="222" priority="30">
      <formula>F94&lt;0</formula>
    </cfRule>
  </conditionalFormatting>
  <conditionalFormatting sqref="F87">
    <cfRule type="expression" dxfId="221" priority="27">
      <formula>F87&gt;0</formula>
    </cfRule>
    <cfRule type="expression" dxfId="220" priority="28">
      <formula>F87&lt;0</formula>
    </cfRule>
  </conditionalFormatting>
  <conditionalFormatting sqref="H87">
    <cfRule type="expression" dxfId="219" priority="25">
      <formula>H87&gt;0</formula>
    </cfRule>
    <cfRule type="expression" dxfId="218" priority="26">
      <formula>H87&lt;0</formula>
    </cfRule>
  </conditionalFormatting>
  <conditionalFormatting sqref="F21:F24">
    <cfRule type="expression" dxfId="217" priority="23">
      <formula>F21&gt;0</formula>
    </cfRule>
    <cfRule type="expression" dxfId="216" priority="24">
      <formula>F21&lt;0</formula>
    </cfRule>
  </conditionalFormatting>
  <conditionalFormatting sqref="H21:H24">
    <cfRule type="expression" dxfId="215" priority="21">
      <formula>H21&gt;0</formula>
    </cfRule>
    <cfRule type="expression" dxfId="214" priority="22">
      <formula>H21&lt;0</formula>
    </cfRule>
  </conditionalFormatting>
  <conditionalFormatting sqref="K25:K27 K30:K37">
    <cfRule type="expression" dxfId="213" priority="19">
      <formula>K25&gt;0</formula>
    </cfRule>
    <cfRule type="expression" dxfId="212" priority="20">
      <formula>K25&lt;0</formula>
    </cfRule>
  </conditionalFormatting>
  <conditionalFormatting sqref="H37">
    <cfRule type="expression" dxfId="211" priority="17">
      <formula>H37&gt;0</formula>
    </cfRule>
    <cfRule type="expression" dxfId="210" priority="18">
      <formula>H37&lt;0</formula>
    </cfRule>
  </conditionalFormatting>
  <conditionalFormatting sqref="F37">
    <cfRule type="expression" dxfId="209" priority="15">
      <formula>F37&gt;0</formula>
    </cfRule>
    <cfRule type="expression" dxfId="208" priority="16">
      <formula>F37&lt;0</formula>
    </cfRule>
  </conditionalFormatting>
  <conditionalFormatting sqref="H36">
    <cfRule type="expression" dxfId="207" priority="11">
      <formula>H36&gt;0</formula>
    </cfRule>
    <cfRule type="expression" dxfId="206" priority="12">
      <formula>H36&lt;0</formula>
    </cfRule>
  </conditionalFormatting>
  <conditionalFormatting sqref="F36">
    <cfRule type="expression" dxfId="205" priority="9">
      <formula>F36&gt;0</formula>
    </cfRule>
    <cfRule type="expression" dxfId="204" priority="10">
      <formula>F36&lt;0</formula>
    </cfRule>
  </conditionalFormatting>
  <conditionalFormatting sqref="L49:L55 L38">
    <cfRule type="expression" dxfId="203" priority="5">
      <formula>L38&gt;0</formula>
    </cfRule>
    <cfRule type="expression" dxfId="202" priority="6">
      <formula>L38&lt;0</formula>
    </cfRule>
  </conditionalFormatting>
  <conditionalFormatting sqref="L21:L24">
    <cfRule type="expression" dxfId="201" priority="3">
      <formula>L21&gt;0</formula>
    </cfRule>
    <cfRule type="expression" dxfId="200" priority="4">
      <formula>L21&lt;0</formula>
    </cfRule>
  </conditionalFormatting>
  <conditionalFormatting sqref="L25:L27 L30:L37">
    <cfRule type="expression" dxfId="199" priority="1">
      <formula>L25&gt;0</formula>
    </cfRule>
    <cfRule type="expression" dxfId="19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47.5899</v>
      </c>
      <c r="R4" s="475">
        <v>1.6999999999999999E-3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9517.98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75.319999999998799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25.369999999998981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2.6726053214025411E-3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4.1185209466714577E-2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1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15.758245033112583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52.348890000000004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51.872991000000006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51.397092000000001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50.921193000000002</v>
      </c>
    </row>
    <row r="22" spans="1:16" x14ac:dyDescent="0.25">
      <c r="H22" s="70"/>
      <c r="O22" s="81">
        <v>1.06</v>
      </c>
      <c r="P22" s="81">
        <f t="shared" si="3"/>
        <v>50.445294000000004</v>
      </c>
    </row>
    <row r="23" spans="1:16" x14ac:dyDescent="0.25">
      <c r="H23" s="70"/>
      <c r="O23" s="81">
        <v>1.05</v>
      </c>
      <c r="P23" s="81">
        <f t="shared" si="3"/>
        <v>49.969394999999999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49.493496</v>
      </c>
    </row>
    <row r="25" spans="1:16" ht="15.75" thickBot="1" x14ac:dyDescent="0.3">
      <c r="A25" s="341" t="s">
        <v>193</v>
      </c>
      <c r="B25" s="479"/>
      <c r="C25" s="343">
        <f>SumByColor($A$25, C2:C23 )</f>
        <v>740</v>
      </c>
      <c r="D25" s="343"/>
      <c r="E25" s="343"/>
      <c r="F25" s="344">
        <f>SumByColor($A$25, F2:F23 )</f>
        <v>38641</v>
      </c>
      <c r="G25" s="343"/>
      <c r="H25" s="343">
        <f>SumByColor($A$25, H2:H23 )</f>
        <v>740</v>
      </c>
      <c r="I25" s="343"/>
      <c r="J25" s="343"/>
      <c r="K25" s="344">
        <f>SumByColor($A$25, K2:K23 )</f>
        <v>38824</v>
      </c>
      <c r="L25" s="343"/>
      <c r="M25" s="344">
        <f>SumByColor($A$25, M2:M23 )</f>
        <v>444</v>
      </c>
      <c r="O25" s="81">
        <v>1.03</v>
      </c>
      <c r="P25" s="81">
        <f t="shared" si="3"/>
        <v>49.017597000000002</v>
      </c>
    </row>
    <row r="26" spans="1:16" x14ac:dyDescent="0.25">
      <c r="O26" s="81">
        <v>1.02</v>
      </c>
      <c r="P26" s="81">
        <f t="shared" si="3"/>
        <v>48.541698000000004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48.065798999999998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47.5899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47.114001000000002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46.638101999999996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46.162202999999998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45.686304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45.210405000000002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44.734505999999996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44.258607000000005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43.782708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43.306809000000001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42.830910000000003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95" priority="47">
      <formula>F28&gt;0</formula>
    </cfRule>
    <cfRule type="expression" dxfId="94" priority="48">
      <formula>F28&lt;0</formula>
    </cfRule>
  </conditionalFormatting>
  <conditionalFormatting sqref="Q8">
    <cfRule type="expression" dxfId="93" priority="41">
      <formula>Q8&gt;0</formula>
    </cfRule>
    <cfRule type="expression" dxfId="92" priority="42">
      <formula>Q8&lt;0</formula>
    </cfRule>
  </conditionalFormatting>
  <conditionalFormatting sqref="Q7">
    <cfRule type="expression" dxfId="91" priority="43">
      <formula>Q7&gt;0</formula>
    </cfRule>
    <cfRule type="expression" dxfId="90" priority="44">
      <formula>Q7&lt;0</formula>
    </cfRule>
  </conditionalFormatting>
  <conditionalFormatting sqref="M89">
    <cfRule type="expression" dxfId="89" priority="39">
      <formula>M89&gt;0</formula>
    </cfRule>
    <cfRule type="expression" dxfId="88" priority="40">
      <formula>M89&lt;0</formula>
    </cfRule>
  </conditionalFormatting>
  <conditionalFormatting sqref="J42">
    <cfRule type="expression" dxfId="87" priority="37">
      <formula>J42&gt;0</formula>
    </cfRule>
    <cfRule type="expression" dxfId="86" priority="38">
      <formula>J42&lt;0</formula>
    </cfRule>
  </conditionalFormatting>
  <conditionalFormatting sqref="J43:J55 J56:K62 K66:K68 K63:K64">
    <cfRule type="expression" dxfId="85" priority="35">
      <formula>J43&gt;0</formula>
    </cfRule>
    <cfRule type="expression" dxfId="84" priority="36">
      <formula>J43&lt;0</formula>
    </cfRule>
  </conditionalFormatting>
  <conditionalFormatting sqref="Q10">
    <cfRule type="expression" dxfId="83" priority="33">
      <formula>Q10&gt;0</formula>
    </cfRule>
    <cfRule type="expression" dxfId="82" priority="34">
      <formula>Q10&lt;0</formula>
    </cfRule>
  </conditionalFormatting>
  <conditionalFormatting sqref="Q9">
    <cfRule type="expression" dxfId="81" priority="31">
      <formula>Q9&gt;0</formula>
    </cfRule>
    <cfRule type="expression" dxfId="80" priority="32">
      <formula>Q9&lt;0</formula>
    </cfRule>
  </conditionalFormatting>
  <conditionalFormatting sqref="F65 H65">
    <cfRule type="expression" dxfId="79" priority="29">
      <formula>F65&gt;0</formula>
    </cfRule>
    <cfRule type="expression" dxfId="78" priority="30">
      <formula>F65&lt;0</formula>
    </cfRule>
  </conditionalFormatting>
  <conditionalFormatting sqref="K65">
    <cfRule type="expression" dxfId="77" priority="27">
      <formula>K65&gt;0</formula>
    </cfRule>
    <cfRule type="expression" dxfId="76" priority="28">
      <formula>K65&lt;0</formula>
    </cfRule>
  </conditionalFormatting>
  <conditionalFormatting sqref="F66 H66">
    <cfRule type="expression" dxfId="75" priority="25">
      <formula>F66&gt;0</formula>
    </cfRule>
    <cfRule type="expression" dxfId="74" priority="26">
      <formula>F66&lt;0</formula>
    </cfRule>
  </conditionalFormatting>
  <conditionalFormatting sqref="F67:F69 H67:H69">
    <cfRule type="expression" dxfId="73" priority="21">
      <formula>F67&gt;0</formula>
    </cfRule>
    <cfRule type="expression" dxfId="72" priority="22">
      <formula>F67&lt;0</formula>
    </cfRule>
  </conditionalFormatting>
  <conditionalFormatting sqref="L56:L60">
    <cfRule type="expression" dxfId="71" priority="17">
      <formula>L56&gt;0</formula>
    </cfRule>
    <cfRule type="expression" dxfId="70" priority="18">
      <formula>L56&lt;0</formula>
    </cfRule>
  </conditionalFormatting>
  <conditionalFormatting sqref="F70:F72 H70:H72">
    <cfRule type="expression" dxfId="69" priority="13">
      <formula>F70&gt;0</formula>
    </cfRule>
    <cfRule type="expression" dxfId="68" priority="14">
      <formula>F70&lt;0</formula>
    </cfRule>
  </conditionalFormatting>
  <conditionalFormatting sqref="K69:K70">
    <cfRule type="expression" dxfId="67" priority="11">
      <formula>K69&gt;0</formula>
    </cfRule>
    <cfRule type="expression" dxfId="66" priority="12">
      <formula>K69&lt;0</formula>
    </cfRule>
  </conditionalFormatting>
  <conditionalFormatting sqref="K74">
    <cfRule type="expression" dxfId="65" priority="7">
      <formula>K74&gt;0</formula>
    </cfRule>
    <cfRule type="expression" dxfId="64" priority="8">
      <formula>K74&lt;0</formula>
    </cfRule>
  </conditionalFormatting>
  <conditionalFormatting sqref="K77 F76:F80 H76:H80">
    <cfRule type="expression" dxfId="63" priority="5">
      <formula>F76&gt;0</formula>
    </cfRule>
    <cfRule type="expression" dxfId="62" priority="6">
      <formula>F76&lt;0</formula>
    </cfRule>
  </conditionalFormatting>
  <conditionalFormatting sqref="K81 J81:J82 F81:F84 H81:H84">
    <cfRule type="expression" dxfId="61" priority="1">
      <formula>F81&gt;0</formula>
    </cfRule>
    <cfRule type="expression" dxfId="60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9" priority="7">
      <formula>F22&gt;0</formula>
    </cfRule>
    <cfRule type="expression" dxfId="58" priority="8">
      <formula>F22&lt;0</formula>
    </cfRule>
  </conditionalFormatting>
  <conditionalFormatting sqref="H22:H26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1" priority="17">
      <formula>F21&gt;0</formula>
    </cfRule>
    <cfRule type="expression" dxfId="50" priority="18">
      <formula>F21&lt;0</formula>
    </cfRule>
  </conditionalFormatting>
  <conditionalFormatting sqref="H26 H31:H41 H21">
    <cfRule type="expression" dxfId="49" priority="15">
      <formula>H21&gt;0</formula>
    </cfRule>
    <cfRule type="expression" dxfId="48" priority="16">
      <formula>H21&lt;0</formula>
    </cfRule>
  </conditionalFormatting>
  <conditionalFormatting sqref="Q7">
    <cfRule type="expression" dxfId="47" priority="9">
      <formula>Q7&gt;0</formula>
    </cfRule>
    <cfRule type="expression" dxfId="46" priority="10">
      <formula>Q7&lt;0</formula>
    </cfRule>
  </conditionalFormatting>
  <conditionalFormatting sqref="Q8">
    <cfRule type="expression" dxfId="45" priority="7">
      <formula>Q8&gt;0</formula>
    </cfRule>
    <cfRule type="expression" dxfId="44" priority="8">
      <formula>Q8&lt;0</formula>
    </cfRule>
  </conditionalFormatting>
  <conditionalFormatting sqref="F27:F30 F22:F25">
    <cfRule type="expression" dxfId="43" priority="5">
      <formula>F22&gt;0</formula>
    </cfRule>
    <cfRule type="expression" dxfId="42" priority="6">
      <formula>F22&lt;0</formula>
    </cfRule>
  </conditionalFormatting>
  <conditionalFormatting sqref="H27:H30 H22:H25">
    <cfRule type="expression" dxfId="41" priority="3">
      <formula>H22&gt;0</formula>
    </cfRule>
    <cfRule type="expression" dxfId="40" priority="4">
      <formula>H22&lt;0</formula>
    </cfRule>
  </conditionalFormatting>
  <conditionalFormatting sqref="M43">
    <cfRule type="expression" dxfId="39" priority="1">
      <formula>M43&gt;0</formula>
    </cfRule>
    <cfRule type="expression" dxfId="3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7" priority="7">
      <formula>F21&gt;0</formula>
    </cfRule>
    <cfRule type="expression" dxfId="36" priority="8">
      <formula>F21&lt;0</formula>
    </cfRule>
  </conditionalFormatting>
  <conditionalFormatting sqref="H21:H32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5" priority="13">
      <formula>F21&gt;0</formula>
    </cfRule>
    <cfRule type="expression" dxfId="24" priority="14">
      <formula>F21&lt;0</formula>
    </cfRule>
  </conditionalFormatting>
  <conditionalFormatting sqref="F22">
    <cfRule type="expression" dxfId="23" priority="11">
      <formula>F22&gt;0</formula>
    </cfRule>
    <cfRule type="expression" dxfId="22" priority="12">
      <formula>F22&lt;0</formula>
    </cfRule>
  </conditionalFormatting>
  <conditionalFormatting sqref="F23:F30">
    <cfRule type="expression" dxfId="21" priority="9">
      <formula>F23&gt;0</formula>
    </cfRule>
    <cfRule type="expression" dxfId="20" priority="10">
      <formula>F23&lt;0</formula>
    </cfRule>
  </conditionalFormatting>
  <conditionalFormatting sqref="H21:H31">
    <cfRule type="expression" dxfId="19" priority="7">
      <formula>H21&gt;0</formula>
    </cfRule>
    <cfRule type="expression" dxfId="18" priority="8">
      <formula>H21&lt;0</formula>
    </cfRule>
  </conditionalFormatting>
  <conditionalFormatting sqref="F24">
    <cfRule type="expression" dxfId="17" priority="5">
      <formula>F24&gt;0</formula>
    </cfRule>
    <cfRule type="expression" dxfId="16" priority="6">
      <formula>F24&lt;0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conditionalFormatting sqref="Q7">
    <cfRule type="expression" dxfId="13" priority="3">
      <formula>Q7&gt;0</formula>
    </cfRule>
    <cfRule type="expression" dxfId="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2018-09-14T01:59:21Z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