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04" i="38" l="1"/>
  <c r="E404" i="38"/>
  <c r="G404" i="38"/>
  <c r="H404" i="38"/>
  <c r="K404" i="38"/>
  <c r="L404" i="38"/>
  <c r="O404" i="38" s="1"/>
  <c r="P404" i="38" s="1"/>
  <c r="M404" i="38"/>
  <c r="T404" i="38" s="1"/>
  <c r="N404" i="38"/>
  <c r="R404" i="38"/>
  <c r="U404" i="38"/>
  <c r="V404" i="38"/>
  <c r="L56" i="17"/>
  <c r="F56" i="17"/>
  <c r="H56" i="17"/>
  <c r="N54" i="35"/>
  <c r="N56" i="35"/>
  <c r="N51" i="35"/>
  <c r="N52" i="35"/>
  <c r="N35" i="35"/>
  <c r="N13" i="35"/>
  <c r="N58" i="35"/>
  <c r="N6" i="35"/>
  <c r="N8" i="35"/>
  <c r="N31" i="35"/>
  <c r="N17" i="35"/>
  <c r="N30" i="35"/>
  <c r="N27" i="35"/>
  <c r="N53" i="35"/>
  <c r="N23" i="35"/>
  <c r="N46" i="35"/>
  <c r="N22" i="35"/>
  <c r="N41" i="35"/>
  <c r="N47" i="35"/>
  <c r="N10" i="35"/>
  <c r="N9" i="35"/>
  <c r="N40" i="35"/>
  <c r="N19" i="35"/>
  <c r="N12" i="35"/>
  <c r="N29" i="35"/>
  <c r="N50" i="35"/>
  <c r="N49" i="35"/>
  <c r="N44" i="35"/>
  <c r="N55" i="35"/>
  <c r="N36" i="35"/>
  <c r="N37" i="35"/>
  <c r="N38" i="35"/>
  <c r="N5" i="35"/>
  <c r="N57" i="35"/>
  <c r="N14" i="35"/>
  <c r="N45" i="35"/>
  <c r="N32" i="35"/>
  <c r="N3" i="35"/>
  <c r="N39" i="35"/>
  <c r="N33" i="35"/>
  <c r="N4" i="35"/>
  <c r="N2" i="35"/>
  <c r="N16" i="35"/>
  <c r="N18" i="35"/>
  <c r="N21" i="35"/>
  <c r="N26" i="35"/>
  <c r="N28" i="35"/>
  <c r="N42" i="35"/>
  <c r="N15" i="35"/>
  <c r="N34" i="35"/>
  <c r="N48" i="35"/>
  <c r="N11" i="35"/>
  <c r="N24" i="35"/>
  <c r="N20" i="35"/>
  <c r="N7" i="35"/>
  <c r="N43" i="35"/>
  <c r="N25" i="35"/>
  <c r="G56" i="17"/>
  <c r="K2" i="17"/>
  <c r="F258" i="7"/>
  <c r="H258" i="7"/>
  <c r="G258" i="7"/>
  <c r="F111" i="7"/>
  <c r="W404" i="38" l="1"/>
  <c r="F55" i="25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L403" i="38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Q11" i="76"/>
  <c r="AE10" i="76"/>
  <c r="AE9" i="76"/>
  <c r="AE8" i="76"/>
  <c r="AE7" i="76"/>
  <c r="AE6" i="76"/>
  <c r="AE5" i="76"/>
  <c r="AE4" i="76"/>
  <c r="AE3" i="76"/>
  <c r="AE2" i="76"/>
  <c r="K18" i="76"/>
  <c r="K19" i="76"/>
  <c r="F19" i="76"/>
  <c r="H19" i="76"/>
  <c r="M19" i="76"/>
  <c r="C19" i="76"/>
  <c r="Q2" i="76" l="1"/>
  <c r="Q5" i="76" s="1"/>
  <c r="Q8" i="76"/>
  <c r="Q7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3" i="76" l="1"/>
  <c r="Q6" i="76" s="1"/>
  <c r="Q9" i="76"/>
  <c r="O401" i="38"/>
  <c r="N401" i="38"/>
  <c r="F48" i="69"/>
  <c r="H48" i="69"/>
  <c r="G48" i="69"/>
  <c r="F54" i="25" l="1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6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H1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O384" i="38" l="1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H93" i="68"/>
  <c r="M93" i="68"/>
  <c r="C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O364" i="38" l="1"/>
  <c r="N364" i="38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H595" i="25"/>
  <c r="F595" i="25"/>
  <c r="M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C94" i="52"/>
  <c r="C19" i="59"/>
  <c r="H407" i="17"/>
  <c r="M120" i="57"/>
  <c r="H19" i="61"/>
  <c r="F19" i="3"/>
  <c r="C19" i="64"/>
  <c r="M19" i="57"/>
  <c r="M19" i="64"/>
  <c r="F19" i="61"/>
  <c r="F32" i="31"/>
  <c r="H19" i="52"/>
  <c r="C19" i="34"/>
  <c r="K19" i="53"/>
  <c r="F55" i="50"/>
  <c r="M75" i="41"/>
  <c r="K94" i="52"/>
  <c r="H19" i="71"/>
  <c r="H19" i="66"/>
  <c r="C65" i="71"/>
  <c r="M19" i="45"/>
  <c r="F19" i="60"/>
  <c r="H19" i="45"/>
  <c r="C19" i="58"/>
  <c r="F103" i="58"/>
  <c r="M19" i="41"/>
  <c r="F19" i="50"/>
  <c r="H19" i="55"/>
  <c r="M63" i="66"/>
  <c r="C29" i="51"/>
  <c r="C19" i="61"/>
  <c r="M29" i="51"/>
  <c r="K19" i="68"/>
  <c r="H63" i="66"/>
  <c r="F19" i="52"/>
  <c r="F29" i="51"/>
  <c r="C19" i="54"/>
  <c r="F407" i="17"/>
  <c r="M86" i="53"/>
  <c r="K19" i="63"/>
  <c r="M19" i="73"/>
  <c r="C23" i="17"/>
  <c r="C19" i="72"/>
  <c r="M30" i="49"/>
  <c r="M73" i="61"/>
  <c r="F19" i="45"/>
  <c r="M119" i="7"/>
  <c r="F19" i="66"/>
  <c r="M19" i="68"/>
  <c r="C19" i="63"/>
  <c r="C30" i="49"/>
  <c r="C19" i="73"/>
  <c r="H19" i="60"/>
  <c r="M19" i="52"/>
  <c r="M19" i="34"/>
  <c r="K103" i="58"/>
  <c r="H19" i="73"/>
  <c r="H119" i="7"/>
  <c r="F19" i="71"/>
  <c r="K19" i="75"/>
  <c r="H19" i="69"/>
  <c r="M65" i="63"/>
  <c r="M85" i="64"/>
  <c r="M19" i="70"/>
  <c r="H85" i="64"/>
  <c r="C19" i="68"/>
  <c r="C63" i="66"/>
  <c r="M23" i="17"/>
  <c r="H19" i="70"/>
  <c r="H30" i="49"/>
  <c r="K32" i="25"/>
  <c r="M67" i="60"/>
  <c r="C19" i="3"/>
  <c r="H90" i="72"/>
  <c r="F19" i="68"/>
  <c r="H65" i="71"/>
  <c r="H67" i="60"/>
  <c r="F19" i="69"/>
  <c r="C86" i="53"/>
  <c r="K100" i="34"/>
  <c r="K19" i="52"/>
  <c r="K19" i="66"/>
  <c r="H19" i="68"/>
  <c r="H94" i="52"/>
  <c r="C19" i="52"/>
  <c r="K19" i="34"/>
  <c r="C19" i="69"/>
  <c r="K119" i="7"/>
  <c r="C111" i="54"/>
  <c r="F30" i="49"/>
  <c r="C19" i="53"/>
  <c r="M103" i="58"/>
  <c r="M19" i="66"/>
  <c r="F65" i="63"/>
  <c r="C90" i="72"/>
  <c r="M407" i="17"/>
  <c r="K19" i="41"/>
  <c r="F94" i="52"/>
  <c r="H55" i="50"/>
  <c r="F19" i="54"/>
  <c r="H75" i="41"/>
  <c r="C19" i="41"/>
  <c r="K111" i="54"/>
  <c r="C19" i="70"/>
  <c r="M19" i="63"/>
  <c r="H19" i="34"/>
  <c r="C72" i="70"/>
  <c r="H72" i="70"/>
  <c r="M65" i="71"/>
  <c r="F111" i="54"/>
  <c r="F72" i="59"/>
  <c r="K30" i="49"/>
  <c r="H103" i="58"/>
  <c r="M90" i="72"/>
  <c r="M19" i="54"/>
  <c r="C407" i="17"/>
  <c r="K75" i="41"/>
  <c r="C19" i="71"/>
  <c r="H19" i="53"/>
  <c r="C148" i="45"/>
  <c r="C19" i="62"/>
  <c r="C156" i="49"/>
  <c r="H156" i="49"/>
  <c r="K19" i="62"/>
  <c r="C72" i="59"/>
  <c r="F24" i="40"/>
  <c r="F19" i="53"/>
  <c r="K19" i="73"/>
  <c r="F19" i="64"/>
  <c r="H19" i="75"/>
  <c r="H19" i="54"/>
  <c r="C100" i="34"/>
  <c r="K72" i="70"/>
  <c r="F86" i="53"/>
  <c r="H73" i="61"/>
  <c r="C120" i="57"/>
  <c r="K90" i="72"/>
  <c r="F32" i="25"/>
  <c r="F19" i="41"/>
  <c r="M19" i="53"/>
  <c r="H32" i="25"/>
  <c r="M19" i="3"/>
  <c r="M24" i="40"/>
  <c r="C19" i="57"/>
  <c r="K19" i="3"/>
  <c r="K148" i="45"/>
  <c r="K65" i="71"/>
  <c r="M156" i="49"/>
  <c r="K24" i="40"/>
  <c r="F63" i="66"/>
  <c r="H148" i="45"/>
  <c r="K19" i="50"/>
  <c r="F19" i="62"/>
  <c r="H19" i="62"/>
  <c r="F19" i="58"/>
  <c r="K19" i="69"/>
  <c r="K55" i="50"/>
  <c r="C19" i="50"/>
  <c r="H111" i="54"/>
  <c r="M72" i="59"/>
  <c r="H19" i="64"/>
  <c r="F19" i="59"/>
  <c r="H19" i="59"/>
  <c r="H19" i="58"/>
  <c r="K67" i="60"/>
  <c r="M19" i="50"/>
  <c r="K32" i="31"/>
  <c r="K85" i="64"/>
  <c r="K72" i="59"/>
  <c r="M55" i="50"/>
  <c r="F72" i="70"/>
  <c r="M19" i="61"/>
  <c r="C19" i="66"/>
  <c r="K19" i="57"/>
  <c r="H19" i="41"/>
  <c r="F100" i="34"/>
  <c r="M19" i="58"/>
  <c r="F19" i="70"/>
  <c r="C19" i="75"/>
  <c r="C65" i="63"/>
  <c r="F73" i="61"/>
  <c r="K19" i="55"/>
  <c r="K407" i="17"/>
  <c r="C19" i="55"/>
  <c r="M19" i="62"/>
  <c r="H19" i="57"/>
  <c r="K19" i="58"/>
  <c r="H19" i="72"/>
  <c r="K65" i="63"/>
  <c r="M19" i="69"/>
  <c r="H29" i="51"/>
  <c r="F148" i="45"/>
  <c r="K29" i="51"/>
  <c r="M19" i="71"/>
  <c r="C32" i="31"/>
  <c r="K156" i="49"/>
  <c r="K19" i="71"/>
  <c r="F85" i="64"/>
  <c r="K19" i="70"/>
  <c r="M100" i="34"/>
  <c r="F19" i="75"/>
  <c r="F19" i="34"/>
  <c r="H19" i="3"/>
  <c r="F19" i="55"/>
  <c r="K86" i="53"/>
  <c r="H19" i="50"/>
  <c r="H24" i="40"/>
  <c r="M19" i="55"/>
  <c r="F65" i="71"/>
  <c r="H65" i="63"/>
  <c r="M148" i="45"/>
  <c r="C85" i="64"/>
  <c r="C24" i="40"/>
  <c r="H19" i="63"/>
  <c r="F19" i="72"/>
  <c r="M19" i="75"/>
  <c r="M32" i="31"/>
  <c r="C19" i="60"/>
  <c r="K19" i="45"/>
  <c r="H72" i="59"/>
  <c r="K19" i="59"/>
  <c r="H100" i="34"/>
  <c r="K19" i="60"/>
  <c r="F23" i="17"/>
  <c r="C73" i="61"/>
  <c r="H120" i="57"/>
  <c r="M72" i="70"/>
  <c r="M94" i="52"/>
  <c r="M32" i="25"/>
  <c r="F90" i="72"/>
  <c r="H32" i="31"/>
  <c r="C32" i="25"/>
  <c r="F156" i="49"/>
  <c r="F19" i="57"/>
  <c r="K73" i="61"/>
  <c r="C55" i="50"/>
  <c r="C103" i="58"/>
  <c r="H86" i="53"/>
  <c r="C75" i="41"/>
  <c r="K19" i="72"/>
  <c r="C67" i="60"/>
  <c r="K19" i="54"/>
  <c r="M19" i="59"/>
  <c r="M111" i="54"/>
  <c r="K19" i="64"/>
  <c r="K120" i="57"/>
  <c r="F120" i="57"/>
  <c r="F19" i="63"/>
  <c r="M19" i="72"/>
  <c r="F67" i="60"/>
  <c r="C19" i="45"/>
  <c r="K19" i="61"/>
  <c r="K63" i="66"/>
  <c r="F19" i="73"/>
  <c r="M19" i="60"/>
  <c r="K23" i="17"/>
  <c r="H23" i="17"/>
  <c r="F119" i="7"/>
  <c r="C119" i="7"/>
  <c r="K18" i="70" l="1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V403" i="38" s="1"/>
  <c r="W40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1" i="38" l="1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01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8" i="38" l="1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4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5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6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7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8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9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0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1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2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3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4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5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6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7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8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7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0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1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8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4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5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7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5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6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7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9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<sst xmlns="http://schemas.openxmlformats.org/spreadsheetml/2006/main" count="5580" uniqueCount="783">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</sst>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7"/>
      <tableStyleElement type="headerRow" dxfId="131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33800"/>
        <c:axId val="514833016"/>
      </c:scatterChart>
      <c:valAx>
        <c:axId val="5148338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3016"/>
        <c:crosses val="autoZero"/>
        <c:crossBetween val="midCat"/>
      </c:valAx>
      <c:valAx>
        <c:axId val="51483301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3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34584"/>
        <c:axId val="514834976"/>
      </c:scatterChart>
      <c:valAx>
        <c:axId val="5148345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4976"/>
        <c:crosses val="autoZero"/>
        <c:crossBetween val="midCat"/>
      </c:valAx>
      <c:valAx>
        <c:axId val="5148349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4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35760"/>
        <c:axId val="514836152"/>
      </c:scatterChart>
      <c:valAx>
        <c:axId val="5148357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6152"/>
        <c:crosses val="autoZero"/>
        <c:crossBetween val="midCat"/>
      </c:valAx>
      <c:valAx>
        <c:axId val="5148361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38504"/>
        <c:axId val="514838896"/>
      </c:scatterChart>
      <c:valAx>
        <c:axId val="5148385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8896"/>
        <c:crosses val="autoZero"/>
        <c:crossBetween val="midCat"/>
      </c:valAx>
      <c:valAx>
        <c:axId val="5148388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8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40072"/>
        <c:axId val="514840464"/>
      </c:scatterChart>
      <c:valAx>
        <c:axId val="5148400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0464"/>
        <c:crosses val="autoZero"/>
        <c:crossBetween val="midCat"/>
      </c:valAx>
      <c:valAx>
        <c:axId val="51484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0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38112"/>
        <c:axId val="514837720"/>
      </c:scatterChart>
      <c:valAx>
        <c:axId val="5148381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7720"/>
        <c:crosses val="autoZero"/>
        <c:crossBetween val="midCat"/>
      </c:valAx>
      <c:valAx>
        <c:axId val="51483772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36936"/>
        <c:axId val="514841248"/>
      </c:scatterChart>
      <c:valAx>
        <c:axId val="5148369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1248"/>
        <c:crosses val="autoZero"/>
        <c:crossBetween val="midCat"/>
      </c:valAx>
      <c:valAx>
        <c:axId val="514841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69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39680"/>
        <c:axId val="518304328"/>
      </c:lineChart>
      <c:dateAx>
        <c:axId val="514839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04328"/>
        <c:crosses val="autoZero"/>
        <c:auto val="1"/>
        <c:lblOffset val="100"/>
        <c:baseTimeUnit val="days"/>
      </c:dateAx>
      <c:valAx>
        <c:axId val="51830432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06288"/>
        <c:axId val="518306680"/>
      </c:lineChart>
      <c:dateAx>
        <c:axId val="51830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06680"/>
        <c:crosses val="autoZero"/>
        <c:auto val="1"/>
        <c:lblOffset val="100"/>
        <c:baseTimeUnit val="days"/>
      </c:dateAx>
      <c:valAx>
        <c:axId val="5183066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0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08640"/>
        <c:axId val="518309032"/>
      </c:lineChart>
      <c:dateAx>
        <c:axId val="518308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09032"/>
        <c:crosses val="autoZero"/>
        <c:auto val="1"/>
        <c:lblOffset val="100"/>
        <c:baseTimeUnit val="days"/>
      </c:dateAx>
      <c:valAx>
        <c:axId val="518309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0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10992"/>
        <c:axId val="518311384"/>
      </c:lineChart>
      <c:dateAx>
        <c:axId val="51831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11384"/>
        <c:crosses val="autoZero"/>
        <c:auto val="1"/>
        <c:lblOffset val="100"/>
        <c:baseTimeUnit val="days"/>
      </c:dateAx>
      <c:valAx>
        <c:axId val="5183113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1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13344"/>
        <c:axId val="518313736"/>
      </c:lineChart>
      <c:dateAx>
        <c:axId val="51831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13736"/>
        <c:crosses val="autoZero"/>
        <c:auto val="1"/>
        <c:lblOffset val="100"/>
        <c:baseTimeUnit val="days"/>
      </c:dateAx>
      <c:valAx>
        <c:axId val="5183137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1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15696"/>
        <c:axId val="518316088"/>
      </c:lineChart>
      <c:dateAx>
        <c:axId val="518315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16088"/>
        <c:crosses val="autoZero"/>
        <c:auto val="1"/>
        <c:lblOffset val="100"/>
        <c:baseTimeUnit val="days"/>
      </c:dateAx>
      <c:valAx>
        <c:axId val="5183160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1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18048"/>
        <c:axId val="518318440"/>
      </c:lineChart>
      <c:dateAx>
        <c:axId val="518318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18440"/>
        <c:crosses val="autoZero"/>
        <c:auto val="1"/>
        <c:lblOffset val="100"/>
        <c:baseTimeUnit val="days"/>
      </c:dateAx>
      <c:valAx>
        <c:axId val="51831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1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12208"/>
        <c:axId val="647812600"/>
      </c:lineChart>
      <c:dateAx>
        <c:axId val="64781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12600"/>
        <c:crosses val="autoZero"/>
        <c:auto val="1"/>
        <c:lblOffset val="100"/>
        <c:baseTimeUnit val="days"/>
      </c:dateAx>
      <c:valAx>
        <c:axId val="6478126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1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14560"/>
        <c:axId val="647814952"/>
      </c:lineChart>
      <c:dateAx>
        <c:axId val="647814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14952"/>
        <c:crosses val="autoZero"/>
        <c:auto val="1"/>
        <c:lblOffset val="100"/>
        <c:baseTimeUnit val="days"/>
      </c:dateAx>
      <c:valAx>
        <c:axId val="647814952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1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16912"/>
        <c:axId val="647817304"/>
      </c:lineChart>
      <c:dateAx>
        <c:axId val="647816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17304"/>
        <c:crosses val="autoZero"/>
        <c:auto val="1"/>
        <c:lblOffset val="100"/>
        <c:baseTimeUnit val="days"/>
      </c:dateAx>
      <c:valAx>
        <c:axId val="6478173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1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19264"/>
        <c:axId val="647819656"/>
      </c:lineChart>
      <c:dateAx>
        <c:axId val="647819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19656"/>
        <c:crosses val="autoZero"/>
        <c:auto val="1"/>
        <c:lblOffset val="100"/>
        <c:baseTimeUnit val="days"/>
      </c:dateAx>
      <c:valAx>
        <c:axId val="6478196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1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21616"/>
        <c:axId val="647822008"/>
      </c:lineChart>
      <c:dateAx>
        <c:axId val="64782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22008"/>
        <c:crosses val="autoZero"/>
        <c:auto val="1"/>
        <c:lblOffset val="100"/>
        <c:baseTimeUnit val="days"/>
      </c:dateAx>
      <c:valAx>
        <c:axId val="6478220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2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23968"/>
        <c:axId val="647824360"/>
      </c:lineChart>
      <c:dateAx>
        <c:axId val="647823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24360"/>
        <c:crosses val="autoZero"/>
        <c:auto val="1"/>
        <c:lblOffset val="100"/>
        <c:baseTimeUnit val="days"/>
      </c:dateAx>
      <c:valAx>
        <c:axId val="6478243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2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825928"/>
        <c:axId val="647826320"/>
      </c:lineChart>
      <c:catAx>
        <c:axId val="647825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26320"/>
        <c:crosses val="autoZero"/>
        <c:auto val="1"/>
        <c:lblAlgn val="ctr"/>
        <c:lblOffset val="100"/>
        <c:noMultiLvlLbl val="0"/>
      </c:catAx>
      <c:valAx>
        <c:axId val="647826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82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96288"/>
        <c:axId val="649796680"/>
      </c:lineChart>
      <c:dateAx>
        <c:axId val="64979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96680"/>
        <c:crosses val="autoZero"/>
        <c:auto val="1"/>
        <c:lblOffset val="100"/>
        <c:baseTimeUnit val="days"/>
      </c:dateAx>
      <c:valAx>
        <c:axId val="649796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9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98640"/>
        <c:axId val="649799032"/>
      </c:lineChart>
      <c:dateAx>
        <c:axId val="6497986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99032"/>
        <c:crosses val="autoZero"/>
        <c:auto val="1"/>
        <c:lblOffset val="100"/>
        <c:baseTimeUnit val="days"/>
      </c:dateAx>
      <c:valAx>
        <c:axId val="6497990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9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00600"/>
        <c:axId val="649800992"/>
      </c:lineChart>
      <c:dateAx>
        <c:axId val="649800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00992"/>
        <c:crosses val="autoZero"/>
        <c:auto val="1"/>
        <c:lblOffset val="100"/>
        <c:baseTimeUnit val="days"/>
      </c:dateAx>
      <c:valAx>
        <c:axId val="6498009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0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02560"/>
        <c:axId val="649802952"/>
      </c:lineChart>
      <c:catAx>
        <c:axId val="649802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02952"/>
        <c:crosses val="autoZero"/>
        <c:auto val="1"/>
        <c:lblAlgn val="ctr"/>
        <c:lblOffset val="100"/>
        <c:noMultiLvlLbl val="1"/>
      </c:catAx>
      <c:valAx>
        <c:axId val="64980295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0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04912"/>
        <c:axId val="649805304"/>
      </c:lineChart>
      <c:dateAx>
        <c:axId val="649804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05304"/>
        <c:crosses val="autoZero"/>
        <c:auto val="1"/>
        <c:lblOffset val="100"/>
        <c:baseTimeUnit val="days"/>
      </c:dateAx>
      <c:valAx>
        <c:axId val="64980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0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07264"/>
        <c:axId val="649807656"/>
      </c:lineChart>
      <c:dateAx>
        <c:axId val="649807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07656"/>
        <c:crosses val="autoZero"/>
        <c:auto val="1"/>
        <c:lblOffset val="100"/>
        <c:baseTimeUnit val="days"/>
      </c:dateAx>
      <c:valAx>
        <c:axId val="6498076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0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09616"/>
        <c:axId val="649810008"/>
      </c:lineChart>
      <c:dateAx>
        <c:axId val="64980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10008"/>
        <c:crosses val="autoZero"/>
        <c:auto val="1"/>
        <c:lblOffset val="100"/>
        <c:baseTimeUnit val="days"/>
      </c:dateAx>
      <c:valAx>
        <c:axId val="649810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0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906648"/>
        <c:axId val="660907040"/>
      </c:lineChart>
      <c:dateAx>
        <c:axId val="66090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907040"/>
        <c:crosses val="autoZero"/>
        <c:auto val="1"/>
        <c:lblOffset val="100"/>
        <c:baseTimeUnit val="days"/>
      </c:dateAx>
      <c:valAx>
        <c:axId val="6609070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90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909000"/>
        <c:axId val="660909392"/>
      </c:lineChart>
      <c:dateAx>
        <c:axId val="660909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909392"/>
        <c:crosses val="autoZero"/>
        <c:auto val="1"/>
        <c:lblOffset val="100"/>
        <c:baseTimeUnit val="days"/>
      </c:dateAx>
      <c:valAx>
        <c:axId val="6609093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90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911352"/>
        <c:axId val="660911744"/>
      </c:lineChart>
      <c:catAx>
        <c:axId val="660911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911744"/>
        <c:crosses val="autoZero"/>
        <c:auto val="1"/>
        <c:lblAlgn val="ctr"/>
        <c:lblOffset val="100"/>
        <c:noMultiLvlLbl val="0"/>
      </c:catAx>
      <c:valAx>
        <c:axId val="660911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91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913704"/>
        <c:axId val="690094184"/>
      </c:lineChart>
      <c:dateAx>
        <c:axId val="66091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094184"/>
        <c:crosses val="autoZero"/>
        <c:auto val="1"/>
        <c:lblOffset val="100"/>
        <c:baseTimeUnit val="days"/>
      </c:dateAx>
      <c:valAx>
        <c:axId val="69009418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91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096144"/>
        <c:axId val="690096536"/>
      </c:lineChart>
      <c:dateAx>
        <c:axId val="690096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096536"/>
        <c:crosses val="autoZero"/>
        <c:auto val="1"/>
        <c:lblOffset val="100"/>
        <c:baseTimeUnit val="days"/>
      </c:dateAx>
      <c:valAx>
        <c:axId val="690096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09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098496"/>
        <c:axId val="690098888"/>
      </c:lineChart>
      <c:catAx>
        <c:axId val="690098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098888"/>
        <c:crosses val="autoZero"/>
        <c:auto val="1"/>
        <c:lblAlgn val="ctr"/>
        <c:lblOffset val="100"/>
        <c:noMultiLvlLbl val="0"/>
      </c:catAx>
      <c:valAx>
        <c:axId val="6900988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09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100848"/>
        <c:axId val="690101240"/>
      </c:lineChart>
      <c:dateAx>
        <c:axId val="69010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01240"/>
        <c:crosses val="autoZero"/>
        <c:auto val="1"/>
        <c:lblOffset val="100"/>
        <c:baseTimeUnit val="days"/>
      </c:dateAx>
      <c:valAx>
        <c:axId val="6901012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0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103200"/>
        <c:axId val="690103592"/>
      </c:lineChart>
      <c:catAx>
        <c:axId val="690103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03592"/>
        <c:crosses val="autoZero"/>
        <c:auto val="1"/>
        <c:lblAlgn val="ctr"/>
        <c:lblOffset val="100"/>
        <c:noMultiLvlLbl val="0"/>
      </c:catAx>
      <c:valAx>
        <c:axId val="690103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0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105552"/>
        <c:axId val="690105944"/>
      </c:lineChart>
      <c:dateAx>
        <c:axId val="690105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05944"/>
        <c:crosses val="autoZero"/>
        <c:auto val="1"/>
        <c:lblOffset val="100"/>
        <c:baseTimeUnit val="days"/>
      </c:dateAx>
      <c:valAx>
        <c:axId val="6901059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0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107904"/>
        <c:axId val="690108296"/>
      </c:lineChart>
      <c:dateAx>
        <c:axId val="69010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08296"/>
        <c:crosses val="autoZero"/>
        <c:auto val="1"/>
        <c:lblOffset val="100"/>
        <c:baseTimeUnit val="days"/>
      </c:dateAx>
      <c:valAx>
        <c:axId val="6901082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0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576648"/>
        <c:axId val="697577040"/>
      </c:lineChart>
      <c:dateAx>
        <c:axId val="69757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77040"/>
        <c:crosses val="autoZero"/>
        <c:auto val="1"/>
        <c:lblOffset val="100"/>
        <c:baseTimeUnit val="days"/>
      </c:dateAx>
      <c:valAx>
        <c:axId val="6975770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7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579000"/>
        <c:axId val="697579392"/>
      </c:lineChart>
      <c:dateAx>
        <c:axId val="697579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79392"/>
        <c:crosses val="autoZero"/>
        <c:auto val="1"/>
        <c:lblOffset val="100"/>
        <c:baseTimeUnit val="days"/>
      </c:dateAx>
      <c:valAx>
        <c:axId val="697579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7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581352"/>
        <c:axId val="697581744"/>
      </c:lineChart>
      <c:dateAx>
        <c:axId val="69758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81744"/>
        <c:crosses val="autoZero"/>
        <c:auto val="1"/>
        <c:lblOffset val="100"/>
        <c:baseTimeUnit val="days"/>
      </c:dateAx>
      <c:valAx>
        <c:axId val="69758174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8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583704"/>
        <c:axId val="697584096"/>
      </c:lineChart>
      <c:dateAx>
        <c:axId val="6975837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84096"/>
        <c:crosses val="autoZero"/>
        <c:auto val="0"/>
        <c:lblOffset val="100"/>
        <c:baseTimeUnit val="days"/>
      </c:dateAx>
      <c:valAx>
        <c:axId val="69758409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83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586056"/>
        <c:axId val="697586448"/>
      </c:lineChart>
      <c:dateAx>
        <c:axId val="697586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86448"/>
        <c:crosses val="autoZero"/>
        <c:auto val="1"/>
        <c:lblOffset val="100"/>
        <c:baseTimeUnit val="days"/>
      </c:dateAx>
      <c:valAx>
        <c:axId val="69758644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8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588016"/>
        <c:axId val="697588408"/>
      </c:lineChart>
      <c:catAx>
        <c:axId val="697588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88408"/>
        <c:crosses val="autoZero"/>
        <c:auto val="1"/>
        <c:lblAlgn val="ctr"/>
        <c:lblOffset val="100"/>
        <c:noMultiLvlLbl val="1"/>
      </c:catAx>
      <c:valAx>
        <c:axId val="69758840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8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590368"/>
        <c:axId val="697590760"/>
      </c:lineChart>
      <c:dateAx>
        <c:axId val="697590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90760"/>
        <c:crosses val="autoZero"/>
        <c:auto val="1"/>
        <c:lblOffset val="100"/>
        <c:baseTimeUnit val="days"/>
      </c:dateAx>
      <c:valAx>
        <c:axId val="6975907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59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64672"/>
        <c:axId val="728065064"/>
      </c:lineChart>
      <c:dateAx>
        <c:axId val="728064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65064"/>
        <c:crosses val="autoZero"/>
        <c:auto val="1"/>
        <c:lblOffset val="100"/>
        <c:baseTimeUnit val="days"/>
      </c:dateAx>
      <c:valAx>
        <c:axId val="7280650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6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67024"/>
        <c:axId val="728067416"/>
      </c:lineChart>
      <c:dateAx>
        <c:axId val="728067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67416"/>
        <c:crosses val="autoZero"/>
        <c:auto val="1"/>
        <c:lblOffset val="100"/>
        <c:baseTimeUnit val="days"/>
      </c:dateAx>
      <c:valAx>
        <c:axId val="7280674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6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69376"/>
        <c:axId val="728069768"/>
      </c:lineChart>
      <c:catAx>
        <c:axId val="728069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69768"/>
        <c:crosses val="autoZero"/>
        <c:auto val="1"/>
        <c:lblAlgn val="ctr"/>
        <c:lblOffset val="100"/>
        <c:noMultiLvlLbl val="0"/>
      </c:catAx>
      <c:valAx>
        <c:axId val="728069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6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71728"/>
        <c:axId val="728072120"/>
      </c:lineChart>
      <c:catAx>
        <c:axId val="728071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72120"/>
        <c:crosses val="autoZero"/>
        <c:auto val="1"/>
        <c:lblAlgn val="ctr"/>
        <c:lblOffset val="100"/>
        <c:noMultiLvlLbl val="0"/>
      </c:catAx>
      <c:valAx>
        <c:axId val="7280721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7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74080"/>
        <c:axId val="728074472"/>
      </c:lineChart>
      <c:catAx>
        <c:axId val="728074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74472"/>
        <c:crosses val="autoZero"/>
        <c:auto val="1"/>
        <c:lblAlgn val="ctr"/>
        <c:lblOffset val="100"/>
        <c:noMultiLvlLbl val="0"/>
      </c:catAx>
      <c:valAx>
        <c:axId val="7280744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7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76432"/>
        <c:axId val="728076824"/>
      </c:lineChart>
      <c:dateAx>
        <c:axId val="72807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76824"/>
        <c:crosses val="autoZero"/>
        <c:auto val="1"/>
        <c:lblOffset val="100"/>
        <c:baseTimeUnit val="days"/>
      </c:dateAx>
      <c:valAx>
        <c:axId val="7280768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7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78784"/>
        <c:axId val="728079176"/>
      </c:lineChart>
      <c:dateAx>
        <c:axId val="72807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79176"/>
        <c:crosses val="autoZero"/>
        <c:auto val="1"/>
        <c:lblOffset val="100"/>
        <c:baseTimeUnit val="days"/>
      </c:dateAx>
      <c:valAx>
        <c:axId val="72807917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7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81136"/>
        <c:axId val="728081528"/>
      </c:lineChart>
      <c:dateAx>
        <c:axId val="72808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81528"/>
        <c:crosses val="autoZero"/>
        <c:auto val="1"/>
        <c:lblOffset val="100"/>
        <c:baseTimeUnit val="days"/>
      </c:dateAx>
      <c:valAx>
        <c:axId val="72808152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8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83096"/>
        <c:axId val="728083488"/>
      </c:lineChart>
      <c:catAx>
        <c:axId val="728083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83488"/>
        <c:crosses val="autoZero"/>
        <c:auto val="1"/>
        <c:lblAlgn val="ctr"/>
        <c:lblOffset val="100"/>
        <c:noMultiLvlLbl val="1"/>
      </c:catAx>
      <c:valAx>
        <c:axId val="7280834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8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85448"/>
        <c:axId val="728085840"/>
      </c:lineChart>
      <c:dateAx>
        <c:axId val="728085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85840"/>
        <c:crosses val="autoZero"/>
        <c:auto val="1"/>
        <c:lblOffset val="100"/>
        <c:baseTimeUnit val="days"/>
      </c:dateAx>
      <c:valAx>
        <c:axId val="7280858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8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87800"/>
        <c:axId val="728088192"/>
      </c:lineChart>
      <c:dateAx>
        <c:axId val="728087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88192"/>
        <c:crosses val="autoZero"/>
        <c:auto val="1"/>
        <c:lblOffset val="100"/>
        <c:baseTimeUnit val="days"/>
      </c:dateAx>
      <c:valAx>
        <c:axId val="72808819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8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90152"/>
        <c:axId val="728090544"/>
      </c:lineChart>
      <c:catAx>
        <c:axId val="728090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90544"/>
        <c:crosses val="autoZero"/>
        <c:auto val="1"/>
        <c:lblAlgn val="ctr"/>
        <c:lblOffset val="100"/>
        <c:noMultiLvlLbl val="0"/>
      </c:catAx>
      <c:valAx>
        <c:axId val="72809054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9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92504"/>
        <c:axId val="728092896"/>
      </c:lineChart>
      <c:dateAx>
        <c:axId val="72809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92896"/>
        <c:crosses val="autoZero"/>
        <c:auto val="1"/>
        <c:lblOffset val="100"/>
        <c:baseTimeUnit val="days"/>
      </c:dateAx>
      <c:valAx>
        <c:axId val="7280928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9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94856"/>
        <c:axId val="728095248"/>
      </c:lineChart>
      <c:dateAx>
        <c:axId val="728094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95248"/>
        <c:crosses val="autoZero"/>
        <c:auto val="1"/>
        <c:lblOffset val="100"/>
        <c:baseTimeUnit val="days"/>
      </c:dateAx>
      <c:valAx>
        <c:axId val="7280952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9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021408"/>
        <c:axId val="731021800"/>
      </c:lineChart>
      <c:catAx>
        <c:axId val="731021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21800"/>
        <c:crosses val="autoZero"/>
        <c:auto val="1"/>
        <c:lblAlgn val="ctr"/>
        <c:lblOffset val="100"/>
        <c:noMultiLvlLbl val="0"/>
      </c:catAx>
      <c:valAx>
        <c:axId val="7310218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2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023760"/>
        <c:axId val="731024152"/>
      </c:lineChart>
      <c:catAx>
        <c:axId val="731023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24152"/>
        <c:crosses val="autoZero"/>
        <c:auto val="1"/>
        <c:lblAlgn val="ctr"/>
        <c:lblOffset val="100"/>
        <c:noMultiLvlLbl val="0"/>
      </c:catAx>
      <c:valAx>
        <c:axId val="731024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2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026112"/>
        <c:axId val="731026504"/>
      </c:lineChart>
      <c:catAx>
        <c:axId val="731026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26504"/>
        <c:crosses val="autoZero"/>
        <c:auto val="1"/>
        <c:lblAlgn val="ctr"/>
        <c:lblOffset val="100"/>
        <c:noMultiLvlLbl val="0"/>
      </c:catAx>
      <c:valAx>
        <c:axId val="7310265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2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028464"/>
        <c:axId val="731028856"/>
      </c:lineChart>
      <c:dateAx>
        <c:axId val="731028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28856"/>
        <c:crosses val="autoZero"/>
        <c:auto val="1"/>
        <c:lblOffset val="100"/>
        <c:baseTimeUnit val="days"/>
      </c:dateAx>
      <c:valAx>
        <c:axId val="7310288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2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030816"/>
        <c:axId val="731031208"/>
      </c:lineChart>
      <c:dateAx>
        <c:axId val="731030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31208"/>
        <c:crosses val="autoZero"/>
        <c:auto val="1"/>
        <c:lblOffset val="100"/>
        <c:baseTimeUnit val="days"/>
      </c:dateAx>
      <c:valAx>
        <c:axId val="7310312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3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0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backgroundRefresh="0" connectionId="10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jnj" backgroundRefresh="0" adjustColumnWidth="0" connectionId="10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4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KE" backgroundRefresh="0" connectionId="1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vgk" backgroundRefresh="0" connectionId="8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backgroundRefresh="0" adjustColumnWidth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IP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NTC" backgroundRefres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HES" backgroundRefresh="0" connectionId="8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HES" backgroundRefresh="0" adjustColumnWidt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NP" backgroundRefresh="0" adjustColumnWidth="0" connectionId="1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clh" backgroundRefresh="0" adjustColumnWidth="0" connectionId="10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7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FC" backgroundRefresh="0" adjustColumnWidt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F" backgroundRefres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AL" backgroundRefresh="0" adjustColumnWidth="0" connectionId="7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M" backgroundRefresh="0" connectionId="3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NH" backgroundRefresh="0" adjustColumnWidth="0" connectionId="5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7.xml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queryTable" Target="../queryTables/queryTable108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T6" sqref="T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2" ht="21.95" customHeight="1" x14ac:dyDescent="0.25">
      <c r="A2" s="51"/>
      <c r="B2" s="51"/>
      <c r="C2" s="51"/>
      <c r="E2" s="23" t="s">
        <v>50</v>
      </c>
      <c r="F2" s="247">
        <v>15.09</v>
      </c>
      <c r="G2" s="247">
        <v>16.334723437499996</v>
      </c>
      <c r="H2" s="335">
        <v>6400</v>
      </c>
      <c r="I2" s="49">
        <v>104542.22999999997</v>
      </c>
      <c r="J2" s="373">
        <v>-7966.2299999999814</v>
      </c>
      <c r="K2" s="359">
        <v>-7.6201072045239279E-2</v>
      </c>
      <c r="L2" s="373">
        <v>6649.3410000016447</v>
      </c>
      <c r="M2">
        <v>5300</v>
      </c>
      <c r="N2" s="370" t="str">
        <f>HYPERLINK("http://finance.yahoo.com/q?s=" &amp; E2, "Link")</f>
        <v>Link</v>
      </c>
      <c r="O2" s="369">
        <v>1.2699999999999999E-2</v>
      </c>
      <c r="P2" s="369">
        <v>2E-3</v>
      </c>
    </row>
    <row r="3" spans="1:22" ht="21.95" customHeight="1" x14ac:dyDescent="0.25">
      <c r="A3" s="51"/>
      <c r="B3" s="51"/>
      <c r="C3" s="52"/>
      <c r="E3" s="23" t="s">
        <v>17</v>
      </c>
      <c r="F3" s="247">
        <v>10.08</v>
      </c>
      <c r="G3" s="247">
        <v>21.653684000000077</v>
      </c>
      <c r="H3" s="50">
        <v>2500</v>
      </c>
      <c r="I3" s="49">
        <v>54134.210000000188</v>
      </c>
      <c r="J3" s="373">
        <v>-28934.210000000196</v>
      </c>
      <c r="K3" s="359">
        <v>-0.53449029735540776</v>
      </c>
      <c r="L3" s="49">
        <v>-28934.210000000196</v>
      </c>
      <c r="M3">
        <v>1900</v>
      </c>
      <c r="N3" s="370" t="str">
        <f>HYPERLINK("http://finance.yahoo.com/q?s=" &amp; E3, "Link")</f>
        <v>Link</v>
      </c>
      <c r="O3" s="359">
        <v>0</v>
      </c>
      <c r="P3" s="359">
        <v>-1.95E-2</v>
      </c>
      <c r="Q3" s="151"/>
      <c r="T3" s="49"/>
    </row>
    <row r="4" spans="1:22" ht="21.95" customHeight="1" x14ac:dyDescent="0.25">
      <c r="A4" s="51"/>
      <c r="B4" s="51"/>
      <c r="C4" s="52"/>
      <c r="E4" s="23" t="s">
        <v>199</v>
      </c>
      <c r="F4" s="247">
        <v>29.71</v>
      </c>
      <c r="G4" s="247">
        <v>31.861853333333332</v>
      </c>
      <c r="H4" s="335">
        <v>1500</v>
      </c>
      <c r="I4" s="49">
        <v>47792.78</v>
      </c>
      <c r="J4" s="373">
        <v>-3227.7799999999988</v>
      </c>
      <c r="K4" s="359">
        <v>-6.7536979434969002E-2</v>
      </c>
      <c r="L4" s="373">
        <v>-1479.8100000000049</v>
      </c>
      <c r="M4">
        <v>1500</v>
      </c>
      <c r="N4" s="370" t="str">
        <f>HYPERLINK("http://finance.yahoo.com/q?s=" &amp; E4, "Link")</f>
        <v>Link</v>
      </c>
      <c r="O4" s="369">
        <v>1.6299999999999999E-2</v>
      </c>
      <c r="P4" s="369">
        <v>-8.0000000000000002E-3</v>
      </c>
    </row>
    <row r="5" spans="1:22" ht="21.95" customHeight="1" x14ac:dyDescent="0.25">
      <c r="A5" s="52"/>
      <c r="B5" s="52"/>
      <c r="C5" s="52"/>
      <c r="E5" s="23" t="s">
        <v>34</v>
      </c>
      <c r="F5" s="247">
        <v>27.96</v>
      </c>
      <c r="G5" s="247">
        <v>25.11712</v>
      </c>
      <c r="H5" s="335">
        <v>1000</v>
      </c>
      <c r="I5" s="49">
        <v>25117.119999999999</v>
      </c>
      <c r="J5" s="373">
        <v>2842.880000000001</v>
      </c>
      <c r="K5" s="359">
        <v>0.11318495114089518</v>
      </c>
      <c r="L5" s="373">
        <v>18338.746999999854</v>
      </c>
      <c r="M5">
        <v>700</v>
      </c>
      <c r="N5" s="370" t="str">
        <f>HYPERLINK("http://finance.yahoo.com/q?s=" &amp; E5, "Link")</f>
        <v>Link</v>
      </c>
      <c r="O5" s="369">
        <v>0</v>
      </c>
      <c r="P5" s="369">
        <v>2.5700000000000001E-2</v>
      </c>
      <c r="R5" s="49"/>
      <c r="T5" s="49"/>
    </row>
    <row r="6" spans="1:22" ht="21.95" customHeight="1" x14ac:dyDescent="0.25">
      <c r="A6" s="51"/>
      <c r="B6" s="51"/>
      <c r="C6" s="52"/>
      <c r="E6" s="23" t="s">
        <v>55</v>
      </c>
      <c r="F6" s="247">
        <v>66.5</v>
      </c>
      <c r="G6" s="247">
        <v>78.163960000000031</v>
      </c>
      <c r="H6" s="50">
        <v>250</v>
      </c>
      <c r="I6" s="49">
        <v>19540.990000000009</v>
      </c>
      <c r="J6" s="373">
        <v>-2915.9900000000052</v>
      </c>
      <c r="K6" s="359">
        <v>-0.14922427164642152</v>
      </c>
      <c r="L6" s="49">
        <v>-2915.9900000000052</v>
      </c>
      <c r="M6">
        <v>250</v>
      </c>
      <c r="N6" s="370" t="str">
        <f>HYPERLINK("http://finance.yahoo.com/q?s=" &amp; E6, "Link")</f>
        <v>Link</v>
      </c>
      <c r="O6" s="359">
        <v>3.0599999999999999E-2</v>
      </c>
      <c r="P6" s="359">
        <v>3.3E-3</v>
      </c>
      <c r="Q6" s="151"/>
      <c r="R6" s="49"/>
      <c r="S6" s="49"/>
      <c r="T6" s="49"/>
    </row>
    <row r="7" spans="1:22" ht="21.95" customHeight="1" x14ac:dyDescent="0.25">
      <c r="A7" s="51"/>
      <c r="B7" s="51"/>
      <c r="C7" s="52"/>
      <c r="E7" s="23" t="s">
        <v>218</v>
      </c>
      <c r="F7" s="247">
        <v>67.41</v>
      </c>
      <c r="G7" s="247">
        <v>71.599450000000019</v>
      </c>
      <c r="H7" s="335">
        <v>200</v>
      </c>
      <c r="I7" s="49">
        <v>14319.890000000003</v>
      </c>
      <c r="J7" s="373">
        <v>-837.89000000000306</v>
      </c>
      <c r="K7" s="359">
        <v>-5.8512320974532919E-2</v>
      </c>
      <c r="L7" s="373">
        <v>-161.94000000000233</v>
      </c>
      <c r="M7">
        <v>200</v>
      </c>
      <c r="N7" s="370" t="str">
        <f>HYPERLINK("http://finance.yahoo.com/q?s=" &amp; E7, "Link")</f>
        <v>Link</v>
      </c>
      <c r="O7" s="369">
        <v>1.7899999999999999E-2</v>
      </c>
      <c r="P7" s="369">
        <v>1.8700000000000001E-2</v>
      </c>
      <c r="R7" s="49"/>
      <c r="S7" s="49"/>
    </row>
    <row r="8" spans="1:22" ht="21.95" customHeight="1" x14ac:dyDescent="0.25">
      <c r="A8" s="51"/>
      <c r="B8" s="51"/>
      <c r="C8" s="52"/>
      <c r="E8" s="23" t="s">
        <v>9</v>
      </c>
      <c r="F8" s="247">
        <v>1.92</v>
      </c>
      <c r="G8" s="247">
        <v>2.7060874999999998</v>
      </c>
      <c r="H8" s="335">
        <v>4000</v>
      </c>
      <c r="I8" s="49">
        <v>10824.349999999999</v>
      </c>
      <c r="J8" s="373">
        <v>-3144.3499999999985</v>
      </c>
      <c r="K8" s="359">
        <v>-0.29048857437167125</v>
      </c>
      <c r="L8" s="373">
        <v>-2709.4199999999983</v>
      </c>
      <c r="M8">
        <v>3000</v>
      </c>
      <c r="N8" s="370" t="str">
        <f>HYPERLINK("http://finance.yahoo.com/q?s=" &amp; E8, "Link")</f>
        <v>Link</v>
      </c>
      <c r="O8" s="369">
        <v>0.1963</v>
      </c>
      <c r="P8" s="369">
        <v>3.2300000000000002E-2</v>
      </c>
    </row>
    <row r="9" spans="1:22" ht="21.95" customHeight="1" x14ac:dyDescent="0.25">
      <c r="A9" s="51"/>
      <c r="B9" s="51"/>
      <c r="C9" s="52"/>
      <c r="E9" s="23" t="s">
        <v>227</v>
      </c>
      <c r="F9" s="247">
        <v>26.58</v>
      </c>
      <c r="G9" s="247">
        <v>32.562480000000001</v>
      </c>
      <c r="H9" s="335">
        <v>250</v>
      </c>
      <c r="I9" s="49">
        <v>8140.62</v>
      </c>
      <c r="J9" s="373">
        <v>-1495.62</v>
      </c>
      <c r="K9" s="359">
        <v>-0.18372310708520981</v>
      </c>
      <c r="L9" s="373">
        <v>1814.849999999994</v>
      </c>
      <c r="M9">
        <v>150</v>
      </c>
      <c r="N9" s="370" t="str">
        <f>HYPERLINK("http://finance.yahoo.com/q?s=" &amp; E9, "Link")</f>
        <v>Link</v>
      </c>
      <c r="O9" s="369">
        <v>4.0899999999999999E-2</v>
      </c>
      <c r="P9" s="369">
        <v>-8.0000000000000004E-4</v>
      </c>
      <c r="Q9" s="151"/>
      <c r="R9" s="49"/>
      <c r="S9" s="49"/>
    </row>
    <row r="10" spans="1:22" ht="21.95" customHeight="1" x14ac:dyDescent="0.25">
      <c r="A10" s="51"/>
      <c r="B10" s="51"/>
      <c r="C10" s="52"/>
      <c r="E10" s="23" t="s">
        <v>363</v>
      </c>
      <c r="F10" s="247">
        <v>54.64</v>
      </c>
      <c r="G10" s="247">
        <v>57.772307692307692</v>
      </c>
      <c r="H10" s="335">
        <v>130</v>
      </c>
      <c r="I10" s="49">
        <v>7510.4</v>
      </c>
      <c r="J10" s="373">
        <v>-407.19999999999982</v>
      </c>
      <c r="K10" s="359">
        <v>-5.4218150830847869E-2</v>
      </c>
      <c r="L10" s="373">
        <v>-407.19999999999982</v>
      </c>
      <c r="M10">
        <v>130</v>
      </c>
      <c r="N10" s="370" t="str">
        <f>HYPERLINK("http://finance.yahoo.com/q?s=" &amp; E10, "Link")</f>
        <v>Link</v>
      </c>
      <c r="O10" s="369">
        <v>4.3499999999999997E-2</v>
      </c>
      <c r="P10" s="369">
        <v>1.3899999999999999E-2</v>
      </c>
      <c r="Q10" s="49"/>
      <c r="R10" s="49"/>
      <c r="S10" s="49"/>
      <c r="T10" s="49"/>
    </row>
    <row r="11" spans="1:22" ht="21.95" customHeight="1" x14ac:dyDescent="0.25">
      <c r="A11" s="51"/>
      <c r="B11" s="51"/>
      <c r="C11" s="52"/>
      <c r="E11" s="23" t="s">
        <v>275</v>
      </c>
      <c r="F11" s="247">
        <v>70.67</v>
      </c>
      <c r="G11" s="247">
        <v>71.680000000000007</v>
      </c>
      <c r="H11" s="335">
        <v>100</v>
      </c>
      <c r="I11" s="49">
        <v>7168.0000000000009</v>
      </c>
      <c r="J11" s="373">
        <v>-101</v>
      </c>
      <c r="K11" s="359">
        <v>-1.4090401785714355E-2</v>
      </c>
      <c r="L11" s="373">
        <v>57.299999999999272</v>
      </c>
      <c r="M11">
        <v>50</v>
      </c>
      <c r="N11" s="370" t="str">
        <f>HYPERLINK("http://finance.yahoo.com/q?s=" &amp; E11, "Link")</f>
        <v>Link</v>
      </c>
      <c r="O11" s="369">
        <v>1.49E-2</v>
      </c>
      <c r="P11" s="369">
        <v>1.9599999999999999E-2</v>
      </c>
    </row>
    <row r="12" spans="1:22" ht="21.95" customHeight="1" x14ac:dyDescent="0.25">
      <c r="A12" s="52"/>
      <c r="B12" s="158"/>
      <c r="C12" s="336"/>
      <c r="E12" s="23" t="s">
        <v>175</v>
      </c>
      <c r="F12" s="247">
        <v>53.5</v>
      </c>
      <c r="G12" s="247">
        <v>56.243333333333332</v>
      </c>
      <c r="H12" s="335">
        <v>120</v>
      </c>
      <c r="I12" s="49">
        <v>6749.2</v>
      </c>
      <c r="J12" s="373">
        <v>-329.19999999999982</v>
      </c>
      <c r="K12" s="359">
        <v>-4.8776151247555251E-2</v>
      </c>
      <c r="L12" s="373">
        <v>875.6800000000012</v>
      </c>
      <c r="M12">
        <v>40</v>
      </c>
      <c r="N12" s="370" t="str">
        <f>HYPERLINK("http://finance.yahoo.com/q?s=" &amp; E12, "Link")</f>
        <v>Link</v>
      </c>
      <c r="O12" s="369">
        <v>2.7300000000000001E-2</v>
      </c>
      <c r="P12" s="369">
        <v>2.5899999999999999E-2</v>
      </c>
      <c r="Q12" s="151"/>
      <c r="R12" s="49"/>
      <c r="S12" s="49"/>
      <c r="T12" s="49"/>
    </row>
    <row r="13" spans="1:22" ht="21.95" customHeight="1" x14ac:dyDescent="0.25">
      <c r="A13" s="52"/>
      <c r="B13" s="52"/>
      <c r="C13" s="52"/>
      <c r="E13" s="23" t="s">
        <v>173</v>
      </c>
      <c r="F13" s="247">
        <v>57.88</v>
      </c>
      <c r="G13" s="247">
        <v>60.83</v>
      </c>
      <c r="H13" s="335">
        <v>100</v>
      </c>
      <c r="I13" s="49">
        <v>6083</v>
      </c>
      <c r="J13" s="373">
        <v>-295</v>
      </c>
      <c r="K13" s="359">
        <v>-4.8495807989478806E-2</v>
      </c>
      <c r="L13" s="373">
        <v>-245.05000000000018</v>
      </c>
      <c r="M13">
        <v>75</v>
      </c>
      <c r="N13" s="370" t="str">
        <f>HYPERLINK("http://finance.yahoo.com/q?s=" &amp; E13, "Link")</f>
        <v>Link</v>
      </c>
      <c r="O13" s="369">
        <v>3.2500000000000001E-2</v>
      </c>
      <c r="P13" s="369">
        <v>6.9999999999999999E-4</v>
      </c>
      <c r="Q13" s="151"/>
      <c r="R13" s="49"/>
      <c r="S13" s="49"/>
      <c r="T13" s="49"/>
    </row>
    <row r="14" spans="1:22" ht="21.95" customHeight="1" x14ac:dyDescent="0.25">
      <c r="A14" s="51"/>
      <c r="B14" s="51"/>
      <c r="C14" s="52"/>
      <c r="E14" s="23" t="s">
        <v>230</v>
      </c>
      <c r="F14" s="247">
        <v>27.1</v>
      </c>
      <c r="G14" s="247">
        <v>29.412799999999997</v>
      </c>
      <c r="H14" s="335">
        <v>200</v>
      </c>
      <c r="I14" s="49">
        <v>5882.5599999999995</v>
      </c>
      <c r="J14" s="373">
        <v>-462.55999999999949</v>
      </c>
      <c r="K14" s="359">
        <v>-7.8632432138388594E-2</v>
      </c>
      <c r="L14" s="373">
        <v>989.69999999999891</v>
      </c>
      <c r="M14">
        <v>100</v>
      </c>
      <c r="N14" s="370" t="str">
        <f>HYPERLINK("http://finance.yahoo.com/q?s=" &amp; E14, "Link")</f>
        <v>Link</v>
      </c>
      <c r="O14" s="369">
        <v>2.06E-2</v>
      </c>
      <c r="P14" s="369">
        <v>1.01E-2</v>
      </c>
      <c r="Q14" s="446"/>
      <c r="R14" s="49"/>
      <c r="S14" s="49"/>
      <c r="T14" s="49"/>
      <c r="V14" s="49"/>
    </row>
    <row r="15" spans="1:22" ht="21.95" customHeight="1" x14ac:dyDescent="0.25">
      <c r="A15" s="51"/>
      <c r="B15" s="51"/>
      <c r="C15" s="52"/>
      <c r="E15" s="23" t="s">
        <v>345</v>
      </c>
      <c r="F15" s="247">
        <v>21.29</v>
      </c>
      <c r="G15" s="247">
        <v>19.12970000000001</v>
      </c>
      <c r="H15" s="335">
        <v>300</v>
      </c>
      <c r="I15" s="49">
        <v>5738.9100000000035</v>
      </c>
      <c r="J15" s="373">
        <v>648.08999999999651</v>
      </c>
      <c r="K15" s="359">
        <v>0.11292911023173326</v>
      </c>
      <c r="L15" s="373">
        <v>993.06999999999698</v>
      </c>
      <c r="M15" s="30">
        <v>42849</v>
      </c>
      <c r="N15" s="370" t="str">
        <f>HYPERLINK("http://finance.yahoo.com/q?s=" &amp; E15, "Link")</f>
        <v>Link</v>
      </c>
      <c r="O15" s="369">
        <v>0</v>
      </c>
      <c r="P15" s="369">
        <v>4.1999999999999997E-3</v>
      </c>
      <c r="Q15" s="49"/>
      <c r="R15" s="49"/>
      <c r="U15" s="49"/>
    </row>
    <row r="16" spans="1:22" ht="21.95" customHeight="1" x14ac:dyDescent="0.25">
      <c r="A16" s="51"/>
      <c r="B16" s="51"/>
      <c r="C16" s="52"/>
      <c r="E16" s="23" t="s">
        <v>285</v>
      </c>
      <c r="F16" s="247">
        <v>79.430000000000007</v>
      </c>
      <c r="G16" s="247">
        <v>79.19133333333339</v>
      </c>
      <c r="H16" s="50">
        <v>60</v>
      </c>
      <c r="I16" s="49">
        <v>4751.4800000000032</v>
      </c>
      <c r="J16" s="373">
        <v>14.31999999999698</v>
      </c>
      <c r="K16" s="359">
        <v>3.0137978061566136E-3</v>
      </c>
      <c r="L16" s="49">
        <v>14.31999999999698</v>
      </c>
      <c r="M16">
        <v>60</v>
      </c>
      <c r="N16" s="370" t="str">
        <f>HYPERLINK("http://finance.yahoo.com/q?s=" &amp; E16, "Link")</f>
        <v>Link</v>
      </c>
      <c r="O16" s="359">
        <v>2.5499999999999998E-2</v>
      </c>
      <c r="P16" s="359">
        <v>2.06E-2</v>
      </c>
      <c r="R16" s="49"/>
      <c r="S16" s="49"/>
    </row>
    <row r="17" spans="1:22" ht="21.95" customHeight="1" x14ac:dyDescent="0.25">
      <c r="A17" s="51"/>
      <c r="B17" s="51"/>
      <c r="C17" s="52"/>
      <c r="E17" s="23" t="s">
        <v>349</v>
      </c>
      <c r="F17" s="247">
        <v>30.76</v>
      </c>
      <c r="G17" s="247">
        <v>31.661124999999991</v>
      </c>
      <c r="H17" s="335">
        <v>80</v>
      </c>
      <c r="I17" s="49">
        <v>2532.8899999999994</v>
      </c>
      <c r="J17" s="373">
        <v>-72.089999999999236</v>
      </c>
      <c r="K17" s="359">
        <v>-2.8461559720319159E-2</v>
      </c>
      <c r="L17" s="373">
        <v>-72.089999999999236</v>
      </c>
      <c r="M17" s="30">
        <v>42874</v>
      </c>
      <c r="N17" s="370" t="str">
        <f>HYPERLINK("http://finance.yahoo.com/q?s=" &amp; E17, "Link")</f>
        <v>Link</v>
      </c>
      <c r="O17" s="369">
        <v>4.24E-2</v>
      </c>
      <c r="P17" s="369">
        <v>2E-3</v>
      </c>
      <c r="Q17" s="446"/>
      <c r="R17" s="49"/>
      <c r="S17" s="49"/>
    </row>
    <row r="18" spans="1:22" ht="21.95" customHeight="1" x14ac:dyDescent="0.25">
      <c r="A18" s="51"/>
      <c r="B18" s="52"/>
      <c r="C18" s="52"/>
      <c r="E18" s="23" t="s">
        <v>782</v>
      </c>
      <c r="F18" s="247">
        <v>26.11</v>
      </c>
      <c r="G18" s="247">
        <v>24.68</v>
      </c>
      <c r="H18" s="335">
        <v>100</v>
      </c>
      <c r="I18" s="49">
        <v>2468</v>
      </c>
      <c r="J18" s="373">
        <v>143</v>
      </c>
      <c r="K18" s="359">
        <v>5.7941653160453799E-2</v>
      </c>
      <c r="L18" s="373">
        <v>143</v>
      </c>
      <c r="M18" s="30">
        <v>42874</v>
      </c>
      <c r="N18" s="370" t="str">
        <f>HYPERLINK("http://finance.yahoo.com/q?s=" &amp; E18, "Link")</f>
        <v>Link</v>
      </c>
      <c r="O18" s="369" t="e">
        <v>#VALUE!</v>
      </c>
      <c r="P18" s="369">
        <v>5.4000000000000003E-3</v>
      </c>
      <c r="Q18" s="151"/>
      <c r="R18" s="49"/>
    </row>
    <row r="19" spans="1:22" ht="21.95" customHeight="1" x14ac:dyDescent="0.25">
      <c r="A19" s="51"/>
      <c r="B19" s="51"/>
      <c r="C19" s="52"/>
      <c r="E19" s="23" t="s">
        <v>10</v>
      </c>
      <c r="F19" s="247">
        <v>32.04</v>
      </c>
      <c r="G19" s="247">
        <v>32.04</v>
      </c>
      <c r="H19" s="50">
        <v>0</v>
      </c>
      <c r="I19" s="49">
        <v>0</v>
      </c>
      <c r="J19" s="373">
        <v>0</v>
      </c>
      <c r="K19" s="359">
        <v>0</v>
      </c>
      <c r="L19" s="49">
        <v>1128.3800000000047</v>
      </c>
      <c r="M19">
        <v>0</v>
      </c>
      <c r="N19" s="370" t="str">
        <f>HYPERLINK("http://finance.yahoo.com/q?s=" &amp; E19, "Link")</f>
        <v>Link</v>
      </c>
      <c r="O19" s="359">
        <v>1.2500000000000001E-2</v>
      </c>
      <c r="P19" s="359">
        <v>2.3599999999999999E-2</v>
      </c>
      <c r="Q19" s="446"/>
      <c r="R19" s="49"/>
      <c r="S19" s="49"/>
      <c r="U19" s="49"/>
    </row>
    <row r="20" spans="1:22" ht="21.95" customHeight="1" x14ac:dyDescent="0.25">
      <c r="A20" s="158"/>
      <c r="B20" s="51"/>
      <c r="C20" s="52"/>
      <c r="E20" s="23" t="s">
        <v>206</v>
      </c>
      <c r="F20" s="247">
        <v>142.44</v>
      </c>
      <c r="G20" s="247">
        <v>142.44</v>
      </c>
      <c r="H20" s="335">
        <v>0</v>
      </c>
      <c r="I20" s="49">
        <v>0</v>
      </c>
      <c r="J20" s="373">
        <v>0</v>
      </c>
      <c r="K20" s="359">
        <v>0</v>
      </c>
      <c r="L20" s="373">
        <v>363.09999999999945</v>
      </c>
      <c r="M20">
        <v>0</v>
      </c>
      <c r="N20" s="370" t="str">
        <f>HYPERLINK("http://finance.yahoo.com/q?s=" &amp; E20, "Link")</f>
        <v>Link</v>
      </c>
      <c r="O20" s="369">
        <v>1.5900000000000001E-2</v>
      </c>
      <c r="P20" s="369">
        <v>1.2500000000000001E-2</v>
      </c>
      <c r="Q20" s="49"/>
      <c r="R20" s="49"/>
      <c r="S20" s="49"/>
      <c r="T20" s="49"/>
    </row>
    <row r="21" spans="1:22" ht="21.95" customHeight="1" x14ac:dyDescent="0.25">
      <c r="A21" s="51"/>
      <c r="B21" s="51"/>
      <c r="C21" s="52"/>
      <c r="E21" s="23" t="s">
        <v>255</v>
      </c>
      <c r="F21" s="247">
        <v>60.2</v>
      </c>
      <c r="G21" s="247">
        <v>60.2</v>
      </c>
      <c r="H21" s="335">
        <v>0</v>
      </c>
      <c r="I21" s="49">
        <v>0</v>
      </c>
      <c r="J21" s="373">
        <v>0</v>
      </c>
      <c r="K21" s="359">
        <v>0</v>
      </c>
      <c r="L21" s="373">
        <v>92.650000000000091</v>
      </c>
      <c r="M21">
        <v>0</v>
      </c>
      <c r="N21" s="370" t="str">
        <f>HYPERLINK("http://finance.yahoo.com/q?s=" &amp; E21, "Link")</f>
        <v>Link</v>
      </c>
      <c r="O21" s="369">
        <v>0</v>
      </c>
      <c r="P21" s="369">
        <v>8.6999999999999994E-3</v>
      </c>
      <c r="R21" s="49"/>
    </row>
    <row r="22" spans="1:22" ht="21.95" customHeight="1" x14ac:dyDescent="0.25">
      <c r="A22" s="51"/>
      <c r="B22" s="51"/>
      <c r="C22" s="52"/>
      <c r="E22" s="23" t="s">
        <v>45</v>
      </c>
      <c r="F22" s="247">
        <v>80.150000000000006</v>
      </c>
      <c r="G22" s="247">
        <v>80.150000000000006</v>
      </c>
      <c r="H22" s="335">
        <v>0</v>
      </c>
      <c r="I22" s="49">
        <v>0</v>
      </c>
      <c r="J22" s="373">
        <v>0</v>
      </c>
      <c r="K22" s="359">
        <v>0</v>
      </c>
      <c r="L22" s="373">
        <v>523.61999999999898</v>
      </c>
      <c r="M22">
        <v>0</v>
      </c>
      <c r="N22" s="370" t="str">
        <f>HYPERLINK("http://finance.yahoo.com/q?s=" &amp; E22, "Link")</f>
        <v>Link</v>
      </c>
      <c r="O22" s="369">
        <v>1.67E-2</v>
      </c>
      <c r="P22" s="369">
        <v>5.0000000000000001E-3</v>
      </c>
      <c r="Q22" s="151"/>
      <c r="S22" s="49"/>
    </row>
    <row r="23" spans="1:22" ht="21.95" customHeight="1" x14ac:dyDescent="0.25">
      <c r="A23" s="61"/>
      <c r="B23" s="62"/>
      <c r="C23" s="61"/>
      <c r="E23" s="23" t="s">
        <v>33</v>
      </c>
      <c r="F23" s="247">
        <v>218.21</v>
      </c>
      <c r="G23" s="247">
        <v>218.21</v>
      </c>
      <c r="H23" s="50">
        <v>0</v>
      </c>
      <c r="I23" s="49">
        <v>0</v>
      </c>
      <c r="J23" s="373">
        <v>0</v>
      </c>
      <c r="K23" s="359">
        <v>0</v>
      </c>
      <c r="L23" s="49">
        <v>780.73999999999796</v>
      </c>
      <c r="M23">
        <v>0</v>
      </c>
      <c r="N23" s="370" t="str">
        <f>HYPERLINK("http://finance.yahoo.com/q?s=" &amp; E23, "Link")</f>
        <v>Link</v>
      </c>
      <c r="O23" s="359">
        <v>1.8599999999999998E-2</v>
      </c>
      <c r="P23" s="359">
        <v>2.1399999999999999E-2</v>
      </c>
      <c r="R23" s="49"/>
    </row>
    <row r="24" spans="1:22" ht="21.95" customHeight="1" x14ac:dyDescent="0.25">
      <c r="A24" s="51"/>
      <c r="B24" s="51"/>
      <c r="C24" s="52"/>
      <c r="E24" s="23" t="s">
        <v>229</v>
      </c>
      <c r="F24" s="247">
        <v>80.02</v>
      </c>
      <c r="G24" s="247">
        <v>80.02</v>
      </c>
      <c r="H24" s="335">
        <v>0</v>
      </c>
      <c r="I24" s="49">
        <v>0</v>
      </c>
      <c r="J24" s="373">
        <v>0</v>
      </c>
      <c r="K24" s="359">
        <v>0</v>
      </c>
      <c r="L24" s="373">
        <v>231.53999999999996</v>
      </c>
      <c r="M24">
        <v>0</v>
      </c>
      <c r="N24" s="370" t="str">
        <f>HYPERLINK("http://finance.yahoo.com/q?s=" &amp; E24, "Link")</f>
        <v>Link</v>
      </c>
      <c r="O24" s="369">
        <v>1.6199999999999999E-2</v>
      </c>
      <c r="P24" s="369">
        <v>5.9200000000000003E-2</v>
      </c>
      <c r="Q24" s="446"/>
      <c r="R24" s="49"/>
      <c r="S24" s="49"/>
      <c r="T24" s="49"/>
    </row>
    <row r="25" spans="1:22" ht="21.95" customHeight="1" x14ac:dyDescent="0.25">
      <c r="A25" s="52"/>
      <c r="B25" s="52"/>
      <c r="C25" s="52"/>
      <c r="E25" s="23" t="s">
        <v>62</v>
      </c>
      <c r="F25" s="247">
        <v>272.45999999999998</v>
      </c>
      <c r="G25" s="247">
        <v>272.45999999999998</v>
      </c>
      <c r="H25" s="335">
        <v>0</v>
      </c>
      <c r="I25" s="436">
        <v>0</v>
      </c>
      <c r="J25" s="373">
        <v>0</v>
      </c>
      <c r="K25" s="359">
        <v>0</v>
      </c>
      <c r="L25" s="373">
        <v>1659.3600000000079</v>
      </c>
      <c r="M25">
        <v>0</v>
      </c>
      <c r="N25" s="370" t="str">
        <f>HYPERLINK("http://finance.yahoo.com/q?s=" &amp; E25, "Link")</f>
        <v>Link</v>
      </c>
      <c r="O25" s="369">
        <v>0</v>
      </c>
      <c r="P25" s="369">
        <v>1.9E-3</v>
      </c>
      <c r="R25" s="49"/>
      <c r="T25" s="49"/>
    </row>
    <row r="26" spans="1:22" ht="21.95" customHeight="1" x14ac:dyDescent="0.25">
      <c r="A26" s="51"/>
      <c r="B26" s="51"/>
      <c r="C26" s="52"/>
      <c r="E26" s="23" t="s">
        <v>311</v>
      </c>
      <c r="F26" s="247">
        <v>53.44</v>
      </c>
      <c r="G26" s="247">
        <v>53.44</v>
      </c>
      <c r="H26" s="335">
        <v>0</v>
      </c>
      <c r="I26" s="49">
        <v>0</v>
      </c>
      <c r="J26" s="373">
        <v>0</v>
      </c>
      <c r="K26" s="359">
        <v>0</v>
      </c>
      <c r="L26" s="373">
        <v>910.79999999999927</v>
      </c>
      <c r="M26">
        <v>0</v>
      </c>
      <c r="N26" s="370" t="str">
        <f>HYPERLINK("http://finance.yahoo.com/q?s=" &amp; E26, "Link")</f>
        <v>Link</v>
      </c>
      <c r="O26" s="369">
        <v>2.87E-2</v>
      </c>
      <c r="P26" s="369">
        <v>4.4999999999999997E-3</v>
      </c>
      <c r="Q26" s="446"/>
      <c r="R26" s="49"/>
      <c r="S26" s="49"/>
      <c r="T26" s="49"/>
    </row>
    <row r="27" spans="1:22" ht="21.95" customHeight="1" x14ac:dyDescent="0.25">
      <c r="A27" s="51"/>
      <c r="B27" s="51"/>
      <c r="C27" s="51"/>
      <c r="E27" s="23" t="s">
        <v>52</v>
      </c>
      <c r="F27" s="247">
        <v>73.31</v>
      </c>
      <c r="G27" s="247">
        <v>73.31</v>
      </c>
      <c r="H27" s="335">
        <v>0</v>
      </c>
      <c r="I27" s="49">
        <v>0</v>
      </c>
      <c r="J27" s="373">
        <v>0</v>
      </c>
      <c r="K27" s="359">
        <v>0</v>
      </c>
      <c r="L27" s="373">
        <v>1056.739999999998</v>
      </c>
      <c r="M27">
        <v>0</v>
      </c>
      <c r="N27" s="370" t="str">
        <f>HYPERLINK("http://finance.yahoo.com/q?s=" &amp; E27, "Link")</f>
        <v>Link</v>
      </c>
      <c r="O27" s="369">
        <v>2.1999999999999999E-2</v>
      </c>
      <c r="P27" s="369">
        <v>1.09E-2</v>
      </c>
      <c r="S27" s="49"/>
    </row>
    <row r="28" spans="1:22" ht="21.95" customHeight="1" x14ac:dyDescent="0.25">
      <c r="A28" s="52"/>
      <c r="B28" s="52"/>
      <c r="C28" s="52"/>
      <c r="E28" s="23" t="s">
        <v>330</v>
      </c>
      <c r="F28" s="247">
        <v>37.68</v>
      </c>
      <c r="G28" s="247">
        <v>37.68</v>
      </c>
      <c r="H28" s="335">
        <v>0</v>
      </c>
      <c r="I28" s="49">
        <v>0</v>
      </c>
      <c r="J28" s="373">
        <v>0</v>
      </c>
      <c r="K28" s="359">
        <v>0</v>
      </c>
      <c r="L28" s="373">
        <v>264.92000000000007</v>
      </c>
      <c r="M28">
        <v>0</v>
      </c>
      <c r="N28" s="370" t="str">
        <f>HYPERLINK("http://finance.yahoo.com/q?s=" &amp; E28, "Link")</f>
        <v>Link</v>
      </c>
      <c r="O28" s="369">
        <v>3.4200000000000001E-2</v>
      </c>
      <c r="P28" s="369">
        <v>-7.4000000000000003E-3</v>
      </c>
      <c r="R28" s="49"/>
      <c r="S28" s="49"/>
    </row>
    <row r="29" spans="1:22" ht="21.95" customHeight="1" x14ac:dyDescent="0.25">
      <c r="A29" s="51"/>
      <c r="B29" s="51"/>
      <c r="C29" s="52"/>
      <c r="E29" s="23" t="s">
        <v>8</v>
      </c>
      <c r="F29" s="247">
        <v>74.48</v>
      </c>
      <c r="G29" s="247">
        <v>74.48</v>
      </c>
      <c r="H29" s="335">
        <v>0</v>
      </c>
      <c r="I29" s="49">
        <v>0</v>
      </c>
      <c r="J29" s="373">
        <v>0</v>
      </c>
      <c r="K29" s="359">
        <v>0</v>
      </c>
      <c r="L29" s="373">
        <v>121.94999999999982</v>
      </c>
      <c r="M29">
        <v>0</v>
      </c>
      <c r="N29" s="370" t="str">
        <f>HYPERLINK("http://finance.yahoo.com/q?s=" &amp; E29, "Link")</f>
        <v>Link</v>
      </c>
      <c r="O29" s="369">
        <v>1.67E-2</v>
      </c>
      <c r="P29" s="369">
        <v>1.72E-2</v>
      </c>
    </row>
    <row r="30" spans="1:22" ht="21.95" customHeight="1" x14ac:dyDescent="0.25">
      <c r="A30" s="52"/>
      <c r="B30" s="51"/>
      <c r="C30" s="52"/>
      <c r="E30" s="23" t="s">
        <v>32</v>
      </c>
      <c r="F30" s="247">
        <v>45.93</v>
      </c>
      <c r="G30" s="247">
        <v>45.93</v>
      </c>
      <c r="H30" s="335">
        <v>0</v>
      </c>
      <c r="I30" s="49">
        <v>0</v>
      </c>
      <c r="J30" s="373">
        <v>0</v>
      </c>
      <c r="K30" s="359">
        <v>0</v>
      </c>
      <c r="L30" s="373">
        <v>1198.4699999999971</v>
      </c>
      <c r="M30">
        <v>0</v>
      </c>
      <c r="N30" s="370" t="str">
        <f>HYPERLINK("http://finance.yahoo.com/q?s=" &amp; E30, "Link")</f>
        <v>Link</v>
      </c>
      <c r="O30" s="369">
        <v>1.7600000000000001E-2</v>
      </c>
      <c r="P30" s="369">
        <v>1.89E-2</v>
      </c>
      <c r="Q30" s="446"/>
      <c r="R30" s="49"/>
      <c r="S30" s="49"/>
    </row>
    <row r="31" spans="1:22" ht="21.95" customHeight="1" x14ac:dyDescent="0.25">
      <c r="A31" s="52"/>
      <c r="B31" s="52"/>
      <c r="C31" s="52"/>
      <c r="E31" s="23" t="s">
        <v>63</v>
      </c>
      <c r="F31" s="247">
        <v>114.79</v>
      </c>
      <c r="G31" s="247">
        <v>114.79</v>
      </c>
      <c r="H31" s="335">
        <v>0</v>
      </c>
      <c r="I31" s="49">
        <v>0</v>
      </c>
      <c r="J31" s="373">
        <v>0</v>
      </c>
      <c r="K31" s="359">
        <v>0</v>
      </c>
      <c r="L31" s="373">
        <v>257.30999999999949</v>
      </c>
      <c r="M31">
        <v>0</v>
      </c>
      <c r="N31" s="370" t="str">
        <f>HYPERLINK("http://finance.yahoo.com/q?s=" &amp; E31, "Link")</f>
        <v>Link</v>
      </c>
      <c r="O31" s="369">
        <v>1.38E-2</v>
      </c>
      <c r="P31" s="369">
        <v>9.2999999999999992E-3</v>
      </c>
      <c r="Q31" s="49"/>
      <c r="S31" s="49"/>
    </row>
    <row r="32" spans="1:22" ht="21.95" customHeight="1" x14ac:dyDescent="0.25">
      <c r="A32" s="52"/>
      <c r="B32" s="52"/>
      <c r="C32" s="52"/>
      <c r="E32" s="23" t="s">
        <v>321</v>
      </c>
      <c r="F32" s="247">
        <v>98.51</v>
      </c>
      <c r="G32" s="247">
        <v>98.51</v>
      </c>
      <c r="H32" s="50">
        <v>0</v>
      </c>
      <c r="I32" s="49">
        <v>0</v>
      </c>
      <c r="J32" s="373">
        <v>0</v>
      </c>
      <c r="K32" s="359">
        <v>0</v>
      </c>
      <c r="L32" s="49">
        <v>720.56000000000131</v>
      </c>
      <c r="M32">
        <v>0</v>
      </c>
      <c r="N32" s="370" t="str">
        <f>HYPERLINK("http://finance.yahoo.com/q?s=" &amp; E32, "Link")</f>
        <v>Link</v>
      </c>
      <c r="O32" s="359">
        <v>0</v>
      </c>
      <c r="P32" s="359">
        <v>1.8800000000000001E-2</v>
      </c>
      <c r="Q32" s="49"/>
      <c r="R32" s="49"/>
      <c r="T32" s="49"/>
      <c r="V32" s="49"/>
    </row>
    <row r="33" spans="1:20" ht="21.95" customHeight="1" x14ac:dyDescent="0.25">
      <c r="A33" s="51"/>
      <c r="B33" s="52"/>
      <c r="C33" s="52"/>
      <c r="E33" s="23" t="s">
        <v>200</v>
      </c>
      <c r="F33" s="247">
        <v>11.47</v>
      </c>
      <c r="G33" s="247">
        <v>11.47</v>
      </c>
      <c r="H33" s="50">
        <v>0</v>
      </c>
      <c r="I33" s="49">
        <v>0</v>
      </c>
      <c r="J33" s="373">
        <v>0</v>
      </c>
      <c r="K33" s="359">
        <v>0</v>
      </c>
      <c r="L33" s="49">
        <v>251.26000000000022</v>
      </c>
      <c r="M33">
        <v>0</v>
      </c>
      <c r="N33" s="370" t="str">
        <f>HYPERLINK("http://finance.yahoo.com/q?s=" &amp; E33, "Link")</f>
        <v>Link</v>
      </c>
      <c r="O33" s="359">
        <v>5.1499999999999997E-2</v>
      </c>
      <c r="P33" s="359">
        <v>2.5000000000000001E-2</v>
      </c>
      <c r="R33" s="49"/>
      <c r="T33" s="49"/>
    </row>
    <row r="34" spans="1:20" ht="21.95" customHeight="1" x14ac:dyDescent="0.25">
      <c r="A34" s="51"/>
      <c r="B34" s="51"/>
      <c r="C34" s="52"/>
      <c r="E34" s="23" t="s">
        <v>276</v>
      </c>
      <c r="F34" s="247">
        <v>31.07</v>
      </c>
      <c r="G34" s="247">
        <v>31.07</v>
      </c>
      <c r="H34" s="335">
        <v>0</v>
      </c>
      <c r="I34" s="49">
        <v>0</v>
      </c>
      <c r="J34" s="373">
        <v>0</v>
      </c>
      <c r="K34" s="359">
        <v>0</v>
      </c>
      <c r="L34" s="373">
        <v>98.449999999999818</v>
      </c>
      <c r="M34">
        <v>0</v>
      </c>
      <c r="N34" s="370" t="str">
        <f>HYPERLINK("http://finance.yahoo.com/q?s=" &amp; E34, "Link")</f>
        <v>Link</v>
      </c>
      <c r="O34" s="369">
        <v>1.11E-2</v>
      </c>
      <c r="P34" s="369">
        <v>2.24E-2</v>
      </c>
    </row>
    <row r="35" spans="1:20" ht="21.95" customHeight="1" x14ac:dyDescent="0.25">
      <c r="A35" s="51"/>
      <c r="B35" s="51"/>
      <c r="C35" s="52"/>
      <c r="E35" s="23" t="s">
        <v>56</v>
      </c>
      <c r="F35" s="247">
        <v>34.1</v>
      </c>
      <c r="G35" s="247">
        <v>34.1</v>
      </c>
      <c r="H35" s="50">
        <v>0</v>
      </c>
      <c r="I35" s="49">
        <v>0</v>
      </c>
      <c r="J35" s="373">
        <v>0</v>
      </c>
      <c r="K35" s="359">
        <v>0</v>
      </c>
      <c r="L35" s="49">
        <v>36.819999999999709</v>
      </c>
      <c r="M35">
        <v>0</v>
      </c>
      <c r="N35" s="370" t="str">
        <f>HYPERLINK("http://finance.yahoo.com/q?s=" &amp; E35, "Link")</f>
        <v>Link</v>
      </c>
      <c r="O35" s="359">
        <v>4.2999999999999997E-2</v>
      </c>
      <c r="P35" s="359">
        <v>9.1999999999999998E-3</v>
      </c>
      <c r="R35" s="49"/>
      <c r="S35" s="49"/>
      <c r="T35" s="49"/>
    </row>
    <row r="36" spans="1:20" ht="21.95" customHeight="1" x14ac:dyDescent="0.25">
      <c r="A36" s="51"/>
      <c r="B36" s="51"/>
      <c r="C36" s="52"/>
      <c r="E36" s="23" t="s">
        <v>22</v>
      </c>
      <c r="F36" s="247">
        <v>46.89</v>
      </c>
      <c r="G36" s="247">
        <v>46.89</v>
      </c>
      <c r="H36" s="335">
        <v>0</v>
      </c>
      <c r="I36" s="49">
        <v>0</v>
      </c>
      <c r="J36" s="373">
        <v>0</v>
      </c>
      <c r="K36" s="359">
        <v>0</v>
      </c>
      <c r="L36" s="373">
        <v>3178.8000000000466</v>
      </c>
      <c r="M36">
        <v>0</v>
      </c>
      <c r="N36" s="370" t="str">
        <f>HYPERLINK("http://finance.yahoo.com/q?s=" &amp; E36, "Link")</f>
        <v>Link</v>
      </c>
      <c r="O36" s="369">
        <v>2.07E-2</v>
      </c>
      <c r="P36" s="369">
        <v>4.1000000000000003E-3</v>
      </c>
      <c r="Q36" s="151"/>
      <c r="S36" s="49"/>
      <c r="T36" s="49"/>
    </row>
    <row r="37" spans="1:20" ht="21.95" customHeight="1" x14ac:dyDescent="0.25">
      <c r="A37" s="51"/>
      <c r="B37" s="51"/>
      <c r="C37" s="52"/>
      <c r="E37" s="23" t="s">
        <v>27</v>
      </c>
      <c r="F37" s="247">
        <v>36.18</v>
      </c>
      <c r="G37" s="247">
        <v>36.18</v>
      </c>
      <c r="H37" s="335">
        <v>0</v>
      </c>
      <c r="I37" s="49">
        <v>0</v>
      </c>
      <c r="J37" s="373">
        <v>0</v>
      </c>
      <c r="K37" s="359">
        <v>0</v>
      </c>
      <c r="L37" s="373">
        <v>1407.5400000000009</v>
      </c>
      <c r="M37">
        <v>0</v>
      </c>
      <c r="N37" s="370" t="str">
        <f>HYPERLINK("http://finance.yahoo.com/q?s=" &amp; E37, "Link")</f>
        <v>Link</v>
      </c>
      <c r="O37" s="369">
        <v>3.0200000000000001E-2</v>
      </c>
      <c r="P37" s="369">
        <v>7.4999999999999997E-3</v>
      </c>
      <c r="R37" s="49"/>
      <c r="S37" s="49"/>
    </row>
    <row r="38" spans="1:20" ht="21.95" customHeight="1" x14ac:dyDescent="0.25">
      <c r="A38" s="52"/>
      <c r="B38" s="52"/>
      <c r="C38" s="52"/>
      <c r="E38" s="23" t="s">
        <v>174</v>
      </c>
      <c r="F38" s="247">
        <v>53.02</v>
      </c>
      <c r="G38" s="247">
        <v>53.02</v>
      </c>
      <c r="H38" s="335">
        <v>0</v>
      </c>
      <c r="I38" s="49">
        <v>0</v>
      </c>
      <c r="J38" s="373">
        <v>0</v>
      </c>
      <c r="K38" s="359">
        <v>0</v>
      </c>
      <c r="L38" s="373">
        <v>119.92000000000053</v>
      </c>
      <c r="M38">
        <v>0</v>
      </c>
      <c r="N38" s="370" t="str">
        <f>HYPERLINK("http://finance.yahoo.com/q?s=" &amp; E38, "Link")</f>
        <v>Link</v>
      </c>
      <c r="O38" s="369">
        <v>3.6400000000000002E-2</v>
      </c>
      <c r="P38" s="369">
        <v>1.32E-2</v>
      </c>
      <c r="T38" s="49"/>
    </row>
    <row r="39" spans="1:20" ht="21.95" customHeight="1" x14ac:dyDescent="0.25">
      <c r="A39" s="52"/>
      <c r="B39" s="52"/>
      <c r="C39" s="52"/>
      <c r="E39" s="23" t="s">
        <v>279</v>
      </c>
      <c r="F39" s="247">
        <v>121.87</v>
      </c>
      <c r="G39" s="247">
        <v>121.87</v>
      </c>
      <c r="H39" s="335">
        <v>0</v>
      </c>
      <c r="I39" s="49">
        <v>0</v>
      </c>
      <c r="J39" s="373">
        <v>0</v>
      </c>
      <c r="K39" s="359">
        <v>0</v>
      </c>
      <c r="L39" s="373">
        <v>154.77999999999975</v>
      </c>
      <c r="M39">
        <v>0</v>
      </c>
      <c r="N39" s="370" t="str">
        <f>HYPERLINK("http://finance.yahoo.com/q?s=" &amp; E39, "Link")</f>
        <v>Link</v>
      </c>
      <c r="O39" s="369">
        <v>2.5700000000000001E-2</v>
      </c>
      <c r="P39" s="369">
        <v>4.1000000000000003E-3</v>
      </c>
      <c r="Q39" s="49"/>
      <c r="R39" s="49"/>
      <c r="T39" s="49"/>
    </row>
    <row r="40" spans="1:20" ht="21.95" customHeight="1" x14ac:dyDescent="0.25">
      <c r="A40" s="51"/>
      <c r="B40" s="51"/>
      <c r="C40" s="52"/>
      <c r="E40" s="23" t="s">
        <v>15</v>
      </c>
      <c r="F40" s="247">
        <v>17.88</v>
      </c>
      <c r="G40" s="50">
        <v>17.88</v>
      </c>
      <c r="H40" s="335">
        <v>0</v>
      </c>
      <c r="I40" s="49">
        <v>0</v>
      </c>
      <c r="J40" s="373">
        <v>0</v>
      </c>
      <c r="K40" s="359">
        <v>0</v>
      </c>
      <c r="L40" s="373">
        <v>155.90000000000146</v>
      </c>
      <c r="M40">
        <v>0</v>
      </c>
      <c r="N40" s="370" t="str">
        <f>HYPERLINK("http://finance.yahoo.com/q?s=" &amp; E40, "Link")</f>
        <v>Link</v>
      </c>
      <c r="O40" s="369">
        <v>0</v>
      </c>
      <c r="P40" s="369">
        <v>-9.4000000000000004E-3</v>
      </c>
      <c r="Q40" s="151"/>
      <c r="S40" s="49"/>
      <c r="T40" s="49"/>
    </row>
    <row r="41" spans="1:20" ht="21.95" customHeight="1" x14ac:dyDescent="0.25">
      <c r="A41" s="51"/>
      <c r="B41" s="51"/>
      <c r="C41" s="52"/>
      <c r="E41" s="23" t="s">
        <v>24</v>
      </c>
      <c r="F41" s="247">
        <v>37.58</v>
      </c>
      <c r="G41" s="247">
        <v>37.58</v>
      </c>
      <c r="H41" s="335">
        <v>0</v>
      </c>
      <c r="I41" s="49">
        <v>0</v>
      </c>
      <c r="J41" s="373">
        <v>0</v>
      </c>
      <c r="K41" s="359">
        <v>0</v>
      </c>
      <c r="L41" s="373">
        <v>937.36999999999534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1.9300000000000001E-2</v>
      </c>
      <c r="Q41" s="151"/>
      <c r="R41" s="49"/>
      <c r="S41" s="49"/>
    </row>
    <row r="42" spans="1:20" ht="21.95" customHeight="1" x14ac:dyDescent="0.25">
      <c r="A42" s="51"/>
      <c r="B42" s="51"/>
      <c r="C42" s="52"/>
      <c r="E42" s="23" t="s">
        <v>36</v>
      </c>
      <c r="F42" s="247">
        <v>55.95</v>
      </c>
      <c r="G42" s="247">
        <v>55.95</v>
      </c>
      <c r="H42" s="50">
        <v>0</v>
      </c>
      <c r="I42" s="49">
        <v>0</v>
      </c>
      <c r="J42" s="373">
        <v>0</v>
      </c>
      <c r="K42" s="359">
        <v>0</v>
      </c>
      <c r="L42" s="49">
        <v>117.73999999999978</v>
      </c>
      <c r="M42">
        <v>0</v>
      </c>
      <c r="N42" s="370" t="str">
        <f>HYPERLINK("http://finance.yahoo.com/q?s=" &amp; E42, "Link")</f>
        <v>Link</v>
      </c>
      <c r="O42" s="359">
        <v>7.4000000000000003E-3</v>
      </c>
      <c r="P42" s="359">
        <v>2.3800000000000002E-2</v>
      </c>
      <c r="Q42" s="151"/>
      <c r="R42" s="49"/>
      <c r="S42" s="49"/>
    </row>
    <row r="43" spans="1:20" ht="21.95" customHeight="1" x14ac:dyDescent="0.25">
      <c r="A43" s="51"/>
      <c r="B43" s="51"/>
      <c r="C43" s="52"/>
      <c r="E43" s="23" t="s">
        <v>207</v>
      </c>
      <c r="F43" s="247">
        <v>37.08</v>
      </c>
      <c r="G43" s="247">
        <v>37.08</v>
      </c>
      <c r="H43" s="335">
        <v>0</v>
      </c>
      <c r="I43" s="49">
        <v>0</v>
      </c>
      <c r="J43" s="373">
        <v>0</v>
      </c>
      <c r="K43" s="359">
        <v>0</v>
      </c>
      <c r="L43" s="373">
        <v>439.77999999999975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3.2000000000000002E-3</v>
      </c>
      <c r="S43" s="49"/>
    </row>
    <row r="44" spans="1:20" ht="21.95" customHeight="1" x14ac:dyDescent="0.25">
      <c r="A44" s="51"/>
      <c r="B44" s="51"/>
      <c r="C44" s="52"/>
      <c r="E44" s="23" t="s">
        <v>277</v>
      </c>
      <c r="F44" s="247">
        <v>50.14</v>
      </c>
      <c r="G44" s="247">
        <v>50.14</v>
      </c>
      <c r="H44" s="335">
        <v>0</v>
      </c>
      <c r="I44" s="49">
        <v>0</v>
      </c>
      <c r="J44" s="373">
        <v>0</v>
      </c>
      <c r="K44" s="359">
        <v>0</v>
      </c>
      <c r="L44" s="373">
        <v>427.92000000000007</v>
      </c>
      <c r="M44">
        <v>0</v>
      </c>
      <c r="N44" s="370" t="str">
        <f>HYPERLINK("http://finance.yahoo.com/q?s=" &amp; E44, "Link")</f>
        <v>Link</v>
      </c>
      <c r="O44" s="369">
        <v>0</v>
      </c>
      <c r="P44" s="369">
        <v>1.89E-2</v>
      </c>
      <c r="R44" s="49"/>
      <c r="S44" s="49"/>
      <c r="T44" s="49"/>
    </row>
    <row r="45" spans="1:20" ht="21.95" customHeight="1" x14ac:dyDescent="0.25">
      <c r="A45" s="51"/>
      <c r="B45" s="51"/>
      <c r="C45" s="52"/>
      <c r="E45" s="23" t="s">
        <v>198</v>
      </c>
      <c r="F45" s="247">
        <v>56.4</v>
      </c>
      <c r="G45" s="247">
        <v>56.4</v>
      </c>
      <c r="H45" s="50">
        <v>0</v>
      </c>
      <c r="I45" s="49">
        <v>0</v>
      </c>
      <c r="J45" s="373">
        <v>0</v>
      </c>
      <c r="K45" s="359">
        <v>0</v>
      </c>
      <c r="L45" s="49">
        <v>475.47999999999956</v>
      </c>
      <c r="M45">
        <v>0</v>
      </c>
      <c r="N45" s="370" t="str">
        <f>HYPERLINK("http://finance.yahoo.com/q?s=" &amp; E45, "Link")</f>
        <v>Link</v>
      </c>
      <c r="O45" s="359">
        <v>1.29E-2</v>
      </c>
      <c r="P45" s="359">
        <v>9.7000000000000003E-3</v>
      </c>
    </row>
    <row r="46" spans="1:20" ht="21.95" customHeight="1" x14ac:dyDescent="0.25">
      <c r="A46" s="51"/>
      <c r="B46" s="52"/>
      <c r="C46" s="52"/>
      <c r="E46" s="23" t="s">
        <v>47</v>
      </c>
      <c r="F46" s="247">
        <v>115.81</v>
      </c>
      <c r="G46" s="247">
        <v>115.81</v>
      </c>
      <c r="H46" s="335">
        <v>0</v>
      </c>
      <c r="I46" s="49">
        <v>0</v>
      </c>
      <c r="J46" s="373">
        <v>0</v>
      </c>
      <c r="K46" s="359">
        <v>0</v>
      </c>
      <c r="L46" s="373">
        <v>-168.6200000000008</v>
      </c>
      <c r="M46">
        <v>0</v>
      </c>
      <c r="N46" s="370" t="str">
        <f>HYPERLINK("http://finance.yahoo.com/q?s=" &amp; E46, "Link")</f>
        <v>Link</v>
      </c>
      <c r="O46" s="369">
        <v>2.18E-2</v>
      </c>
      <c r="P46" s="369">
        <v>2.9100000000000001E-2</v>
      </c>
      <c r="S46" s="49"/>
    </row>
    <row r="47" spans="1:20" ht="21.95" customHeight="1" x14ac:dyDescent="0.25">
      <c r="A47" s="51"/>
      <c r="B47" s="51"/>
      <c r="C47" s="52"/>
      <c r="E47" s="23" t="s">
        <v>176</v>
      </c>
      <c r="F47" s="247">
        <v>47.1</v>
      </c>
      <c r="G47" s="247">
        <v>47.1</v>
      </c>
      <c r="H47" s="50">
        <v>0</v>
      </c>
      <c r="I47" s="49">
        <v>0</v>
      </c>
      <c r="J47" s="373">
        <v>0</v>
      </c>
      <c r="K47" s="359">
        <v>0</v>
      </c>
      <c r="L47" s="49">
        <v>75.019999999999982</v>
      </c>
      <c r="M47">
        <v>0</v>
      </c>
      <c r="N47" s="370" t="str">
        <f>HYPERLINK("http://finance.yahoo.com/q?s=" &amp; E47, "Link")</f>
        <v>Link</v>
      </c>
      <c r="O47" s="359">
        <v>1.61E-2</v>
      </c>
      <c r="P47" s="359">
        <v>1.7100000000000001E-2</v>
      </c>
      <c r="Q47" s="151"/>
    </row>
    <row r="48" spans="1:20" ht="21.95" customHeight="1" x14ac:dyDescent="0.25">
      <c r="A48" s="51"/>
      <c r="B48" s="51"/>
      <c r="C48" s="52"/>
      <c r="E48" s="23" t="s">
        <v>23</v>
      </c>
      <c r="F48" s="247">
        <v>33.159999999999997</v>
      </c>
      <c r="G48" s="247">
        <v>33.159999999999997</v>
      </c>
      <c r="H48" s="335">
        <v>0</v>
      </c>
      <c r="I48" s="49">
        <v>0</v>
      </c>
      <c r="J48" s="373">
        <v>0</v>
      </c>
      <c r="K48" s="359">
        <v>0</v>
      </c>
      <c r="L48" s="373">
        <v>171.89999999999964</v>
      </c>
      <c r="M48">
        <v>0</v>
      </c>
      <c r="N48" s="370" t="str">
        <f>HYPERLINK("http://finance.yahoo.com/q?s=" &amp; E48, "Link")</f>
        <v>Link</v>
      </c>
      <c r="O48" s="369">
        <v>0</v>
      </c>
      <c r="P48" s="369">
        <v>5.1999999999999998E-3</v>
      </c>
      <c r="Q48" s="49"/>
      <c r="R48" s="49"/>
      <c r="S48" s="49"/>
      <c r="T48" s="49"/>
    </row>
    <row r="49" spans="1:21" ht="21.95" customHeight="1" x14ac:dyDescent="0.25">
      <c r="A49" s="61"/>
      <c r="B49" s="62"/>
      <c r="C49" s="61"/>
      <c r="E49" s="23" t="s">
        <v>177</v>
      </c>
      <c r="F49" s="247">
        <v>235.34</v>
      </c>
      <c r="G49" s="247">
        <v>235.34</v>
      </c>
      <c r="H49" s="335">
        <v>0</v>
      </c>
      <c r="I49" s="49">
        <v>0</v>
      </c>
      <c r="J49" s="373">
        <v>0</v>
      </c>
      <c r="K49" s="359">
        <v>0</v>
      </c>
      <c r="L49" s="373">
        <v>160.82999999999993</v>
      </c>
      <c r="M49">
        <v>0</v>
      </c>
      <c r="N49" s="370" t="str">
        <f>HYPERLINK("http://finance.yahoo.com/q?s=" &amp; E49, "Link")</f>
        <v>Link</v>
      </c>
      <c r="O49" s="369">
        <v>0</v>
      </c>
      <c r="P49" s="369">
        <v>8.0999999999999996E-3</v>
      </c>
      <c r="Q49" s="151"/>
      <c r="R49" s="49"/>
      <c r="S49" s="49"/>
      <c r="T49" s="49"/>
    </row>
    <row r="50" spans="1:21" ht="21.95" customHeight="1" x14ac:dyDescent="0.25">
      <c r="A50" s="51"/>
      <c r="B50" s="51"/>
      <c r="C50" s="52"/>
      <c r="E50" s="23" t="s">
        <v>172</v>
      </c>
      <c r="F50" s="247">
        <v>101.63</v>
      </c>
      <c r="G50" s="247">
        <v>101.63</v>
      </c>
      <c r="H50" s="335">
        <v>0</v>
      </c>
      <c r="I50" s="49">
        <v>0</v>
      </c>
      <c r="J50" s="373">
        <v>0</v>
      </c>
      <c r="K50" s="359">
        <v>0</v>
      </c>
      <c r="L50" s="373">
        <v>1368.9000000000015</v>
      </c>
      <c r="M50">
        <v>0</v>
      </c>
      <c r="N50" s="370" t="str">
        <f>HYPERLINK("http://finance.yahoo.com/q?s=" &amp; E50, "Link")</f>
        <v>Link</v>
      </c>
      <c r="O50" s="369">
        <v>1.14E-2</v>
      </c>
      <c r="P50" s="369">
        <v>2.41E-2</v>
      </c>
      <c r="R50" s="49"/>
      <c r="S50" s="49"/>
    </row>
    <row r="51" spans="1:21" ht="21.95" customHeight="1" x14ac:dyDescent="0.25">
      <c r="A51" s="51"/>
      <c r="B51" s="51"/>
      <c r="C51" s="52"/>
      <c r="E51" s="23" t="s">
        <v>39</v>
      </c>
      <c r="F51" s="247">
        <v>44.45</v>
      </c>
      <c r="G51" s="247">
        <v>44.45</v>
      </c>
      <c r="H51" s="50">
        <v>0</v>
      </c>
      <c r="I51" s="49">
        <v>0</v>
      </c>
      <c r="J51" s="373">
        <v>0</v>
      </c>
      <c r="K51" s="359">
        <v>0</v>
      </c>
      <c r="L51" s="49">
        <v>529.88000000000284</v>
      </c>
      <c r="M51">
        <v>0</v>
      </c>
      <c r="N51" s="370" t="str">
        <f>HYPERLINK("http://finance.yahoo.com/q?s=" &amp; E51, "Link")</f>
        <v>Link</v>
      </c>
      <c r="O51" s="359">
        <v>2.3E-2</v>
      </c>
      <c r="P51" s="359">
        <v>1.6E-2</v>
      </c>
      <c r="Q51" s="151"/>
      <c r="S51" s="49"/>
    </row>
    <row r="52" spans="1:21" ht="21.95" customHeight="1" x14ac:dyDescent="0.25">
      <c r="A52" s="51"/>
      <c r="B52" s="51"/>
      <c r="C52" s="52"/>
      <c r="E52" s="23" t="s">
        <v>0</v>
      </c>
      <c r="F52" s="247">
        <v>155.36000000000001</v>
      </c>
      <c r="G52" s="247">
        <v>155.36000000000001</v>
      </c>
      <c r="H52" s="335">
        <v>0</v>
      </c>
      <c r="I52" s="49">
        <v>0</v>
      </c>
      <c r="J52" s="373">
        <v>0</v>
      </c>
      <c r="K52" s="359">
        <v>0</v>
      </c>
      <c r="L52" s="373">
        <v>465.57999999999993</v>
      </c>
      <c r="M52">
        <v>0</v>
      </c>
      <c r="N52" s="370" t="str">
        <f>HYPERLINK("http://finance.yahoo.com/q?s=" &amp; E52, "Link")</f>
        <v>Link</v>
      </c>
      <c r="O52" s="369">
        <v>3.8999999999999998E-3</v>
      </c>
      <c r="P52" s="369">
        <v>5.7999999999999996E-3</v>
      </c>
    </row>
    <row r="53" spans="1:21" ht="21.95" customHeight="1" x14ac:dyDescent="0.25">
      <c r="A53" s="51"/>
      <c r="B53" s="51"/>
      <c r="C53" s="52"/>
      <c r="E53" s="23" t="s">
        <v>13</v>
      </c>
      <c r="F53" s="247">
        <v>69.8</v>
      </c>
      <c r="G53" s="247">
        <v>69.8</v>
      </c>
      <c r="H53" s="335">
        <v>0</v>
      </c>
      <c r="I53" s="49">
        <v>0</v>
      </c>
      <c r="J53" s="373">
        <v>0</v>
      </c>
      <c r="K53" s="359">
        <v>0</v>
      </c>
      <c r="L53" s="373">
        <v>1461.5600000000013</v>
      </c>
      <c r="M53">
        <v>0</v>
      </c>
      <c r="N53" s="370" t="str">
        <f>HYPERLINK("http://finance.yahoo.com/q?s=" &amp; E53, "Link")</f>
        <v>Link</v>
      </c>
      <c r="O53" s="369">
        <v>0</v>
      </c>
      <c r="P53" s="369">
        <v>7.4000000000000003E-3</v>
      </c>
      <c r="S53" s="49"/>
      <c r="T53" s="49"/>
    </row>
    <row r="54" spans="1:21" ht="21.95" customHeight="1" x14ac:dyDescent="0.25">
      <c r="A54" s="51"/>
      <c r="B54" s="51"/>
      <c r="C54" s="52"/>
      <c r="E54" s="23" t="s">
        <v>51</v>
      </c>
      <c r="F54" s="247">
        <v>171.54</v>
      </c>
      <c r="G54" s="247">
        <v>171.54</v>
      </c>
      <c r="H54" s="50">
        <v>0</v>
      </c>
      <c r="I54" s="49">
        <v>0</v>
      </c>
      <c r="J54" s="373">
        <v>0</v>
      </c>
      <c r="K54" s="359">
        <v>0</v>
      </c>
      <c r="L54" s="49">
        <v>176.70000000000073</v>
      </c>
      <c r="M54">
        <v>0</v>
      </c>
      <c r="N54" s="370" t="str">
        <f>HYPERLINK("http://finance.yahoo.com/q?s=" &amp; E54, "Link")</f>
        <v>Link</v>
      </c>
      <c r="O54" s="359">
        <v>1.52E-2</v>
      </c>
      <c r="P54" s="359">
        <v>1.35E-2</v>
      </c>
      <c r="Q54" s="151"/>
      <c r="S54" s="49"/>
    </row>
    <row r="55" spans="1:21" ht="21.95" customHeight="1" x14ac:dyDescent="0.25">
      <c r="A55" s="51"/>
      <c r="B55" s="52"/>
      <c r="C55" s="52"/>
      <c r="E55" s="23" t="s">
        <v>42</v>
      </c>
      <c r="F55" s="247">
        <v>107.9</v>
      </c>
      <c r="G55" s="247">
        <v>107.9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>HYPERLINK("http://finance.yahoo.com/q?s=" &amp; E55, "Link")</f>
        <v>Link</v>
      </c>
      <c r="O55" s="369">
        <v>2.18E-2</v>
      </c>
      <c r="P55" s="369">
        <v>1.04E-2</v>
      </c>
      <c r="Q55" s="151"/>
      <c r="S55" s="49"/>
    </row>
    <row r="56" spans="1:21" ht="21.95" customHeight="1" x14ac:dyDescent="0.25">
      <c r="A56" s="51"/>
      <c r="B56" s="51"/>
      <c r="C56" s="52"/>
      <c r="E56" s="23" t="s">
        <v>54</v>
      </c>
      <c r="F56" s="247">
        <v>113.94</v>
      </c>
      <c r="G56" s="247">
        <v>113.94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2.35E-2</v>
      </c>
      <c r="P56" s="369">
        <v>8.9999999999999993E-3</v>
      </c>
      <c r="Q56" s="49"/>
      <c r="R56" s="49"/>
      <c r="S56" s="49"/>
      <c r="T56" s="357"/>
      <c r="U56" s="357"/>
    </row>
    <row r="57" spans="1:21" ht="21.95" customHeight="1" x14ac:dyDescent="0.25">
      <c r="A57" s="51"/>
      <c r="B57" s="51"/>
      <c r="C57" s="52"/>
      <c r="E57" s="23" t="s">
        <v>228</v>
      </c>
      <c r="F57" s="247">
        <v>51.5</v>
      </c>
      <c r="G57" s="247">
        <v>51.5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7.0000000000000001E-3</v>
      </c>
      <c r="R57" s="49"/>
      <c r="S57" s="49"/>
      <c r="T57" s="49"/>
    </row>
    <row r="58" spans="1:21" ht="21.95" customHeight="1" x14ac:dyDescent="0.25">
      <c r="A58" s="52"/>
      <c r="B58" s="52"/>
      <c r="C58" s="52"/>
      <c r="E58" s="23" t="s">
        <v>53</v>
      </c>
      <c r="F58" s="247">
        <v>67.260000000000005</v>
      </c>
      <c r="G58" s="247">
        <v>67.260000000000005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7.4000000000000003E-3</v>
      </c>
      <c r="P58" s="369">
        <v>-2.69E-2</v>
      </c>
      <c r="S58" s="49"/>
    </row>
    <row r="59" spans="1:21" ht="21.95" customHeight="1" x14ac:dyDescent="0.25">
      <c r="A59" s="52"/>
      <c r="B59" s="158"/>
      <c r="C59" s="336"/>
      <c r="E59" s="23"/>
      <c r="J59" s="373"/>
      <c r="K59" s="359"/>
      <c r="N59" s="370"/>
      <c r="R59" s="49"/>
    </row>
    <row r="60" spans="1:21" ht="21.95" customHeight="1" x14ac:dyDescent="0.25">
      <c r="A60" s="158"/>
      <c r="B60" s="51"/>
      <c r="C60" s="52"/>
      <c r="E60" s="23"/>
      <c r="J60" s="373"/>
      <c r="K60" s="359"/>
      <c r="N60" s="370"/>
      <c r="R60" s="49"/>
      <c r="S60" s="49"/>
      <c r="T60" s="49"/>
    </row>
  </sheetData>
  <sortState ref="E2:P60">
    <sortCondition descending="1" ref="I1"/>
  </sortState>
  <dataConsolidate/>
  <conditionalFormatting sqref="O1:O1048576">
    <cfRule type="expression" dxfId="13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14" priority="13">
      <formula>$H2=0</formula>
    </cfRule>
  </conditionalFormatting>
  <conditionalFormatting sqref="J2:K200">
    <cfRule type="expression" dxfId="1313" priority="14">
      <formula>$J2=0</formula>
    </cfRule>
  </conditionalFormatting>
  <conditionalFormatting sqref="L1:L1048576">
    <cfRule type="expression" dxfId="1312" priority="12">
      <formula>$L2=0</formula>
    </cfRule>
  </conditionalFormatting>
  <conditionalFormatting sqref="M1">
    <cfRule type="expression" dxfId="1311" priority="8">
      <formula>$L2=0</formula>
    </cfRule>
  </conditionalFormatting>
  <conditionalFormatting sqref="J2:K58">
    <cfRule type="expression" dxfId="1310" priority="56">
      <formula>$J2&gt;0</formula>
    </cfRule>
  </conditionalFormatting>
  <conditionalFormatting sqref="L2:L58">
    <cfRule type="expression" dxfId="1309" priority="10">
      <formula>$L2&lt;0</formula>
    </cfRule>
    <cfRule type="expression" dxfId="1308" priority="11">
      <formula>$L2&gt;0</formula>
    </cfRule>
  </conditionalFormatting>
  <conditionalFormatting sqref="J2:K458">
    <cfRule type="expression" dxfId="1307" priority="55">
      <formula>$J2&lt;0</formula>
    </cfRule>
  </conditionalFormatting>
  <conditionalFormatting sqref="P1:P1048576">
    <cfRule type="expression" dxfId="13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3" location="MYL!A1" display="MYL"/>
    <hyperlink ref="E7" location="SIG!A1" display="SIG"/>
    <hyperlink ref="E20" location="AAPL!A1" display="AAPL"/>
    <hyperlink ref="E24" location="AXP!A1" display="AXP"/>
    <hyperlink ref="E11" location="DG!A1" display="DG"/>
    <hyperlink ref="E48" location="PINC!A1" display="PINC"/>
    <hyperlink ref="E34" location="FOXA!A1" display="FOXA"/>
    <hyperlink ref="E15" location="AOBC!A1" display="AOBC"/>
    <hyperlink ref="E42" location="LUV!A1" display="LUV"/>
    <hyperlink ref="E28" location="CCE!A1" display="CCE"/>
    <hyperlink ref="E26" location="BMY!A1" display="BMY"/>
    <hyperlink ref="E21" location="AKAM!A1" display="AKAM"/>
    <hyperlink ref="E18" location="ARNC!A1" display="ARNC"/>
    <hyperlink ref="E16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5" location="NKE!A1" display="NKE"/>
    <hyperlink ref="E14" location="MOS!A1" display="MOS"/>
    <hyperlink ref="E57" location="VGK!A1" display="VGK"/>
    <hyperlink ref="E5" location="MU!A1" display="MU"/>
    <hyperlink ref="E38" location="IP!A1" display="IP"/>
    <hyperlink ref="E37" location="INTC!A1" display="INTC"/>
    <hyperlink ref="E36" location="HES!A1" display="HES"/>
    <hyperlink ref="E55" location="UNP!A1" display="UNP"/>
    <hyperlink ref="E44" location="NCLH!A1" display="NCLH"/>
    <hyperlink ref="E49" location="SPY!A1" display="SPY"/>
    <hyperlink ref="E50" location="SWKS!A1" display="SWKS"/>
    <hyperlink ref="E29" location="CNI!A1" display="CNI"/>
    <hyperlink ref="E12" location="WFC!A1" display="WFC"/>
    <hyperlink ref="E19" location="AA!A1" display="AA"/>
    <hyperlink ref="E40" location="KATE!A1" display="KATE"/>
    <hyperlink ref="E9" location="CF!A1" display="CF"/>
    <hyperlink ref="E10" location="TGT!A1" display="TGT"/>
    <hyperlink ref="E47" location="NWL!A1" display="NWL"/>
    <hyperlink ref="E41" location="KORS!A1" display="KORS"/>
    <hyperlink ref="E22" location="ALL!A1" display="ALL"/>
    <hyperlink ref="E46" location="NSC!A1" display="NSC"/>
    <hyperlink ref="E23" location="AVGO!A1" display="AVGO"/>
    <hyperlink ref="E53" location="UAL!A1" display="UAL"/>
    <hyperlink ref="E27" location="CAH!A1" display="CAH"/>
    <hyperlink ref="E30" location="DAL!A1" display="DAL"/>
    <hyperlink ref="E17" location="TEVA!A1" display="TEVA"/>
    <hyperlink ref="E31" location="DIS!A1" display="DIS"/>
    <hyperlink ref="E8" location="FTR!A1" display="FTR"/>
    <hyperlink ref="E6" location="GILD!A1" display="GILD"/>
    <hyperlink ref="E58" location="WWD!A1" display="WWD"/>
    <hyperlink ref="E13" location="GIS!A1" display="GIS"/>
    <hyperlink ref="E35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29" activePane="bottomLeft" state="frozen"/>
      <selection activeCell="E5" sqref="E5"/>
      <selection pane="bottomLeft" activeCell="B257" sqref="B257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410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14838.478000001331</v>
      </c>
    </row>
    <row r="250" spans="1:20" ht="18" customHeight="1" x14ac:dyDescent="0.25">
      <c r="M250" s="26" t="s">
        <v>144</v>
      </c>
      <c r="N250" s="144">
        <f>SUM(N245:N248)</f>
        <v>13381.118000001397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13381.090000000026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-1.9999986288894434E-3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305" priority="5">
      <formula>#REF!&gt;0</formula>
    </cfRule>
    <cfRule type="expression" dxfId="13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04"/>
  <sheetViews>
    <sheetView tabSelected="1" topLeftCell="B1" zoomScaleNormal="100" workbookViewId="0">
      <pane ySplit="1" topLeftCell="A383" activePane="bottomLeft" state="frozen"/>
      <selection pane="bottomLeft" activeCell="Q407" sqref="Q407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13381.090000000026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401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401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603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603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:D401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si="400"/>
        <v>-5.2175217368331432E-3</v>
      </c>
      <c r="H399" s="252">
        <f t="shared" ref="H399" si="495">(F399-F$2)/F$2</f>
        <v>0.14621049944026554</v>
      </c>
      <c r="I399" s="569">
        <v>422212.73</v>
      </c>
      <c r="J399" s="254">
        <v>400000</v>
      </c>
      <c r="K399" s="254">
        <f t="shared" ref="K399" si="496">I399-I398-J399+J398</f>
        <v>-1772.2700000000186</v>
      </c>
      <c r="L399" s="174">
        <f t="shared" si="391"/>
        <v>-4.1800299538899219E-3</v>
      </c>
      <c r="M399" s="603">
        <f t="shared" ref="M399" si="497">I399-J399</f>
        <v>22212.729999999981</v>
      </c>
      <c r="N399" s="256">
        <f t="shared" ref="N399" si="498">M399/J399</f>
        <v>5.5531824999999951E-2</v>
      </c>
      <c r="O399" s="255" t="b">
        <f t="shared" ref="O399" si="499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0">I399-Q399</f>
        <v>130266.52999999997</v>
      </c>
      <c r="S399" s="254">
        <v>-32526</v>
      </c>
      <c r="T399" s="254">
        <f t="shared" ref="T399" si="501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2">N399/V399</f>
        <v>0.16795021135901222</v>
      </c>
    </row>
    <row r="400" spans="2:23" ht="20.100000000000001" customHeight="1" x14ac:dyDescent="0.25">
      <c r="B400" s="248">
        <v>42838</v>
      </c>
      <c r="C400" s="338">
        <v>2328.9499999999998</v>
      </c>
      <c r="D400" s="174">
        <f t="shared" si="493"/>
        <v>-6.8147023578529076E-3</v>
      </c>
      <c r="E400" s="250">
        <f t="shared" ref="E400" si="503">(C400-$C$2)/$C$2</f>
        <v>0.10773672494815537</v>
      </c>
      <c r="F400" s="251">
        <v>5805.15</v>
      </c>
      <c r="G400" s="174">
        <f t="shared" si="400"/>
        <v>-5.3134252659283194E-3</v>
      </c>
      <c r="H400" s="252">
        <f t="shared" ref="H400" si="504">(F400-F$2)/F$2</f>
        <v>0.14012019561246733</v>
      </c>
      <c r="I400" s="569">
        <v>418306.53</v>
      </c>
      <c r="J400" s="254">
        <v>400000</v>
      </c>
      <c r="K400" s="254">
        <f t="shared" ref="K400" si="505">I400-I399-J400+J399</f>
        <v>-3906.1999999999534</v>
      </c>
      <c r="L400" s="174">
        <f t="shared" si="391"/>
        <v>-9.2517343093846405E-3</v>
      </c>
      <c r="M400" s="603">
        <f t="shared" ref="M400" si="506">I400-J400</f>
        <v>18306.530000000028</v>
      </c>
      <c r="N400" s="256">
        <f t="shared" ref="N400" si="507">M400/J400</f>
        <v>4.5766325000000073E-2</v>
      </c>
      <c r="O400" s="255" t="b">
        <f t="shared" ref="O400" si="508">L400&gt;D400</f>
        <v>0</v>
      </c>
      <c r="P400" s="256">
        <f>COUNTIF(O$2:O400, TRUE)/(COUNTIF(O$2:O400,FALSE) + COUNTIF(O$2:O400, TRUE))</f>
        <v>0.48621553884711777</v>
      </c>
      <c r="Q400" s="254">
        <v>286240.8</v>
      </c>
      <c r="R400" s="254">
        <f t="shared" ref="R400" si="509">I400-Q400</f>
        <v>132065.73000000004</v>
      </c>
      <c r="S400" s="254">
        <v>-33099</v>
      </c>
      <c r="T400" s="254">
        <f t="shared" ref="T400" si="510">M400-S400</f>
        <v>51405.530000000028</v>
      </c>
      <c r="U400" s="256">
        <f>STDEV(D$2:D400)*SQRT(252)</f>
        <v>0.15236615023728597</v>
      </c>
      <c r="V400" s="256">
        <f>STDEV(L$2:L400)*SQRT(252)</f>
        <v>0.33032064931831551</v>
      </c>
      <c r="W400" s="255">
        <f t="shared" ref="W400" si="511">N400/V400</f>
        <v>0.138551208029072</v>
      </c>
    </row>
    <row r="401" spans="2:23" ht="20.100000000000001" customHeight="1" x14ac:dyDescent="0.25">
      <c r="B401" s="175">
        <v>42842</v>
      </c>
      <c r="C401" s="219">
        <v>2349.0100000000002</v>
      </c>
      <c r="D401" s="174">
        <f t="shared" si="493"/>
        <v>8.6133236007644651E-3</v>
      </c>
      <c r="E401" s="213">
        <f t="shared" ref="E401" si="512">(C401-$C$2)/$C$2</f>
        <v>0.11727801982458484</v>
      </c>
      <c r="F401" s="223">
        <v>5856.78</v>
      </c>
      <c r="G401" s="174">
        <f t="shared" si="400"/>
        <v>8.8938270328932263E-3</v>
      </c>
      <c r="H401" s="207">
        <f t="shared" ref="H401" si="513">(F401-F$2)/F$2</f>
        <v>0.15026022742895298</v>
      </c>
      <c r="I401" s="225">
        <v>420202.33</v>
      </c>
      <c r="J401" s="176">
        <v>400000</v>
      </c>
      <c r="K401" s="176">
        <f t="shared" ref="K401" si="514">I401-I400-J401+J400</f>
        <v>1895.7999999999884</v>
      </c>
      <c r="L401" s="174">
        <f t="shared" si="391"/>
        <v>4.5320832070204313E-3</v>
      </c>
      <c r="M401" s="186">
        <f t="shared" ref="M401" si="515">I401-J401</f>
        <v>20202.330000000016</v>
      </c>
      <c r="N401" s="188">
        <f t="shared" ref="N401" si="516">M401/J401</f>
        <v>5.0505825000000039E-2</v>
      </c>
      <c r="O401" s="186" t="b">
        <f t="shared" ref="O401" si="517">L401&gt;D401</f>
        <v>0</v>
      </c>
      <c r="P401" s="188">
        <f>COUNTIF(O$2:O401, TRUE)/(COUNTIF(O$2:O401,FALSE) + COUNTIF(O$2:O401, TRUE))</f>
        <v>0.48499999999999999</v>
      </c>
      <c r="Q401" s="176">
        <v>288136.59999999998</v>
      </c>
      <c r="R401" s="176">
        <f t="shared" ref="R401" si="518">I401-Q401</f>
        <v>132065.73000000004</v>
      </c>
      <c r="S401" s="176">
        <v>-32580</v>
      </c>
      <c r="T401" s="176">
        <f t="shared" ref="T401" si="519">M401-S401</f>
        <v>52782.330000000016</v>
      </c>
      <c r="U401" s="188">
        <f>STDEV(D$2:D401)*SQRT(252)</f>
        <v>0.15231786401444669</v>
      </c>
      <c r="V401" s="188">
        <f>STDEV(L$2:L401)*SQRT(252)</f>
        <v>0.32992050318629979</v>
      </c>
      <c r="W401" s="186">
        <f t="shared" ref="W401" si="520">N401/V401</f>
        <v>0.15308483259520361</v>
      </c>
    </row>
    <row r="402" spans="2:23" ht="20.100000000000001" customHeight="1" x14ac:dyDescent="0.25">
      <c r="B402" s="175">
        <v>42843</v>
      </c>
      <c r="C402" s="219">
        <v>2342.19</v>
      </c>
      <c r="D402" s="174">
        <f t="shared" ref="D402" si="521">(C402-C401)/C401</f>
        <v>-2.9033507733045678E-3</v>
      </c>
      <c r="E402" s="213">
        <f t="shared" ref="E402" si="522">(C402-$C$2)/$C$2</f>
        <v>0.11403416982173094</v>
      </c>
      <c r="F402" s="223">
        <v>5849.47</v>
      </c>
      <c r="G402" s="174">
        <f t="shared" ref="G402" si="523">(F402-F401)/F401</f>
        <v>-1.2481261034219299E-3</v>
      </c>
      <c r="H402" s="207">
        <f t="shared" ref="H402" si="524">(F402-F$2)/F$2</f>
        <v>0.14882455761337088</v>
      </c>
      <c r="I402" s="225">
        <v>417764.53</v>
      </c>
      <c r="J402" s="176">
        <v>400000</v>
      </c>
      <c r="K402" s="176">
        <f t="shared" ref="K402" si="525">I402-I401-J402+J401</f>
        <v>-2437.7999999999884</v>
      </c>
      <c r="L402" s="174">
        <f t="shared" ref="L402" si="526">K402/I401</f>
        <v>-5.801490915102704E-3</v>
      </c>
      <c r="M402" s="186">
        <f t="shared" ref="M402" si="527">I402-J402</f>
        <v>17764.530000000028</v>
      </c>
      <c r="N402" s="188">
        <f t="shared" ref="N402" si="528">M402/J402</f>
        <v>4.4411325000000071E-2</v>
      </c>
      <c r="O402" s="186" t="b">
        <f t="shared" ref="O402" si="529">L402&gt;D402</f>
        <v>0</v>
      </c>
      <c r="P402" s="188">
        <f>COUNTIF(O$2:O402, TRUE)/(COUNTIF(O$2:O402,FALSE) + COUNTIF(O$2:O402, TRUE))</f>
        <v>0.48379052369077308</v>
      </c>
      <c r="Q402" s="176">
        <v>290653.2</v>
      </c>
      <c r="R402" s="176">
        <f t="shared" ref="R402" si="530">I402-Q402</f>
        <v>127111.33000000002</v>
      </c>
      <c r="S402" s="176">
        <v>-32684</v>
      </c>
      <c r="T402" s="176">
        <f t="shared" ref="T402" si="531">M402-S402</f>
        <v>50448.530000000028</v>
      </c>
      <c r="U402" s="188">
        <f>STDEV(D$2:D402)*SQRT(252)</f>
        <v>0.15214843271809947</v>
      </c>
      <c r="V402" s="188">
        <f>STDEV(L$2:L402)*SQRT(252)</f>
        <v>0.32954563372803763</v>
      </c>
      <c r="W402" s="186">
        <f t="shared" ref="W402" si="532">N402/V402</f>
        <v>0.13476532672452632</v>
      </c>
    </row>
    <row r="403" spans="2:23" ht="20.100000000000001" customHeight="1" x14ac:dyDescent="0.25">
      <c r="B403" s="175">
        <v>42844</v>
      </c>
      <c r="C403" s="219">
        <v>2338.17</v>
      </c>
      <c r="D403" s="174">
        <f t="shared" ref="D403" si="533">(C403-C402)/C402</f>
        <v>-1.716342397499768E-3</v>
      </c>
      <c r="E403" s="213">
        <f t="shared" ref="E403" si="534">(C403-$C$2)/$C$2</f>
        <v>0.11212210574380245</v>
      </c>
      <c r="F403" s="223">
        <v>5863.03</v>
      </c>
      <c r="G403" s="174">
        <f t="shared" ref="G403" si="535">(F403-F402)/F402</f>
        <v>2.3181587391677347E-3</v>
      </c>
      <c r="H403" s="207">
        <f t="shared" ref="H403" si="536">(F403-F$2)/F$2</f>
        <v>0.15148771530137281</v>
      </c>
      <c r="I403" s="225">
        <v>412053.83</v>
      </c>
      <c r="J403" s="176">
        <v>400000</v>
      </c>
      <c r="K403" s="176">
        <f t="shared" ref="K403" si="537">I403-I402-J403+J402</f>
        <v>-5710.7000000000116</v>
      </c>
      <c r="L403" s="174">
        <f t="shared" ref="L403" si="538">K403/I402</f>
        <v>-1.3669662189846542E-2</v>
      </c>
      <c r="M403" s="186">
        <f t="shared" ref="M403" si="539">I403-J403</f>
        <v>12053.830000000016</v>
      </c>
      <c r="N403" s="188">
        <f t="shared" ref="N403" si="540">M403/J403</f>
        <v>3.0134575000000042E-2</v>
      </c>
      <c r="O403" s="186" t="b">
        <f t="shared" ref="O403" si="541">L403&gt;D403</f>
        <v>0</v>
      </c>
      <c r="P403" s="188">
        <f>COUNTIF(O$2:O403, TRUE)/(COUNTIF(O$2:O403,FALSE) + COUNTIF(O$2:O403, TRUE))</f>
        <v>0.48258706467661694</v>
      </c>
      <c r="Q403" s="176">
        <v>290014.5</v>
      </c>
      <c r="R403" s="176">
        <f t="shared" ref="R403" si="542">I403-Q403</f>
        <v>122039.33000000002</v>
      </c>
      <c r="S403" s="176">
        <v>-34379</v>
      </c>
      <c r="T403" s="176">
        <f t="shared" ref="T403" si="543">M403-S403</f>
        <v>46432.830000000016</v>
      </c>
      <c r="U403" s="188">
        <f>STDEV(D$2:D403)*SQRT(252)</f>
        <v>0.15196666630040803</v>
      </c>
      <c r="V403" s="188">
        <f>STDEV(L$2:L403)*SQRT(252)</f>
        <v>0.32932657085630085</v>
      </c>
      <c r="W403" s="186">
        <f t="shared" ref="W403" si="544">N403/V403</f>
        <v>9.1503624871948255E-2</v>
      </c>
    </row>
    <row r="404" spans="2:23" ht="20.100000000000001" customHeight="1" x14ac:dyDescent="0.25">
      <c r="B404" s="175">
        <v>42845</v>
      </c>
      <c r="C404" s="219">
        <v>2355.84</v>
      </c>
      <c r="D404" s="174">
        <f t="shared" ref="D404" si="545">(C404-C403)/C403</f>
        <v>7.5571921631019442E-3</v>
      </c>
      <c r="E404" s="213">
        <f t="shared" ref="E404" si="546">(C404-$C$2)/$C$2</f>
        <v>0.12052662620574194</v>
      </c>
      <c r="F404" s="223">
        <v>5916.77</v>
      </c>
      <c r="G404" s="174">
        <f t="shared" ref="G404" si="547">(F404-F403)/F403</f>
        <v>9.1659090947855786E-3</v>
      </c>
      <c r="H404" s="207">
        <f t="shared" ref="H404" si="548">(F404-F$2)/F$2</f>
        <v>0.16204214702358755</v>
      </c>
      <c r="I404" s="225">
        <v>413381.09</v>
      </c>
      <c r="J404" s="176">
        <v>400000</v>
      </c>
      <c r="K404" s="176">
        <f t="shared" ref="K404" si="549">I404-I403-J404+J403</f>
        <v>1327.2600000000093</v>
      </c>
      <c r="L404" s="174">
        <f t="shared" ref="L404" si="550">K404/I403</f>
        <v>3.2210840025440591E-3</v>
      </c>
      <c r="M404" s="186">
        <f t="shared" ref="M404" si="551">I404-J404</f>
        <v>13381.090000000026</v>
      </c>
      <c r="N404" s="188">
        <f t="shared" ref="N404" si="552">M404/J404</f>
        <v>3.3452725000000065E-2</v>
      </c>
      <c r="O404" s="186" t="b">
        <f t="shared" ref="O404" si="553">L404&gt;D404</f>
        <v>0</v>
      </c>
      <c r="P404" s="188">
        <f>COUNTIF(O$2:O404, TRUE)/(COUNTIF(O$2:O404,FALSE) + COUNTIF(O$2:O404, TRUE))</f>
        <v>0.4813895781637717</v>
      </c>
      <c r="Q404" s="176">
        <v>286755.8</v>
      </c>
      <c r="R404" s="176">
        <f t="shared" ref="R404" si="554">I404-Q404</f>
        <v>126625.29000000004</v>
      </c>
      <c r="S404" s="176">
        <v>-34560</v>
      </c>
      <c r="T404" s="176">
        <f t="shared" ref="T404" si="555">M404-S404</f>
        <v>47941.090000000026</v>
      </c>
      <c r="U404" s="188">
        <f>STDEV(D$2:D404)*SQRT(252)</f>
        <v>0.15188546729503541</v>
      </c>
      <c r="V404" s="188">
        <f>STDEV(L$2:L404)*SQRT(252)</f>
        <v>0.32892263497234886</v>
      </c>
      <c r="W404" s="186">
        <f t="shared" ref="W404" si="556">N404/V404</f>
        <v>0.10170393108644619</v>
      </c>
    </row>
  </sheetData>
  <conditionalFormatting sqref="D3:D404">
    <cfRule type="colorScale" priority="3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04">
    <cfRule type="colorScale" priority="2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04">
    <cfRule type="colorScale" priority="2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04">
    <cfRule type="colorScale" priority="3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05:L1048576">
    <cfRule type="colorScale" priority="5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272.45999999999998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272.45999999999998</v>
      </c>
      <c r="R4" s="517">
        <v>1.9E-3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299.70600000000002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296.98140000000001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294.2568</v>
      </c>
      <c r="Q45" s="2"/>
      <c r="T45" s="428" t="s">
        <v>100</v>
      </c>
      <c r="U45" s="494" t="s">
        <v>633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291.53219999999999</v>
      </c>
      <c r="Q46" s="2"/>
      <c r="T46" s="428" t="s">
        <v>101</v>
      </c>
      <c r="U46" s="494" t="s">
        <v>634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288.80759999999998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286.08299999999997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283.35839999999996</v>
      </c>
      <c r="Q49" s="2"/>
      <c r="T49" s="428" t="s">
        <v>104</v>
      </c>
      <c r="U49" s="494" t="s">
        <v>581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280.63380000000001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277.9092</v>
      </c>
      <c r="Q51" s="2"/>
      <c r="T51" s="428" t="s">
        <v>105</v>
      </c>
      <c r="U51" s="494" t="s">
        <v>635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275.18459999999999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272.45999999999998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269.73539999999997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267.01079999999996</v>
      </c>
      <c r="Q55" s="2"/>
      <c r="T55" s="428" t="s">
        <v>108</v>
      </c>
      <c r="U55" s="494" t="s">
        <v>636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264.28619999999995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261.5616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258.83699999999999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256.11239999999998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253.3878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250.66319999999999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247.93859999999998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245.214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303" priority="58">
      <formula>F19&gt;0</formula>
    </cfRule>
    <cfRule type="expression" dxfId="13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01" priority="47">
      <formula>H25&gt;0</formula>
    </cfRule>
    <cfRule type="expression" dxfId="1300" priority="48">
      <formula>H25&lt;0</formula>
    </cfRule>
  </conditionalFormatting>
  <conditionalFormatting sqref="M39">
    <cfRule type="expression" dxfId="1299" priority="45">
      <formula>M39&gt;0</formula>
    </cfRule>
    <cfRule type="expression" dxfId="1298" priority="46">
      <formula>M39&lt;0</formula>
    </cfRule>
  </conditionalFormatting>
  <conditionalFormatting sqref="F61:F67">
    <cfRule type="expression" dxfId="1297" priority="43">
      <formula>F61&gt;0</formula>
    </cfRule>
    <cfRule type="expression" dxfId="1296" priority="44">
      <formula>F61&lt;0</formula>
    </cfRule>
  </conditionalFormatting>
  <conditionalFormatting sqref="H61:H67">
    <cfRule type="expression" dxfId="1295" priority="41">
      <formula>H61&gt;0</formula>
    </cfRule>
    <cfRule type="expression" dxfId="1294" priority="42">
      <formula>H61&lt;0</formula>
    </cfRule>
  </conditionalFormatting>
  <conditionalFormatting sqref="F21:F24">
    <cfRule type="expression" dxfId="1293" priority="39">
      <formula>F21&gt;0</formula>
    </cfRule>
    <cfRule type="expression" dxfId="1292" priority="40">
      <formula>F21&lt;0</formula>
    </cfRule>
  </conditionalFormatting>
  <conditionalFormatting sqref="H21:H24">
    <cfRule type="expression" dxfId="1291" priority="37">
      <formula>H21&gt;0</formula>
    </cfRule>
    <cfRule type="expression" dxfId="1290" priority="38">
      <formula>H21&lt;0</formula>
    </cfRule>
  </conditionalFormatting>
  <conditionalFormatting sqref="I25:I28">
    <cfRule type="expression" dxfId="1289" priority="31">
      <formula>I25&gt;0</formula>
    </cfRule>
    <cfRule type="expression" dxfId="1288" priority="32">
      <formula>I25&lt;0</formula>
    </cfRule>
  </conditionalFormatting>
  <conditionalFormatting sqref="I21:I24">
    <cfRule type="expression" dxfId="1287" priority="29">
      <formula>I21&gt;0</formula>
    </cfRule>
    <cfRule type="expression" dxfId="1286" priority="30">
      <formula>I21&lt;0</formula>
    </cfRule>
  </conditionalFormatting>
  <conditionalFormatting sqref="H29">
    <cfRule type="expression" dxfId="1285" priority="27">
      <formula>H29&gt;0</formula>
    </cfRule>
    <cfRule type="expression" dxfId="1284" priority="28">
      <formula>H29&lt;0</formula>
    </cfRule>
  </conditionalFormatting>
  <conditionalFormatting sqref="H30">
    <cfRule type="expression" dxfId="1283" priority="25">
      <formula>H30&gt;0</formula>
    </cfRule>
    <cfRule type="expression" dxfId="1282" priority="26">
      <formula>H30&lt;0</formula>
    </cfRule>
  </conditionalFormatting>
  <conditionalFormatting sqref="H31">
    <cfRule type="expression" dxfId="1281" priority="23">
      <formula>H31&gt;0</formula>
    </cfRule>
    <cfRule type="expression" dxfId="1280" priority="24">
      <formula>H31&lt;0</formula>
    </cfRule>
  </conditionalFormatting>
  <conditionalFormatting sqref="Q7">
    <cfRule type="expression" dxfId="1279" priority="21">
      <formula>Q7&gt;0</formula>
    </cfRule>
    <cfRule type="expression" dxfId="1278" priority="22">
      <formula>Q7&lt;0</formula>
    </cfRule>
  </conditionalFormatting>
  <conditionalFormatting sqref="Q8">
    <cfRule type="expression" dxfId="1277" priority="19">
      <formula>Q8&gt;0</formula>
    </cfRule>
    <cfRule type="expression" dxfId="1276" priority="20">
      <formula>Q8&lt;0</formula>
    </cfRule>
  </conditionalFormatting>
  <conditionalFormatting sqref="F73:F82">
    <cfRule type="expression" dxfId="1275" priority="17">
      <formula>F73&gt;0</formula>
    </cfRule>
    <cfRule type="expression" dxfId="1274" priority="18">
      <formula>F73&lt;0</formula>
    </cfRule>
  </conditionalFormatting>
  <conditionalFormatting sqref="H73:H76">
    <cfRule type="expression" dxfId="1273" priority="15">
      <formula>H73&gt;0</formula>
    </cfRule>
    <cfRule type="expression" dxfId="1272" priority="16">
      <formula>H73&lt;0</formula>
    </cfRule>
  </conditionalFormatting>
  <conditionalFormatting sqref="F69:F72">
    <cfRule type="expression" dxfId="1271" priority="13">
      <formula>F69&gt;0</formula>
    </cfRule>
    <cfRule type="expression" dxfId="1270" priority="14">
      <formula>F69&lt;0</formula>
    </cfRule>
  </conditionalFormatting>
  <conditionalFormatting sqref="H69:H72">
    <cfRule type="expression" dxfId="1269" priority="11">
      <formula>H69&gt;0</formula>
    </cfRule>
    <cfRule type="expression" dxfId="1268" priority="12">
      <formula>H69&lt;0</formula>
    </cfRule>
  </conditionalFormatting>
  <conditionalFormatting sqref="I73:I76">
    <cfRule type="expression" dxfId="1267" priority="9">
      <formula>I73&gt;0</formula>
    </cfRule>
    <cfRule type="expression" dxfId="1266" priority="10">
      <formula>I73&lt;0</formula>
    </cfRule>
  </conditionalFormatting>
  <conditionalFormatting sqref="I69:I72">
    <cfRule type="expression" dxfId="1265" priority="7">
      <formula>I69&gt;0</formula>
    </cfRule>
    <cfRule type="expression" dxfId="1264" priority="8">
      <formula>I69&lt;0</formula>
    </cfRule>
  </conditionalFormatting>
  <conditionalFormatting sqref="H77">
    <cfRule type="expression" dxfId="1263" priority="5">
      <formula>H77&gt;0</formula>
    </cfRule>
    <cfRule type="expression" dxfId="1262" priority="6">
      <formula>H77&lt;0</formula>
    </cfRule>
  </conditionalFormatting>
  <conditionalFormatting sqref="H78">
    <cfRule type="expression" dxfId="1261" priority="3">
      <formula>H78&gt;0</formula>
    </cfRule>
    <cfRule type="expression" dxfId="1260" priority="4">
      <formula>H78&lt;0</formula>
    </cfRule>
  </conditionalFormatting>
  <conditionalFormatting sqref="H79">
    <cfRule type="expression" dxfId="1259" priority="1">
      <formula>H79&gt;0</formula>
    </cfRule>
    <cfRule type="expression" dxfId="12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37.08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37.08</v>
      </c>
      <c r="R4" s="517">
        <v>3.2000000000000002E-3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40.788000000000004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40.417200000000001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40.046399999999998</v>
      </c>
      <c r="Q45" s="2"/>
      <c r="T45" s="107" t="s">
        <v>100</v>
      </c>
      <c r="U45" s="365" t="s">
        <v>637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39.675600000000003</v>
      </c>
      <c r="Q46" s="2"/>
      <c r="T46" s="107" t="s">
        <v>101</v>
      </c>
      <c r="U46" s="365" t="s">
        <v>638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39.3048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38.933999999999997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38.563200000000002</v>
      </c>
      <c r="Q49" s="2"/>
      <c r="T49" s="107" t="s">
        <v>122</v>
      </c>
      <c r="U49" s="365" t="s">
        <v>452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38.192399999999999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37.821599999999997</v>
      </c>
      <c r="Q51" s="2"/>
      <c r="T51" s="107" t="s">
        <v>105</v>
      </c>
      <c r="U51" s="365" t="s">
        <v>639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37.450800000000001</v>
      </c>
      <c r="Q52" s="2"/>
      <c r="T52" s="107" t="s">
        <v>106</v>
      </c>
      <c r="U52" s="365" t="s">
        <v>442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37.08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36.709199999999996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36.3384</v>
      </c>
      <c r="Q55" s="2"/>
      <c r="T55" s="107" t="s">
        <v>108</v>
      </c>
      <c r="U55" s="365" t="s">
        <v>640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35.967599999999997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35.596799999999995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35.225999999999999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34.855199999999996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34.484400000000001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34.113599999999998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33.742800000000003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33.372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257" priority="25">
      <formula>N19&gt;0</formula>
    </cfRule>
    <cfRule type="expression" dxfId="12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55" priority="19">
      <formula>F21&gt;0</formula>
    </cfRule>
    <cfRule type="expression" dxfId="1254" priority="20">
      <formula>F21&lt;0</formula>
    </cfRule>
  </conditionalFormatting>
  <conditionalFormatting sqref="H21:H31">
    <cfRule type="expression" dxfId="1253" priority="17">
      <formula>H21&gt;0</formula>
    </cfRule>
    <cfRule type="expression" dxfId="1252" priority="18">
      <formula>H21&lt;0</formula>
    </cfRule>
  </conditionalFormatting>
  <conditionalFormatting sqref="I21:I31">
    <cfRule type="expression" dxfId="1251" priority="15">
      <formula>I21&gt;0</formula>
    </cfRule>
    <cfRule type="expression" dxfId="1250" priority="16">
      <formula>I21&lt;0</formula>
    </cfRule>
  </conditionalFormatting>
  <conditionalFormatting sqref="Q8">
    <cfRule type="expression" dxfId="1249" priority="7">
      <formula>Q8&gt;0</formula>
    </cfRule>
    <cfRule type="expression" dxfId="1248" priority="8">
      <formula>Q8&lt;0</formula>
    </cfRule>
  </conditionalFormatting>
  <conditionalFormatting sqref="Q7">
    <cfRule type="expression" dxfId="1247" priority="9">
      <formula>Q7&gt;0</formula>
    </cfRule>
    <cfRule type="expression" dxfId="1246" priority="10">
      <formula>Q7&lt;0</formula>
    </cfRule>
  </conditionalFormatting>
  <conditionalFormatting sqref="F56:F66">
    <cfRule type="expression" dxfId="1245" priority="5">
      <formula>F56&gt;0</formula>
    </cfRule>
    <cfRule type="expression" dxfId="1244" priority="6">
      <formula>F56&lt;0</formula>
    </cfRule>
  </conditionalFormatting>
  <conditionalFormatting sqref="H56:H66">
    <cfRule type="expression" dxfId="1243" priority="3">
      <formula>H56&gt;0</formula>
    </cfRule>
    <cfRule type="expression" dxfId="1242" priority="4">
      <formula>H56&lt;0</formula>
    </cfRule>
  </conditionalFormatting>
  <conditionalFormatting sqref="I56:I66">
    <cfRule type="expression" dxfId="1241" priority="1">
      <formula>I56&gt;0</formula>
    </cfRule>
    <cfRule type="expression" dxfId="12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544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67.41</v>
      </c>
      <c r="R4" s="517">
        <v>1.8700000000000001E-2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13482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-161.94000000000233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-837.89000000000306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-5.8512320974532829E-2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367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367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407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433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498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498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74.150999999999996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73.476900000000001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72.802800000000005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72.128699999999995</v>
      </c>
      <c r="Q46" s="2"/>
      <c r="T46" s="107" t="s">
        <v>122</v>
      </c>
      <c r="U46" s="365" t="s">
        <v>518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71.454599999999999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70.780500000000004</v>
      </c>
      <c r="Q48" s="2"/>
      <c r="T48" s="107" t="s">
        <v>105</v>
      </c>
      <c r="U48" s="365" t="s">
        <v>641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70.106399999999994</v>
      </c>
      <c r="Q49" s="2"/>
      <c r="T49" s="107" t="s">
        <v>106</v>
      </c>
      <c r="U49" s="365" t="s">
        <v>642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69.432299999999998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68.758200000000002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68.084099999999992</v>
      </c>
      <c r="Q52" s="2"/>
      <c r="T52" s="107" t="s">
        <v>108</v>
      </c>
      <c r="U52" s="365" t="s">
        <v>643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67.41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66.735900000000001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66.061799999999991</v>
      </c>
      <c r="Q55" s="2"/>
      <c r="T55" s="107" t="s">
        <v>109</v>
      </c>
      <c r="U55" s="365" t="s">
        <v>600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65.387699999999995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64.7136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64.03949999999999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63.365399999999994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62.691299999999998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62.017200000000003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61.3431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60.668999999999997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239" priority="35">
      <formula>N19&gt;0</formula>
    </cfRule>
    <cfRule type="expression" dxfId="12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7" priority="29">
      <formula>F61&gt;0</formula>
    </cfRule>
    <cfRule type="expression" dxfId="1236" priority="30">
      <formula>F61&lt;0</formula>
    </cfRule>
  </conditionalFormatting>
  <conditionalFormatting sqref="H61:H79 H83:H100">
    <cfRule type="expression" dxfId="1235" priority="27">
      <formula>H61&gt;0</formula>
    </cfRule>
    <cfRule type="expression" dxfId="1234" priority="28">
      <formula>H61&lt;0</formula>
    </cfRule>
  </conditionalFormatting>
  <conditionalFormatting sqref="I57:I79 I82:I100">
    <cfRule type="expression" dxfId="1233" priority="25">
      <formula>I57&gt;0</formula>
    </cfRule>
    <cfRule type="expression" dxfId="1232" priority="26">
      <formula>I57&lt;0</formula>
    </cfRule>
  </conditionalFormatting>
  <conditionalFormatting sqref="Q7">
    <cfRule type="expression" dxfId="1231" priority="23">
      <formula>Q7&gt;0</formula>
    </cfRule>
    <cfRule type="expression" dxfId="1230" priority="24">
      <formula>Q7&lt;0</formula>
    </cfRule>
  </conditionalFormatting>
  <conditionalFormatting sqref="Q8">
    <cfRule type="expression" dxfId="1229" priority="21">
      <formula>Q8&gt;0</formula>
    </cfRule>
    <cfRule type="expression" dxfId="1228" priority="22">
      <formula>Q8&lt;0</formula>
    </cfRule>
  </conditionalFormatting>
  <conditionalFormatting sqref="F57:F60">
    <cfRule type="expression" dxfId="1227" priority="19">
      <formula>F57&gt;0</formula>
    </cfRule>
    <cfRule type="expression" dxfId="1226" priority="20">
      <formula>F57&lt;0</formula>
    </cfRule>
  </conditionalFormatting>
  <conditionalFormatting sqref="H57:H60">
    <cfRule type="expression" dxfId="1225" priority="17">
      <formula>H57&gt;0</formula>
    </cfRule>
    <cfRule type="expression" dxfId="1224" priority="18">
      <formula>H57&lt;0</formula>
    </cfRule>
  </conditionalFormatting>
  <conditionalFormatting sqref="F82:F96">
    <cfRule type="expression" dxfId="1223" priority="11">
      <formula>F82&gt;0</formula>
    </cfRule>
    <cfRule type="expression" dxfId="1222" priority="12">
      <formula>F82&lt;0</formula>
    </cfRule>
  </conditionalFormatting>
  <conditionalFormatting sqref="H82:H96">
    <cfRule type="expression" dxfId="1221" priority="9">
      <formula>H82&gt;0</formula>
    </cfRule>
    <cfRule type="expression" dxfId="1220" priority="10">
      <formula>H82&lt;0</formula>
    </cfRule>
  </conditionalFormatting>
  <conditionalFormatting sqref="F25:F41">
    <cfRule type="expression" dxfId="1219" priority="7">
      <formula>F25&gt;0</formula>
    </cfRule>
    <cfRule type="expression" dxfId="1218" priority="8">
      <formula>F25&lt;0</formula>
    </cfRule>
  </conditionalFormatting>
  <conditionalFormatting sqref="H25:H41">
    <cfRule type="expression" dxfId="1217" priority="5">
      <formula>H25&gt;0</formula>
    </cfRule>
    <cfRule type="expression" dxfId="1216" priority="6">
      <formula>H25&lt;0</formula>
    </cfRule>
  </conditionalFormatting>
  <conditionalFormatting sqref="J34:J47">
    <cfRule type="expression" dxfId="1215" priority="3">
      <formula>J34&gt;0</formula>
    </cfRule>
    <cfRule type="expression" dxfId="1214" priority="4">
      <formula>J34&lt;0</formula>
    </cfRule>
  </conditionalFormatting>
  <conditionalFormatting sqref="J39">
    <cfRule type="expression" dxfId="1213" priority="1">
      <formula>J39&gt;0</formula>
    </cfRule>
    <cfRule type="expression" dxfId="121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142.44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142.44</v>
      </c>
      <c r="R4" s="517">
        <v>1.2500000000000001E-2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644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156.684</v>
      </c>
      <c r="Q43" s="2"/>
      <c r="T43" s="107" t="s">
        <v>101</v>
      </c>
      <c r="U43" s="365" t="s">
        <v>645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155.25960000000001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153.83520000000001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152.41079999999999</v>
      </c>
      <c r="Q46" s="2"/>
      <c r="T46" s="107" t="s">
        <v>122</v>
      </c>
      <c r="U46" s="365" t="s">
        <v>415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150.9864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149.56200000000001</v>
      </c>
      <c r="Q48" s="2"/>
      <c r="T48" s="107" t="s">
        <v>105</v>
      </c>
      <c r="U48" s="365" t="s">
        <v>646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148.13759999999999</v>
      </c>
      <c r="Q49" s="2"/>
      <c r="T49" s="107" t="s">
        <v>106</v>
      </c>
      <c r="U49" s="365" t="s">
        <v>647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146.7132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145.28880000000001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143.86439999999999</v>
      </c>
      <c r="Q52" s="2"/>
      <c r="T52" s="107" t="s">
        <v>108</v>
      </c>
      <c r="U52" s="365" t="s">
        <v>648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142.44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141.01560000000001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139.59119999999999</v>
      </c>
      <c r="Q55" s="2"/>
      <c r="T55" s="107" t="s">
        <v>109</v>
      </c>
      <c r="U55" s="365" t="s">
        <v>592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138.16679999999999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136.7424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135.31799999999998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133.89359999999999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132.4692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131.04480000000001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129.62039999999999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128.196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211" priority="35">
      <formula>N19&gt;0</formula>
    </cfRule>
    <cfRule type="expression" dxfId="12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09" priority="21">
      <formula>F25&gt;0</formula>
    </cfRule>
    <cfRule type="expression" dxfId="1208" priority="22">
      <formula>F25&lt;0</formula>
    </cfRule>
  </conditionalFormatting>
  <conditionalFormatting sqref="H25:H47">
    <cfRule type="expression" dxfId="1207" priority="19">
      <formula>H25&gt;0</formula>
    </cfRule>
    <cfRule type="expression" dxfId="1206" priority="20">
      <formula>H25&lt;0</formula>
    </cfRule>
  </conditionalFormatting>
  <conditionalFormatting sqref="I25:I27">
    <cfRule type="expression" dxfId="1205" priority="15">
      <formula>I25&gt;0</formula>
    </cfRule>
    <cfRule type="expression" dxfId="1204" priority="16">
      <formula>I25&lt;0</formula>
    </cfRule>
  </conditionalFormatting>
  <conditionalFormatting sqref="Q7">
    <cfRule type="expression" dxfId="1203" priority="5">
      <formula>Q7&gt;0</formula>
    </cfRule>
    <cfRule type="expression" dxfId="1202" priority="6">
      <formula>Q7&lt;0</formula>
    </cfRule>
  </conditionalFormatting>
  <conditionalFormatting sqref="Q8">
    <cfRule type="expression" dxfId="1201" priority="3">
      <formula>Q8&gt;0</formula>
    </cfRule>
    <cfRule type="expression" dxfId="12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80.02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80.02</v>
      </c>
      <c r="R4" s="499">
        <v>5.9200000000000003E-2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88.022000000000006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87.221800000000002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86.421599999999998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85.621399999999994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84.821200000000005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84.021000000000001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83.220799999999997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82.420599999999993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81.620400000000004</v>
      </c>
      <c r="Q49" s="2"/>
      <c r="T49" s="92" t="s">
        <v>104</v>
      </c>
      <c r="U49" s="129" t="s">
        <v>570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80.8202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80.02</v>
      </c>
      <c r="Q51" s="2"/>
      <c r="T51" s="92" t="s">
        <v>105</v>
      </c>
      <c r="U51" s="129" t="s">
        <v>649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79.219799999999992</v>
      </c>
      <c r="Q52" s="2"/>
      <c r="T52" s="92" t="s">
        <v>106</v>
      </c>
      <c r="U52" s="129" t="s">
        <v>504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78.419599999999988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77.619399999999999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76.819199999999995</v>
      </c>
      <c r="T55" s="92" t="s">
        <v>108</v>
      </c>
      <c r="U55" s="129" t="s">
        <v>650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76.018999999999991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75.218799999999987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74.418599999999998</v>
      </c>
      <c r="T58" s="92" t="s">
        <v>109</v>
      </c>
      <c r="U58" s="129" t="s">
        <v>601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73.618399999999994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72.818200000000004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72.018000000000001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99" priority="9">
      <formula>F36&gt;0</formula>
    </cfRule>
    <cfRule type="expression" dxfId="1198" priority="10">
      <formula>F36&lt;0</formula>
    </cfRule>
  </conditionalFormatting>
  <conditionalFormatting sqref="F25:F35">
    <cfRule type="expression" dxfId="1197" priority="7">
      <formula>F25&gt;0</formula>
    </cfRule>
    <cfRule type="expression" dxfId="1196" priority="8">
      <formula>F25&lt;0</formula>
    </cfRule>
  </conditionalFormatting>
  <conditionalFormatting sqref="H25:H35">
    <cfRule type="expression" dxfId="1195" priority="5">
      <formula>H25&gt;0</formula>
    </cfRule>
    <cfRule type="expression" dxfId="1194" priority="6">
      <formula>H25&lt;0</formula>
    </cfRule>
  </conditionalFormatting>
  <conditionalFormatting sqref="Q7">
    <cfRule type="expression" dxfId="1193" priority="3">
      <formula>Q7&gt;0</formula>
    </cfRule>
    <cfRule type="expression" dxfId="1192" priority="4">
      <formula>Q7&lt;0</formula>
    </cfRule>
  </conditionalFormatting>
  <conditionalFormatting sqref="Q8">
    <cfRule type="expression" dxfId="1191" priority="1">
      <formula>Q8&gt;0</formula>
    </cfRule>
    <cfRule type="expression" dxfId="11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548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70.67</v>
      </c>
      <c r="R4" s="522">
        <v>1.9599999999999999E-2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7067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57.299999999999272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-101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-1.4090401785714284E-2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77.737000000000009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77.030300000000011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76.323600000000013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75.616900000000001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74.910200000000003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74.203500000000005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73.496800000000007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72.79010000000001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72.083399999999997</v>
      </c>
      <c r="Q49" s="2"/>
      <c r="T49" s="92" t="s">
        <v>122</v>
      </c>
      <c r="U49" s="129" t="s">
        <v>560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71.3767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70.67</v>
      </c>
      <c r="Q51" s="2"/>
      <c r="T51" s="92" t="s">
        <v>105</v>
      </c>
      <c r="U51" s="129" t="s">
        <v>651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69.963300000000004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69.256600000000006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68.549899999999994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67.843199999999996</v>
      </c>
      <c r="T55" s="92" t="s">
        <v>108</v>
      </c>
      <c r="U55" s="129" t="s">
        <v>652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67.136499999999998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66.4298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65.723100000000002</v>
      </c>
      <c r="T58" s="92" t="s">
        <v>109</v>
      </c>
      <c r="U58" s="129" t="s">
        <v>602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65.016400000000004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64.309700000000007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63.603000000000002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9" priority="17">
      <formula>F47&gt;0</formula>
    </cfRule>
    <cfRule type="expression" dxfId="1188" priority="18">
      <formula>F47&lt;0</formula>
    </cfRule>
  </conditionalFormatting>
  <conditionalFormatting sqref="Q7">
    <cfRule type="expression" dxfId="1187" priority="15">
      <formula>Q7&gt;0</formula>
    </cfRule>
    <cfRule type="expression" dxfId="1186" priority="16">
      <formula>Q7&lt;0</formula>
    </cfRule>
  </conditionalFormatting>
  <conditionalFormatting sqref="Q8">
    <cfRule type="expression" dxfId="1185" priority="13">
      <formula>Q8&gt;0</formula>
    </cfRule>
    <cfRule type="expression" dxfId="1184" priority="14">
      <formula>Q8&lt;0</formula>
    </cfRule>
  </conditionalFormatting>
  <conditionalFormatting sqref="F25:F46">
    <cfRule type="expression" dxfId="1183" priority="11">
      <formula>F25&gt;0</formula>
    </cfRule>
    <cfRule type="expression" dxfId="1182" priority="12">
      <formula>F25&lt;0</formula>
    </cfRule>
  </conditionalFormatting>
  <conditionalFormatting sqref="H25:H46">
    <cfRule type="expression" dxfId="1181" priority="9">
      <formula>H25&gt;0</formula>
    </cfRule>
    <cfRule type="expression" dxfId="1180" priority="10">
      <formula>H25&lt;0</formula>
    </cfRule>
  </conditionalFormatting>
  <conditionalFormatting sqref="F89:F110">
    <cfRule type="expression" dxfId="1179" priority="7">
      <formula>F89&gt;0</formula>
    </cfRule>
    <cfRule type="expression" dxfId="1178" priority="8">
      <formula>F89&lt;0</formula>
    </cfRule>
  </conditionalFormatting>
  <conditionalFormatting sqref="H89:H110">
    <cfRule type="expression" dxfId="1177" priority="5">
      <formula>H89&gt;0</formula>
    </cfRule>
    <cfRule type="expression" dxfId="1176" priority="6">
      <formula>H89&lt;0</formula>
    </cfRule>
  </conditionalFormatting>
  <conditionalFormatting sqref="Q10">
    <cfRule type="expression" dxfId="1175" priority="3">
      <formula>Q10&gt;0</formula>
    </cfRule>
    <cfRule type="expression" dxfId="1174" priority="4">
      <formula>Q10&lt;0</formula>
    </cfRule>
  </conditionalFormatting>
  <conditionalFormatting sqref="J25:J38">
    <cfRule type="expression" dxfId="1173" priority="1">
      <formula>J25&gt;0</formula>
    </cfRule>
    <cfRule type="expression" dxfId="117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33.159999999999997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33.159999999999997</v>
      </c>
      <c r="R4" s="499">
        <v>5.1999999999999998E-3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36.475999999999999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36.144399999999997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35.812799999999996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35.481200000000001</v>
      </c>
      <c r="R43" s="82"/>
      <c r="T43" s="86" t="s">
        <v>101</v>
      </c>
      <c r="U43" s="129" t="s">
        <v>586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35.1496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34.817999999999998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34.486399999999996</v>
      </c>
      <c r="R46" s="82"/>
      <c r="T46" s="86" t="s">
        <v>122</v>
      </c>
      <c r="U46" s="231" t="s">
        <v>451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34.154799999999994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33.8232</v>
      </c>
      <c r="R48" s="82"/>
      <c r="T48" s="86" t="s">
        <v>105</v>
      </c>
      <c r="U48" s="129" t="s">
        <v>653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33.491599999999998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33.159999999999997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32.828399999999995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32.496799999999993</v>
      </c>
      <c r="R52" s="82"/>
      <c r="T52" s="86" t="s">
        <v>108</v>
      </c>
      <c r="U52" s="129" t="s">
        <v>654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32.165199999999999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31.833599999999997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31.501999999999995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31.170399999999994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30.838799999999999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30.507199999999997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30.175599999999999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29.843999999999998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71" priority="31">
      <formula>F29&gt;0</formula>
    </cfRule>
    <cfRule type="expression" dxfId="1170" priority="32">
      <formula>F29&lt;0</formula>
    </cfRule>
  </conditionalFormatting>
  <conditionalFormatting sqref="F29 F31:F35">
    <cfRule type="expression" dxfId="1169" priority="33">
      <formula>F29&gt;0</formula>
    </cfRule>
    <cfRule type="expression" dxfId="1168" priority="34">
      <formula>F29&lt;0</formula>
    </cfRule>
  </conditionalFormatting>
  <conditionalFormatting sqref="H29 H31:H35">
    <cfRule type="expression" dxfId="1167" priority="29">
      <formula>H29&gt;0</formula>
    </cfRule>
    <cfRule type="expression" dxfId="1166" priority="30">
      <formula>H29&lt;0</formula>
    </cfRule>
  </conditionalFormatting>
  <conditionalFormatting sqref="F21:F28">
    <cfRule type="expression" dxfId="1165" priority="27">
      <formula>F21&gt;0</formula>
    </cfRule>
    <cfRule type="expression" dxfId="1164" priority="28">
      <formula>F21&lt;0</formula>
    </cfRule>
  </conditionalFormatting>
  <conditionalFormatting sqref="H21:H28">
    <cfRule type="expression" dxfId="1163" priority="25">
      <formula>H21&gt;0</formula>
    </cfRule>
    <cfRule type="expression" dxfId="1162" priority="26">
      <formula>H21&lt;0</formula>
    </cfRule>
  </conditionalFormatting>
  <conditionalFormatting sqref="Q8">
    <cfRule type="expression" dxfId="1161" priority="21">
      <formula>Q8&gt;0</formula>
    </cfRule>
    <cfRule type="expression" dxfId="1160" priority="22">
      <formula>Q8&lt;0</formula>
    </cfRule>
  </conditionalFormatting>
  <conditionalFormatting sqref="Q7">
    <cfRule type="expression" dxfId="1159" priority="23">
      <formula>Q7&gt;0</formula>
    </cfRule>
    <cfRule type="expression" dxfId="1158" priority="24">
      <formula>Q7&lt;0</formula>
    </cfRule>
  </conditionalFormatting>
  <conditionalFormatting sqref="F30">
    <cfRule type="expression" dxfId="1157" priority="19">
      <formula>F30&gt;0</formula>
    </cfRule>
    <cfRule type="expression" dxfId="1156" priority="20">
      <formula>F30&lt;0</formula>
    </cfRule>
  </conditionalFormatting>
  <conditionalFormatting sqref="H30">
    <cfRule type="expression" dxfId="1155" priority="17">
      <formula>H30&gt;0</formula>
    </cfRule>
    <cfRule type="expression" dxfId="1154" priority="18">
      <formula>H30&lt;0</formula>
    </cfRule>
  </conditionalFormatting>
  <conditionalFormatting sqref="F68 F70:F74">
    <cfRule type="expression" dxfId="1153" priority="13">
      <formula>F68&gt;0</formula>
    </cfRule>
    <cfRule type="expression" dxfId="1152" priority="14">
      <formula>F68&lt;0</formula>
    </cfRule>
  </conditionalFormatting>
  <conditionalFormatting sqref="F68 F70:F74">
    <cfRule type="expression" dxfId="1151" priority="15">
      <formula>F68&gt;0</formula>
    </cfRule>
    <cfRule type="expression" dxfId="1150" priority="16">
      <formula>F68&lt;0</formula>
    </cfRule>
  </conditionalFormatting>
  <conditionalFormatting sqref="H68 H70:H74">
    <cfRule type="expression" dxfId="1149" priority="11">
      <formula>H68&gt;0</formula>
    </cfRule>
    <cfRule type="expression" dxfId="1148" priority="12">
      <formula>H68&lt;0</formula>
    </cfRule>
  </conditionalFormatting>
  <conditionalFormatting sqref="F60:F67">
    <cfRule type="expression" dxfId="1147" priority="9">
      <formula>F60&gt;0</formula>
    </cfRule>
    <cfRule type="expression" dxfId="1146" priority="10">
      <formula>F60&lt;0</formula>
    </cfRule>
  </conditionalFormatting>
  <conditionalFormatting sqref="H60:H67">
    <cfRule type="expression" dxfId="1145" priority="7">
      <formula>H60&gt;0</formula>
    </cfRule>
    <cfRule type="expression" dxfId="1144" priority="8">
      <formula>H60&lt;0</formula>
    </cfRule>
  </conditionalFormatting>
  <conditionalFormatting sqref="F69">
    <cfRule type="expression" dxfId="1143" priority="5">
      <formula>F69&gt;0</formula>
    </cfRule>
    <cfRule type="expression" dxfId="1142" priority="6">
      <formula>F69&lt;0</formula>
    </cfRule>
  </conditionalFormatting>
  <conditionalFormatting sqref="H69">
    <cfRule type="expression" dxfId="1141" priority="3">
      <formula>H69&gt;0</formula>
    </cfRule>
    <cfRule type="expression" dxfId="1140" priority="4">
      <formula>H69&lt;0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31.07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31.07</v>
      </c>
      <c r="R4" s="499">
        <v>2.24E-2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34.177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33.866300000000003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33.555600000000005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33.244900000000001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32.934200000000004</v>
      </c>
      <c r="Q45" s="2"/>
      <c r="T45" s="92" t="s">
        <v>100</v>
      </c>
      <c r="U45" s="129" t="s">
        <v>655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32.6235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32.312800000000003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32.002099999999999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31.691400000000002</v>
      </c>
      <c r="Q49" s="2"/>
      <c r="T49" s="92" t="s">
        <v>122</v>
      </c>
      <c r="U49" s="129" t="s">
        <v>452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31.380700000000001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31.07</v>
      </c>
      <c r="Q51" s="2"/>
      <c r="T51" s="92" t="s">
        <v>105</v>
      </c>
      <c r="U51" s="129" t="s">
        <v>656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30.7593</v>
      </c>
      <c r="Q52" s="2"/>
      <c r="T52" s="92" t="s">
        <v>106</v>
      </c>
      <c r="U52" s="129" t="s">
        <v>593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30.448599999999999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30.137899999999998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29.827199999999998</v>
      </c>
      <c r="T55" s="92" t="s">
        <v>108</v>
      </c>
      <c r="U55" s="129" t="s">
        <v>657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29.516500000000001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29.2058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28.895100000000003</v>
      </c>
      <c r="T58" s="92" t="s">
        <v>109</v>
      </c>
      <c r="U58" s="129" t="s">
        <v>594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28.584400000000002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28.273700000000002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27.963000000000001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7" priority="11">
      <formula>F33&gt;0</formula>
    </cfRule>
    <cfRule type="expression" dxfId="1136" priority="12">
      <formula>F33&lt;0</formula>
    </cfRule>
  </conditionalFormatting>
  <conditionalFormatting sqref="Q7">
    <cfRule type="expression" dxfId="1135" priority="9">
      <formula>Q7&gt;0</formula>
    </cfRule>
    <cfRule type="expression" dxfId="1134" priority="10">
      <formula>Q7&lt;0</formula>
    </cfRule>
  </conditionalFormatting>
  <conditionalFormatting sqref="Q8">
    <cfRule type="expression" dxfId="1133" priority="7">
      <formula>Q8&gt;0</formula>
    </cfRule>
    <cfRule type="expression" dxfId="1132" priority="8">
      <formula>Q8&lt;0</formula>
    </cfRule>
  </conditionalFormatting>
  <conditionalFormatting sqref="F25:F32">
    <cfRule type="expression" dxfId="1131" priority="5">
      <formula>F25&gt;0</formula>
    </cfRule>
    <cfRule type="expression" dxfId="1130" priority="6">
      <formula>F25&lt;0</formula>
    </cfRule>
  </conditionalFormatting>
  <conditionalFormatting sqref="H25:H32">
    <cfRule type="expression" dxfId="1129" priority="3">
      <formula>H25&gt;0</formula>
    </cfRule>
    <cfRule type="expression" dxfId="1128" priority="4">
      <formula>H25&lt;0</formula>
    </cfRule>
  </conditionalFormatting>
  <conditionalFormatting sqref="Q10">
    <cfRule type="expression" dxfId="1127" priority="1">
      <formula>Q10&gt;0</formula>
    </cfRule>
    <cfRule type="expression" dxfId="112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485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514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21.29</v>
      </c>
      <c r="R4" s="499">
        <v>4.1999999999999997E-3</v>
      </c>
      <c r="T4" s="162" t="s">
        <v>515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6387</v>
      </c>
      <c r="T5" t="s">
        <v>516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993.06999999999698</v>
      </c>
      <c r="R7" s="30">
        <v>42849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648.08999999999651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0.11292911023173323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498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SUM(H2:H8)</f>
        <v>900</v>
      </c>
      <c r="I18" s="18"/>
      <c r="J18" s="18"/>
      <c r="K18" s="18">
        <f>SUM(K2:K8)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360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405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414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436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465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23.419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23.206099999999999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22.993200000000002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22.7803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22.567399999999999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22.354500000000002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22.1416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A48">
        <v>0</v>
      </c>
      <c r="B48" s="192">
        <v>42843</v>
      </c>
      <c r="C48" s="10">
        <v>300</v>
      </c>
      <c r="D48" s="199">
        <v>19.13</v>
      </c>
      <c r="E48" s="40">
        <v>21.19</v>
      </c>
      <c r="F48" s="40">
        <f t="shared" ref="F48" si="20">C48*(E48-D48)</f>
        <v>618.00000000000068</v>
      </c>
      <c r="G48" s="40">
        <f t="shared" ref="G48" si="21">D48*C48</f>
        <v>5739</v>
      </c>
      <c r="H48" s="230">
        <f t="shared" ref="H48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21.928699999999999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21.715799999999998</v>
      </c>
      <c r="Q49" s="2"/>
      <c r="T49" s="92" t="s">
        <v>122</v>
      </c>
      <c r="U49" s="129" t="s">
        <v>561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21.5029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21.29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21.077099999999998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20.8642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20.651299999999999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20.438399999999998</v>
      </c>
      <c r="T55" s="92" t="s">
        <v>108</v>
      </c>
      <c r="U55" s="129" t="s">
        <v>551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20.225499999999997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20.012599999999999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19.799700000000001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19.5868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19.373899999999999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19.161000000000001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524</v>
      </c>
      <c r="T67" s="598" t="s">
        <v>514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528</v>
      </c>
      <c r="T68" s="23" t="s">
        <v>527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529</v>
      </c>
      <c r="T69" s="23" t="s">
        <v>530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531</v>
      </c>
      <c r="T70" s="23" t="s">
        <v>532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535</v>
      </c>
      <c r="T73" s="23" t="s">
        <v>525</v>
      </c>
    </row>
    <row r="74" spans="1:31" x14ac:dyDescent="0.25">
      <c r="S74" t="s">
        <v>534</v>
      </c>
      <c r="T74" s="23" t="s">
        <v>526</v>
      </c>
    </row>
    <row r="75" spans="1:31" x14ac:dyDescent="0.25">
      <c r="S75" t="s">
        <v>533</v>
      </c>
      <c r="T75" s="23" t="s">
        <v>536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3">C83*(E83-D83)</f>
        <v>-67.999999999999829</v>
      </c>
      <c r="G83" s="379">
        <f t="shared" ref="G83:G92" si="24">D83*C83</f>
        <v>2110.4</v>
      </c>
      <c r="H83" s="380">
        <f t="shared" ref="H83:H92" si="2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3"/>
        <v>-65.999999999999659</v>
      </c>
      <c r="G84" s="379">
        <f t="shared" si="24"/>
        <v>3129.6</v>
      </c>
      <c r="H84" s="380">
        <f t="shared" si="2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3"/>
        <v>-9.5999999999997954</v>
      </c>
      <c r="G85" s="379">
        <f t="shared" si="24"/>
        <v>3129.6</v>
      </c>
      <c r="H85" s="380">
        <f t="shared" si="2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3"/>
        <v>61.200000000000188</v>
      </c>
      <c r="G86" s="379">
        <f t="shared" si="24"/>
        <v>3129.6</v>
      </c>
      <c r="H86" s="380">
        <f t="shared" si="2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3"/>
        <v>-61.199999999999477</v>
      </c>
      <c r="G87" s="379">
        <f t="shared" si="24"/>
        <v>5103.2</v>
      </c>
      <c r="H87" s="380">
        <f t="shared" si="2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3"/>
        <v>-37.199999999999989</v>
      </c>
      <c r="G88" s="379">
        <f t="shared" si="24"/>
        <v>5103.2</v>
      </c>
      <c r="H88" s="380">
        <f t="shared" si="2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3"/>
        <v>146.80000000000035</v>
      </c>
      <c r="G89" s="379">
        <f t="shared" si="24"/>
        <v>5103.2</v>
      </c>
      <c r="H89" s="380">
        <f t="shared" si="2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3"/>
        <v>180.80000000000069</v>
      </c>
      <c r="G90" s="379">
        <f t="shared" si="24"/>
        <v>5103.2</v>
      </c>
      <c r="H90" s="380">
        <f t="shared" si="2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3"/>
        <v>214.24000000000021</v>
      </c>
      <c r="G91" s="379">
        <f t="shared" si="24"/>
        <v>2454.7599999999998</v>
      </c>
      <c r="H91" s="380">
        <f t="shared" si="2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3"/>
        <v>270.63199999999995</v>
      </c>
      <c r="G92" s="379">
        <f t="shared" si="24"/>
        <v>1908.568</v>
      </c>
      <c r="H92" s="380">
        <f t="shared" si="2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1 F49:F51">
    <cfRule type="expression" dxfId="1125" priority="31">
      <formula>F31&gt;0</formula>
    </cfRule>
    <cfRule type="expression" dxfId="1124" priority="32">
      <formula>F31&lt;0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119" priority="19">
      <formula>M53&gt;0</formula>
    </cfRule>
    <cfRule type="expression" dxfId="1118" priority="20">
      <formula>M53&lt;0</formula>
    </cfRule>
  </conditionalFormatting>
  <conditionalFormatting sqref="Q10">
    <cfRule type="expression" dxfId="1117" priority="17">
      <formula>Q10&gt;0</formula>
    </cfRule>
    <cfRule type="expression" dxfId="1116" priority="18">
      <formula>Q10&lt;0</formula>
    </cfRule>
  </conditionalFormatting>
  <conditionalFormatting sqref="F25:F30">
    <cfRule type="expression" dxfId="1115" priority="15">
      <formula>F25&gt;0</formula>
    </cfRule>
    <cfRule type="expression" dxfId="1114" priority="16">
      <formula>F25&lt;0</formula>
    </cfRule>
  </conditionalFormatting>
  <conditionalFormatting sqref="H25:H30">
    <cfRule type="expression" dxfId="1113" priority="13">
      <formula>H25&gt;0</formula>
    </cfRule>
    <cfRule type="expression" dxfId="1112" priority="14">
      <formula>H25&lt;0</formula>
    </cfRule>
  </conditionalFormatting>
  <conditionalFormatting sqref="F83:F94">
    <cfRule type="expression" dxfId="1111" priority="11">
      <formula>F83&gt;0</formula>
    </cfRule>
    <cfRule type="expression" dxfId="1110" priority="12">
      <formula>F83&lt;0</formula>
    </cfRule>
  </conditionalFormatting>
  <conditionalFormatting sqref="H83:H94">
    <cfRule type="expression" dxfId="1109" priority="9">
      <formula>H83&gt;0</formula>
    </cfRule>
    <cfRule type="expression" dxfId="1108" priority="10">
      <formula>H83&lt;0</formula>
    </cfRule>
  </conditionalFormatting>
  <conditionalFormatting sqref="J41">
    <cfRule type="expression" dxfId="1107" priority="7">
      <formula>J41&gt;0</formula>
    </cfRule>
    <cfRule type="expression" dxfId="1106" priority="8">
      <formula>J41&lt;0</formula>
    </cfRule>
  </conditionalFormatting>
  <conditionalFormatting sqref="J39:J47 J49">
    <cfRule type="expression" dxfId="1105" priority="5">
      <formula>J39&gt;0</formula>
    </cfRule>
    <cfRule type="expression" dxfId="1104" priority="6">
      <formula>J39&lt;0</formula>
    </cfRule>
  </conditionalFormatting>
  <conditionalFormatting sqref="F48 H48">
    <cfRule type="expression" dxfId="1103" priority="3">
      <formula>F48&gt;0</formula>
    </cfRule>
    <cfRule type="expression" dxfId="1102" priority="4">
      <formula>F48&lt;0</formula>
    </cfRule>
  </conditionalFormatting>
  <conditionalFormatting sqref="J48">
    <cfRule type="expression" dxfId="1101" priority="1">
      <formula>J48&gt;0</formula>
    </cfRule>
    <cfRule type="expression" dxfId="1100" priority="2">
      <formula>J48&lt;0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55.95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55.95</v>
      </c>
      <c r="R4" s="499">
        <v>2.3800000000000002E-2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61.545000000000009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60.985500000000009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60.426000000000009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59.866500000000009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59.307000000000009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58.747500000000002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58.188000000000002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57.628500000000003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57.069000000000003</v>
      </c>
      <c r="Q49" s="2"/>
      <c r="T49" s="92" t="s">
        <v>104</v>
      </c>
      <c r="U49" s="129" t="s">
        <v>396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56.509500000000003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55.95</v>
      </c>
      <c r="Q51" s="2"/>
      <c r="T51" s="92" t="s">
        <v>105</v>
      </c>
      <c r="U51" s="129" t="s">
        <v>658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55.390500000000003</v>
      </c>
      <c r="Q52" s="2"/>
      <c r="T52" s="92" t="s">
        <v>106</v>
      </c>
      <c r="U52" s="129" t="s">
        <v>505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54.831000000000003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54.271500000000003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53.712000000000003</v>
      </c>
      <c r="T55" s="92" t="s">
        <v>108</v>
      </c>
      <c r="U55" s="129" t="s">
        <v>659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53.152500000000003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52.592999999999996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52.033500000000004</v>
      </c>
      <c r="T58" s="92" t="s">
        <v>109</v>
      </c>
      <c r="U58" s="129" t="s">
        <v>595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51.474000000000004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50.914500000000004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50.355000000000004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9" priority="15">
      <formula>F39&gt;0</formula>
    </cfRule>
    <cfRule type="expression" dxfId="1098" priority="16">
      <formula>F39&lt;0</formula>
    </cfRule>
  </conditionalFormatting>
  <conditionalFormatting sqref="Q7">
    <cfRule type="expression" dxfId="1097" priority="13">
      <formula>Q7&gt;0</formula>
    </cfRule>
    <cfRule type="expression" dxfId="1096" priority="14">
      <formula>Q7&lt;0</formula>
    </cfRule>
  </conditionalFormatting>
  <conditionalFormatting sqref="Q8">
    <cfRule type="expression" dxfId="1095" priority="11">
      <formula>Q8&gt;0</formula>
    </cfRule>
    <cfRule type="expression" dxfId="1094" priority="12">
      <formula>Q8&lt;0</formula>
    </cfRule>
  </conditionalFormatting>
  <conditionalFormatting sqref="F25:F38">
    <cfRule type="expression" dxfId="1093" priority="9">
      <formula>F25&gt;0</formula>
    </cfRule>
    <cfRule type="expression" dxfId="1092" priority="10">
      <formula>F25&lt;0</formula>
    </cfRule>
  </conditionalFormatting>
  <conditionalFormatting sqref="H25:H38">
    <cfRule type="expression" dxfId="1091" priority="7">
      <formula>H25&gt;0</formula>
    </cfRule>
    <cfRule type="expression" dxfId="10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9" priority="3">
      <formula>M55&gt;0</formula>
    </cfRule>
    <cfRule type="expression" dxfId="1088" priority="4">
      <formula>M55&lt;0</formula>
    </cfRule>
  </conditionalFormatting>
  <conditionalFormatting sqref="Q10">
    <cfRule type="expression" dxfId="1087" priority="1">
      <formula>Q10&gt;0</formula>
    </cfRule>
    <cfRule type="expression" dxfId="10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37.68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37.68</v>
      </c>
      <c r="R4" s="499">
        <v>-7.4000000000000003E-3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370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41.448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41.071200000000005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40.694400000000002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40.317599999999999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39.940800000000003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39.564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39.187200000000004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38.810400000000001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38.433599999999998</v>
      </c>
      <c r="Q49" s="2"/>
      <c r="T49" s="92" t="s">
        <v>104</v>
      </c>
      <c r="U49" s="129" t="s">
        <v>660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38.056800000000003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37.68</v>
      </c>
      <c r="Q51" s="2"/>
      <c r="T51" s="92" t="s">
        <v>105</v>
      </c>
      <c r="U51" s="129" t="s">
        <v>661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37.303199999999997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36.926400000000001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36.549599999999998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36.172799999999995</v>
      </c>
      <c r="T55" s="92" t="s">
        <v>108</v>
      </c>
      <c r="U55" s="129" t="s">
        <v>662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35.795999999999999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35.419199999999996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35.042400000000001</v>
      </c>
      <c r="T58" s="92" t="s">
        <v>109</v>
      </c>
      <c r="U58" s="129" t="s">
        <v>562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34.665599999999998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34.288800000000002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33.911999999999999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5" priority="27">
      <formula>F27&gt;0</formula>
    </cfRule>
    <cfRule type="expression" dxfId="10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83" priority="15">
      <formula>Q8&gt;0</formula>
    </cfRule>
    <cfRule type="expression" dxfId="1082" priority="16">
      <formula>Q8&lt;0</formula>
    </cfRule>
  </conditionalFormatting>
  <conditionalFormatting sqref="Q7">
    <cfRule type="expression" dxfId="1081" priority="17">
      <formula>Q7&gt;0</formula>
    </cfRule>
    <cfRule type="expression" dxfId="1080" priority="18">
      <formula>Q7&lt;0</formula>
    </cfRule>
  </conditionalFormatting>
  <conditionalFormatting sqref="F37:F38">
    <cfRule type="expression" dxfId="1079" priority="13">
      <formula>F37&gt;0</formula>
    </cfRule>
    <cfRule type="expression" dxfId="1078" priority="14">
      <formula>F37&lt;0</formula>
    </cfRule>
  </conditionalFormatting>
  <conditionalFormatting sqref="H37:H38">
    <cfRule type="expression" dxfId="1077" priority="11">
      <formula>H37&gt;0</formula>
    </cfRule>
    <cfRule type="expression" dxfId="1076" priority="12">
      <formula>H37&lt;0</formula>
    </cfRule>
  </conditionalFormatting>
  <conditionalFormatting sqref="F23:F26 H23:H26">
    <cfRule type="expression" dxfId="1075" priority="9">
      <formula>F23&gt;0</formula>
    </cfRule>
    <cfRule type="expression" dxfId="1074" priority="10">
      <formula>F23&lt;0</formula>
    </cfRule>
  </conditionalFormatting>
  <conditionalFormatting sqref="Q10">
    <cfRule type="expression" dxfId="1073" priority="3">
      <formula>Q10&gt;0</formula>
    </cfRule>
    <cfRule type="expression" dxfId="1072" priority="4">
      <formula>Q10&lt;0</formula>
    </cfRule>
  </conditionalFormatting>
  <conditionalFormatting sqref="F22 H22">
    <cfRule type="expression" dxfId="1071" priority="1">
      <formula>F22&gt;0</formula>
    </cfRule>
    <cfRule type="expression" dxfId="1070" priority="2">
      <formula>F22&lt;0</formula>
    </cfRule>
  </conditionalFormatting>
  <conditionalFormatting sqref="M41">
    <cfRule type="expression" dxfId="1069" priority="5">
      <formula>M41&gt;0</formula>
    </cfRule>
    <cfRule type="expression" dxfId="10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53.44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53.44</v>
      </c>
      <c r="R4" s="499">
        <v>4.4999999999999997E-3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58.783999999999999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58.249600000000001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57.715200000000003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57.180799999999998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56.6464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56.112000000000002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55.577599999999997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55.043199999999999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54.508800000000001</v>
      </c>
      <c r="Q49" s="2"/>
      <c r="T49" s="92" t="s">
        <v>104</v>
      </c>
      <c r="U49" s="129" t="s">
        <v>519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53.974399999999996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53.44</v>
      </c>
      <c r="Q51" s="2"/>
      <c r="T51" s="92" t="s">
        <v>105</v>
      </c>
      <c r="U51" s="129" t="s">
        <v>663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52.9056</v>
      </c>
      <c r="Q52" s="2"/>
      <c r="T52" s="92" t="s">
        <v>106</v>
      </c>
      <c r="U52" s="129" t="s">
        <v>390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52.371199999999995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51.836799999999997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51.302399999999999</v>
      </c>
      <c r="T55" s="92" t="s">
        <v>108</v>
      </c>
      <c r="U55" s="129" t="s">
        <v>664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50.767999999999994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50.233599999999996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49.699199999999998</v>
      </c>
      <c r="T58" s="92" t="s">
        <v>109</v>
      </c>
      <c r="U58" s="129" t="s">
        <v>603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49.1648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48.630400000000002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48.095999999999997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356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369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387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387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413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450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468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486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7" priority="29">
      <formula>F25&gt;0</formula>
    </cfRule>
    <cfRule type="expression" dxfId="1066" priority="30">
      <formula>F25&lt;0</formula>
    </cfRule>
  </conditionalFormatting>
  <conditionalFormatting sqref="Q7">
    <cfRule type="expression" dxfId="1065" priority="27">
      <formula>Q7&gt;0</formula>
    </cfRule>
    <cfRule type="expression" dxfId="1064" priority="28">
      <formula>Q7&lt;0</formula>
    </cfRule>
  </conditionalFormatting>
  <conditionalFormatting sqref="Q8">
    <cfRule type="expression" dxfId="1063" priority="25">
      <formula>Q8&gt;0</formula>
    </cfRule>
    <cfRule type="expression" dxfId="1062" priority="26">
      <formula>Q8&lt;0</formula>
    </cfRule>
  </conditionalFormatting>
  <conditionalFormatting sqref="Q10">
    <cfRule type="expression" dxfId="1061" priority="13">
      <formula>Q10&gt;0</formula>
    </cfRule>
    <cfRule type="expression" dxfId="1060" priority="14">
      <formula>Q10&lt;0</formula>
    </cfRule>
  </conditionalFormatting>
  <conditionalFormatting sqref="M46">
    <cfRule type="expression" dxfId="1059" priority="11">
      <formula>M46&gt;0</formula>
    </cfRule>
    <cfRule type="expression" dxfId="1058" priority="12">
      <formula>M46&lt;0</formula>
    </cfRule>
  </conditionalFormatting>
  <conditionalFormatting sqref="F80:F88 H80:H88">
    <cfRule type="expression" dxfId="1057" priority="9">
      <formula>F80&gt;0</formula>
    </cfRule>
    <cfRule type="expression" dxfId="1056" priority="10">
      <formula>F80&lt;0</formula>
    </cfRule>
  </conditionalFormatting>
  <conditionalFormatting sqref="F75:F79">
    <cfRule type="expression" dxfId="1055" priority="7">
      <formula>F75&gt;0</formula>
    </cfRule>
    <cfRule type="expression" dxfId="1054" priority="8">
      <formula>F75&lt;0</formula>
    </cfRule>
  </conditionalFormatting>
  <conditionalFormatting sqref="H75:H79">
    <cfRule type="expression" dxfId="1053" priority="5">
      <formula>H75&gt;0</formula>
    </cfRule>
    <cfRule type="expression" dxfId="1052" priority="6">
      <formula>H75&lt;0</formula>
    </cfRule>
  </conditionalFormatting>
  <conditionalFormatting sqref="F71:F74">
    <cfRule type="expression" dxfId="1051" priority="3">
      <formula>F71&gt;0</formula>
    </cfRule>
    <cfRule type="expression" dxfId="1050" priority="4">
      <formula>F71&lt;0</formula>
    </cfRule>
  </conditionalFormatting>
  <conditionalFormatting sqref="H71:H74">
    <cfRule type="expression" dxfId="1049" priority="1">
      <formula>H71&gt;0</formula>
    </cfRule>
    <cfRule type="expression" dxfId="10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60.2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60.2</v>
      </c>
      <c r="R4" s="499">
        <v>8.6999999999999994E-3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66.220000000000013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65.618000000000009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65.016000000000005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64.414000000000001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63.812000000000005</v>
      </c>
      <c r="Q45" s="2"/>
      <c r="T45" s="92" t="s">
        <v>100</v>
      </c>
      <c r="U45" s="129" t="s">
        <v>665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63.210000000000008</v>
      </c>
      <c r="Q46" s="2"/>
      <c r="T46" s="92" t="s">
        <v>101</v>
      </c>
      <c r="U46" s="129" t="s">
        <v>666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62.608000000000004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62.006000000000007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61.404000000000003</v>
      </c>
      <c r="Q49" s="2"/>
      <c r="T49" s="92" t="s">
        <v>122</v>
      </c>
      <c r="U49" s="129" t="s">
        <v>415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60.802000000000007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60.2</v>
      </c>
      <c r="Q51" s="2"/>
      <c r="T51" s="92" t="s">
        <v>105</v>
      </c>
      <c r="U51" s="129" t="s">
        <v>667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59.597999999999999</v>
      </c>
      <c r="Q52" s="2"/>
      <c r="T52" s="92" t="s">
        <v>106</v>
      </c>
      <c r="U52" s="129" t="s">
        <v>447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58.996000000000002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58.393999999999998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57.792000000000002</v>
      </c>
      <c r="T55" s="92" t="s">
        <v>108</v>
      </c>
      <c r="U55" s="129" t="s">
        <v>668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57.19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56.588000000000001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55.986000000000004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55.384000000000007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54.782000000000004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54.180000000000007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7" priority="11">
      <formula>F34&gt;0</formula>
    </cfRule>
    <cfRule type="expression" dxfId="1046" priority="12">
      <formula>F34&lt;0</formula>
    </cfRule>
  </conditionalFormatting>
  <conditionalFormatting sqref="Q7">
    <cfRule type="expression" dxfId="1045" priority="9">
      <formula>Q7&gt;0</formula>
    </cfRule>
    <cfRule type="expression" dxfId="1044" priority="10">
      <formula>Q7&lt;0</formula>
    </cfRule>
  </conditionalFormatting>
  <conditionalFormatting sqref="Q8">
    <cfRule type="expression" dxfId="1043" priority="7">
      <formula>Q8&gt;0</formula>
    </cfRule>
    <cfRule type="expression" dxfId="1042" priority="8">
      <formula>Q8&lt;0</formula>
    </cfRule>
  </conditionalFormatting>
  <conditionalFormatting sqref="F25:F33">
    <cfRule type="expression" dxfId="1041" priority="5">
      <formula>F25&gt;0</formula>
    </cfRule>
    <cfRule type="expression" dxfId="1040" priority="6">
      <formula>F25&lt;0</formula>
    </cfRule>
  </conditionalFormatting>
  <conditionalFormatting sqref="H25:H33">
    <cfRule type="expression" dxfId="1039" priority="3">
      <formula>H25&gt;0</formula>
    </cfRule>
    <cfRule type="expression" dxfId="1038" priority="4">
      <formula>H25&lt;0</formula>
    </cfRule>
  </conditionalFormatting>
  <conditionalFormatting sqref="M46">
    <cfRule type="expression" dxfId="1037" priority="1">
      <formula>M46&gt;0</formula>
    </cfRule>
    <cfRule type="expression" dxfId="103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782</v>
      </c>
      <c r="B2" s="498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26.11</v>
      </c>
      <c r="R4" s="499">
        <v>5.4000000000000003E-3</v>
      </c>
      <c r="T4" s="162"/>
      <c r="U4" s="1"/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2611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143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143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5.7941653160453806E-2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31" x14ac:dyDescent="0.25">
      <c r="H11" s="71"/>
      <c r="O11" s="11" t="s">
        <v>178</v>
      </c>
      <c r="P11" s="34"/>
      <c r="Q11" s="137" t="e">
        <f>IF(U58="N/A (N/A)", 0, VALUE(TRIM(CLEAN(MID(U58, FIND("(", U58)+1, 5)))))</f>
        <v>#VALUE!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B25" s="192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30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28.721</v>
      </c>
      <c r="Q41" s="2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4">O42*$Q$4</f>
        <v>28.459900000000001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4"/>
        <v>28.198800000000002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4"/>
        <v>27.9377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4"/>
        <v>27.676600000000001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4"/>
        <v>27.415500000000002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4"/>
        <v>27.154399999999999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4"/>
        <v>26.8933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4"/>
        <v>26.632200000000001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4"/>
        <v>26.371099999999998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4"/>
        <v>26.11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4"/>
        <v>25.8489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4"/>
        <v>25.587799999999998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4"/>
        <v>25.326699999999999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4"/>
        <v>25.0656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4"/>
        <v>24.804499999999997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4"/>
        <v>24.543399999999998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4"/>
        <v>24.282299999999999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4"/>
        <v>24.0212</v>
      </c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4"/>
        <v>23.760100000000001</v>
      </c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4"/>
        <v>23.498999999999999</v>
      </c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5" priority="9">
      <formula>F57&gt;0</formula>
    </cfRule>
    <cfRule type="expression" dxfId="1034" priority="10">
      <formula>F57&lt;0</formula>
    </cfRule>
  </conditionalFormatting>
  <conditionalFormatting sqref="Q7">
    <cfRule type="expression" dxfId="1033" priority="7">
      <formula>Q7&gt;0</formula>
    </cfRule>
    <cfRule type="expression" dxfId="1032" priority="8">
      <formula>Q7&lt;0</formula>
    </cfRule>
  </conditionalFormatting>
  <conditionalFormatting sqref="Q8">
    <cfRule type="expression" dxfId="1031" priority="5">
      <formula>Q8&gt;0</formula>
    </cfRule>
    <cfRule type="expression" dxfId="1030" priority="6">
      <formula>Q8&lt;0</formula>
    </cfRule>
  </conditionalFormatting>
  <conditionalFormatting sqref="F25:F56">
    <cfRule type="expression" dxfId="1029" priority="3">
      <formula>F25&gt;0</formula>
    </cfRule>
    <cfRule type="expression" dxfId="1028" priority="4">
      <formula>F25&lt;0</formula>
    </cfRule>
  </conditionalFormatting>
  <conditionalFormatting sqref="H25:H56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492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546</v>
      </c>
      <c r="M4" s="4"/>
      <c r="O4" s="11" t="s">
        <v>66</v>
      </c>
      <c r="Q4" s="55">
        <v>79.430000000000007</v>
      </c>
      <c r="R4" s="499">
        <v>2.06E-2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4765.8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14.31999999999698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14.31999999999698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3.0137978061566019E-3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412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412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87.373000000000019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86.578700000000012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472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85.784400000000019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472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84.990100000000012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503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84.195800000000006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83.401500000000013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:F48" si="15">C47*(E47-D47)</f>
        <v>-42.078000000000202</v>
      </c>
      <c r="G47" s="40">
        <f t="shared" ref="G47:G48" si="16">D47*C47</f>
        <v>4751.4780000000001</v>
      </c>
      <c r="H47" s="230">
        <f t="shared" ref="H47:H48" si="17">(E47-D47)/D47</f>
        <v>-8.8557707727995802E-3</v>
      </c>
      <c r="I47" s="40"/>
      <c r="O47" s="82">
        <v>1.04</v>
      </c>
      <c r="P47" s="82">
        <f t="shared" si="5"/>
        <v>82.607200000000006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A48">
        <v>60</v>
      </c>
      <c r="B48" s="192">
        <v>42841</v>
      </c>
      <c r="C48" s="10">
        <v>60</v>
      </c>
      <c r="D48" s="40">
        <v>79.19</v>
      </c>
      <c r="E48" s="40">
        <v>77.959999999999994</v>
      </c>
      <c r="F48" s="40">
        <f t="shared" si="15"/>
        <v>-73.800000000000239</v>
      </c>
      <c r="G48" s="40">
        <f t="shared" si="16"/>
        <v>4751.3999999999996</v>
      </c>
      <c r="H48" s="230">
        <f t="shared" si="17"/>
        <v>-1.5532264174769592E-2</v>
      </c>
      <c r="I48" s="40"/>
      <c r="O48" s="82">
        <v>1.03</v>
      </c>
      <c r="P48" s="82">
        <f t="shared" si="5"/>
        <v>81.812900000000013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81.018600000000006</v>
      </c>
      <c r="Q49" s="2"/>
      <c r="T49" s="92" t="s">
        <v>104</v>
      </c>
      <c r="U49" s="129" t="s">
        <v>506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80.224300000000014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79.430000000000007</v>
      </c>
      <c r="Q51" s="2"/>
      <c r="T51" s="92" t="s">
        <v>105</v>
      </c>
      <c r="U51" s="129" t="s">
        <v>669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78.6357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77.841400000000007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77.0471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76.252800000000008</v>
      </c>
      <c r="T55" s="92" t="s">
        <v>108</v>
      </c>
      <c r="U55" s="129" t="s">
        <v>670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75.458500000000001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74.664200000000008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73.869900000000015</v>
      </c>
      <c r="T58" s="92" t="s">
        <v>109</v>
      </c>
      <c r="U58" s="129" t="s">
        <v>582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73.075600000000009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72.281300000000002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71.487000000000009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25" priority="9">
      <formula>F57&gt;0</formula>
    </cfRule>
    <cfRule type="expression" dxfId="1024" priority="10">
      <formula>F57&lt;0</formula>
    </cfRule>
  </conditionalFormatting>
  <conditionalFormatting sqref="Q7">
    <cfRule type="expression" dxfId="1023" priority="7">
      <formula>Q7&gt;0</formula>
    </cfRule>
    <cfRule type="expression" dxfId="1022" priority="8">
      <formula>Q7&lt;0</formula>
    </cfRule>
  </conditionalFormatting>
  <conditionalFormatting sqref="Q8">
    <cfRule type="expression" dxfId="1021" priority="5">
      <formula>Q8&gt;0</formula>
    </cfRule>
    <cfRule type="expression" dxfId="1020" priority="6">
      <formula>Q8&lt;0</formula>
    </cfRule>
  </conditionalFormatting>
  <conditionalFormatting sqref="F25:F56">
    <cfRule type="expression" dxfId="1019" priority="3">
      <formula>F25&gt;0</formula>
    </cfRule>
    <cfRule type="expression" dxfId="1018" priority="4">
      <formula>F25&lt;0</formula>
    </cfRule>
  </conditionalFormatting>
  <conditionalFormatting sqref="H25:H56">
    <cfRule type="expression" dxfId="1017" priority="1">
      <formula>H25&gt;0</formula>
    </cfRule>
    <cfRule type="expression" dxfId="10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517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543</v>
      </c>
      <c r="M3" s="3"/>
      <c r="O3" s="11" t="s">
        <v>58</v>
      </c>
      <c r="Q3" s="507">
        <f>IF(Q2=0, Q4, (F31-K31-M31)/Q2)</f>
        <v>16.334723437499996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15.09</v>
      </c>
      <c r="R4" s="499">
        <v>2E-3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96576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104542.22999999997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6649.3410000016447</v>
      </c>
      <c r="R7">
        <v>5300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-7966.2299999999814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-7.6201072045239363E-2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1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B27" s="502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B28" s="502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2600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540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461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474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380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18.409800000000001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18.258900000000001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18.108000000000001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17.957100000000001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17.8062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17.6553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17.5044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17.353499999999997</v>
      </c>
      <c r="T49" s="135" t="s">
        <v>122</v>
      </c>
      <c r="U49" s="129" t="s">
        <v>452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17.202599999999997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17.051699999999997</v>
      </c>
      <c r="T51" s="135" t="s">
        <v>105</v>
      </c>
      <c r="U51" s="129" t="s">
        <v>671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16.9008</v>
      </c>
      <c r="T52" s="135" t="s">
        <v>106</v>
      </c>
      <c r="U52" s="129" t="s">
        <v>672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:F55" si="50">C53*(E53-D53)</f>
        <v>-2453.9999999999936</v>
      </c>
      <c r="G53" s="40">
        <f t="shared" ref="G53:G55" si="51">D53*C53</f>
        <v>98334</v>
      </c>
      <c r="H53" s="231">
        <f t="shared" ref="H53:H55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16.7499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A54">
        <v>4800</v>
      </c>
      <c r="B54" s="156">
        <v>42838</v>
      </c>
      <c r="C54" s="10">
        <v>6200</v>
      </c>
      <c r="D54" s="241">
        <v>16.375</v>
      </c>
      <c r="E54" s="40">
        <v>15.9</v>
      </c>
      <c r="F54" s="40">
        <f t="shared" si="50"/>
        <v>-2944.9999999999977</v>
      </c>
      <c r="G54" s="40">
        <f t="shared" si="51"/>
        <v>101525</v>
      </c>
      <c r="H54" s="230">
        <f t="shared" si="52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16.599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A55">
        <v>5300</v>
      </c>
      <c r="B55" s="156">
        <v>42844</v>
      </c>
      <c r="C55" s="10">
        <v>6400</v>
      </c>
      <c r="D55" s="241">
        <v>16.335000000000001</v>
      </c>
      <c r="E55" s="40">
        <v>15.06</v>
      </c>
      <c r="F55" s="40">
        <f t="shared" si="50"/>
        <v>-8160.0000000000018</v>
      </c>
      <c r="G55" s="40">
        <f t="shared" si="51"/>
        <v>104544</v>
      </c>
      <c r="H55" s="230">
        <f t="shared" si="52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3">O55*$Q$4</f>
        <v>16.4481</v>
      </c>
      <c r="T55" s="135" t="s">
        <v>108</v>
      </c>
      <c r="U55" s="129" t="s">
        <v>673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16.2972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16.1463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15.9954</v>
      </c>
      <c r="T58" s="135" t="s">
        <v>109</v>
      </c>
      <c r="U58" s="129" t="s">
        <v>604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15.8445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15.6936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15.5427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15.3918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15.2409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15.09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14.9391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14.7882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14.6373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14.4864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14.3355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14.1846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14.033700000000001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13.8828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13.7319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13.581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13.430099999999999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13.279199999999999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13.128299999999999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12.977399999999999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12.826499999999999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352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352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388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392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403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404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408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411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419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430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435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459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461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1015" priority="102">
      <formula>F79&gt;0</formula>
    </cfRule>
    <cfRule type="expression" dxfId="1014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13" priority="95">
      <formula>F72&gt;0</formula>
    </cfRule>
    <cfRule type="expression" dxfId="1012" priority="96">
      <formula>F72&lt;0</formula>
    </cfRule>
  </conditionalFormatting>
  <conditionalFormatting sqref="H72:H78">
    <cfRule type="expression" dxfId="1011" priority="91">
      <formula>H72&gt;0</formula>
    </cfRule>
    <cfRule type="expression" dxfId="1010" priority="92">
      <formula>H72&lt;0</formula>
    </cfRule>
  </conditionalFormatting>
  <conditionalFormatting sqref="Q8">
    <cfRule type="expression" dxfId="1009" priority="77">
      <formula>Q8&gt;0</formula>
    </cfRule>
    <cfRule type="expression" dxfId="1008" priority="78">
      <formula>Q8&lt;0</formula>
    </cfRule>
  </conditionalFormatting>
  <conditionalFormatting sqref="Q7">
    <cfRule type="expression" dxfId="1007" priority="79">
      <formula>Q7&gt;0</formula>
    </cfRule>
    <cfRule type="expression" dxfId="1006" priority="80">
      <formula>Q7&lt;0</formula>
    </cfRule>
  </conditionalFormatting>
  <conditionalFormatting sqref="F180:F186">
    <cfRule type="expression" dxfId="1005" priority="51">
      <formula>F180&gt;0</formula>
    </cfRule>
    <cfRule type="expression" dxfId="1004" priority="52">
      <formula>F180&lt;0</formula>
    </cfRule>
  </conditionalFormatting>
  <conditionalFormatting sqref="F105:F123 H105:H123">
    <cfRule type="expression" dxfId="1003" priority="73">
      <formula>F105&gt;0</formula>
    </cfRule>
    <cfRule type="expression" dxfId="1002" priority="74">
      <formula>F105&lt;0</formula>
    </cfRule>
  </conditionalFormatting>
  <conditionalFormatting sqref="F98:F104">
    <cfRule type="expression" dxfId="1001" priority="71">
      <formula>F98&gt;0</formula>
    </cfRule>
    <cfRule type="expression" dxfId="1000" priority="72">
      <formula>F98&lt;0</formula>
    </cfRule>
  </conditionalFormatting>
  <conditionalFormatting sqref="H98:H104">
    <cfRule type="expression" dxfId="999" priority="69">
      <formula>H98&gt;0</formula>
    </cfRule>
    <cfRule type="expression" dxfId="998" priority="70">
      <formula>H98&lt;0</formula>
    </cfRule>
  </conditionalFormatting>
  <conditionalFormatting sqref="F131:F149 H131:H149">
    <cfRule type="expression" dxfId="997" priority="67">
      <formula>F131&gt;0</formula>
    </cfRule>
    <cfRule type="expression" dxfId="996" priority="68">
      <formula>F131&lt;0</formula>
    </cfRule>
  </conditionalFormatting>
  <conditionalFormatting sqref="F124:F130">
    <cfRule type="expression" dxfId="995" priority="65">
      <formula>F124&gt;0</formula>
    </cfRule>
    <cfRule type="expression" dxfId="994" priority="66">
      <formula>F124&lt;0</formula>
    </cfRule>
  </conditionalFormatting>
  <conditionalFormatting sqref="H124:H130">
    <cfRule type="expression" dxfId="993" priority="63">
      <formula>H124&gt;0</formula>
    </cfRule>
    <cfRule type="expression" dxfId="992" priority="64">
      <formula>H124&lt;0</formula>
    </cfRule>
  </conditionalFormatting>
  <conditionalFormatting sqref="F157:F174 H157:H174">
    <cfRule type="expression" dxfId="991" priority="61">
      <formula>F157&gt;0</formula>
    </cfRule>
    <cfRule type="expression" dxfId="990" priority="62">
      <formula>F157&lt;0</formula>
    </cfRule>
  </conditionalFormatting>
  <conditionalFormatting sqref="F150:F156">
    <cfRule type="expression" dxfId="989" priority="59">
      <formula>F150&gt;0</formula>
    </cfRule>
    <cfRule type="expression" dxfId="988" priority="60">
      <formula>F150&lt;0</formula>
    </cfRule>
  </conditionalFormatting>
  <conditionalFormatting sqref="H150:H156">
    <cfRule type="expression" dxfId="987" priority="57">
      <formula>H150&gt;0</formula>
    </cfRule>
    <cfRule type="expression" dxfId="986" priority="58">
      <formula>H150&lt;0</formula>
    </cfRule>
  </conditionalFormatting>
  <conditionalFormatting sqref="F175:F179 H175:H179">
    <cfRule type="expression" dxfId="985" priority="55">
      <formula>F175&gt;0</formula>
    </cfRule>
    <cfRule type="expression" dxfId="984" priority="56">
      <formula>F175&lt;0</formula>
    </cfRule>
  </conditionalFormatting>
  <conditionalFormatting sqref="F187:F202 H187:H202">
    <cfRule type="expression" dxfId="983" priority="53">
      <formula>F187&gt;0</formula>
    </cfRule>
    <cfRule type="expression" dxfId="982" priority="54">
      <formula>F187&lt;0</formula>
    </cfRule>
  </conditionalFormatting>
  <conditionalFormatting sqref="H180:H186">
    <cfRule type="expression" dxfId="981" priority="49">
      <formula>H180&gt;0</formula>
    </cfRule>
    <cfRule type="expression" dxfId="980" priority="50">
      <formula>H180&lt;0</formula>
    </cfRule>
  </conditionalFormatting>
  <conditionalFormatting sqref="F203 H203">
    <cfRule type="expression" dxfId="979" priority="47">
      <formula>F203&gt;0</formula>
    </cfRule>
    <cfRule type="expression" dxfId="978" priority="48">
      <formula>F203&lt;0</formula>
    </cfRule>
  </conditionalFormatting>
  <conditionalFormatting sqref="F204:F208 H204:H208">
    <cfRule type="expression" dxfId="977" priority="45">
      <formula>F204&gt;0</formula>
    </cfRule>
    <cfRule type="expression" dxfId="976" priority="46">
      <formula>F204&lt;0</formula>
    </cfRule>
  </conditionalFormatting>
  <conditionalFormatting sqref="F216:F231 H216:H231">
    <cfRule type="expression" dxfId="975" priority="43">
      <formula>F216&gt;0</formula>
    </cfRule>
    <cfRule type="expression" dxfId="974" priority="44">
      <formula>F216&lt;0</formula>
    </cfRule>
  </conditionalFormatting>
  <conditionalFormatting sqref="F209:F215">
    <cfRule type="expression" dxfId="973" priority="41">
      <formula>F209&gt;0</formula>
    </cfRule>
    <cfRule type="expression" dxfId="972" priority="42">
      <formula>F209&lt;0</formula>
    </cfRule>
  </conditionalFormatting>
  <conditionalFormatting sqref="H209:H215">
    <cfRule type="expression" dxfId="971" priority="39">
      <formula>H209&gt;0</formula>
    </cfRule>
    <cfRule type="expression" dxfId="970" priority="40">
      <formula>H209&lt;0</formula>
    </cfRule>
  </conditionalFormatting>
  <conditionalFormatting sqref="F233:F238 H233:H238">
    <cfRule type="expression" dxfId="969" priority="37">
      <formula>F233&gt;0</formula>
    </cfRule>
    <cfRule type="expression" dxfId="968" priority="38">
      <formula>F233&lt;0</formula>
    </cfRule>
  </conditionalFormatting>
  <conditionalFormatting sqref="F239 H239">
    <cfRule type="expression" dxfId="967" priority="35">
      <formula>F239&gt;0</formula>
    </cfRule>
    <cfRule type="expression" dxfId="966" priority="36">
      <formula>F239&lt;0</formula>
    </cfRule>
  </conditionalFormatting>
  <conditionalFormatting sqref="F240:F244 H240:H244">
    <cfRule type="expression" dxfId="965" priority="33">
      <formula>F240&gt;0</formula>
    </cfRule>
    <cfRule type="expression" dxfId="964" priority="34">
      <formula>F240&lt;0</formula>
    </cfRule>
  </conditionalFormatting>
  <conditionalFormatting sqref="F252:F267 H252:H267">
    <cfRule type="expression" dxfId="963" priority="31">
      <formula>F252&gt;0</formula>
    </cfRule>
    <cfRule type="expression" dxfId="962" priority="32">
      <formula>F252&lt;0</formula>
    </cfRule>
  </conditionalFormatting>
  <conditionalFormatting sqref="F245:F251">
    <cfRule type="expression" dxfId="961" priority="29">
      <formula>F245&gt;0</formula>
    </cfRule>
    <cfRule type="expression" dxfId="960" priority="30">
      <formula>F245&lt;0</formula>
    </cfRule>
  </conditionalFormatting>
  <conditionalFormatting sqref="H245:H251">
    <cfRule type="expression" dxfId="959" priority="27">
      <formula>H245&gt;0</formula>
    </cfRule>
    <cfRule type="expression" dxfId="958" priority="28">
      <formula>H245&lt;0</formula>
    </cfRule>
  </conditionalFormatting>
  <conditionalFormatting sqref="F268:F273 H268:H273">
    <cfRule type="expression" dxfId="957" priority="25">
      <formula>F268&gt;0</formula>
    </cfRule>
    <cfRule type="expression" dxfId="956" priority="26">
      <formula>F268&lt;0</formula>
    </cfRule>
  </conditionalFormatting>
  <conditionalFormatting sqref="F274 H274">
    <cfRule type="expression" dxfId="955" priority="23">
      <formula>F274&gt;0</formula>
    </cfRule>
    <cfRule type="expression" dxfId="954" priority="24">
      <formula>F274&lt;0</formula>
    </cfRule>
  </conditionalFormatting>
  <conditionalFormatting sqref="F275:F279 H275:H279">
    <cfRule type="expression" dxfId="953" priority="21">
      <formula>F275&gt;0</formula>
    </cfRule>
    <cfRule type="expression" dxfId="952" priority="22">
      <formula>F275&lt;0</formula>
    </cfRule>
  </conditionalFormatting>
  <conditionalFormatting sqref="F287:F302 H287:H302">
    <cfRule type="expression" dxfId="951" priority="19">
      <formula>F287&gt;0</formula>
    </cfRule>
    <cfRule type="expression" dxfId="950" priority="20">
      <formula>F287&lt;0</formula>
    </cfRule>
  </conditionalFormatting>
  <conditionalFormatting sqref="F280:F286">
    <cfRule type="expression" dxfId="949" priority="17">
      <formula>F280&gt;0</formula>
    </cfRule>
    <cfRule type="expression" dxfId="948" priority="18">
      <formula>F280&lt;0</formula>
    </cfRule>
  </conditionalFormatting>
  <conditionalFormatting sqref="H280:H286">
    <cfRule type="expression" dxfId="947" priority="15">
      <formula>H280&gt;0</formula>
    </cfRule>
    <cfRule type="expression" dxfId="946" priority="16">
      <formula>H280&lt;0</formula>
    </cfRule>
  </conditionalFormatting>
  <conditionalFormatting sqref="M331">
    <cfRule type="expression" dxfId="945" priority="13">
      <formula>M331&gt;0</formula>
    </cfRule>
    <cfRule type="expression" dxfId="944" priority="14">
      <formula>M331&lt;0</formula>
    </cfRule>
  </conditionalFormatting>
  <conditionalFormatting sqref="F54:F68 H54:H68">
    <cfRule type="expression" dxfId="943" priority="11">
      <formula>F54&gt;0</formula>
    </cfRule>
    <cfRule type="expression" dxfId="942" priority="12">
      <formula>F54&lt;0</formula>
    </cfRule>
  </conditionalFormatting>
  <conditionalFormatting sqref="F42:F53">
    <cfRule type="expression" dxfId="941" priority="9">
      <formula>F42&gt;0</formula>
    </cfRule>
    <cfRule type="expression" dxfId="940" priority="10">
      <formula>F42&lt;0</formula>
    </cfRule>
  </conditionalFormatting>
  <conditionalFormatting sqref="H42:H53">
    <cfRule type="expression" dxfId="939" priority="7">
      <formula>H42&gt;0</formula>
    </cfRule>
    <cfRule type="expression" dxfId="938" priority="8">
      <formula>H42&lt;0</formula>
    </cfRule>
  </conditionalFormatting>
  <conditionalFormatting sqref="F36:F41 H36:H41">
    <cfRule type="expression" dxfId="937" priority="5">
      <formula>F36&gt;0</formula>
    </cfRule>
    <cfRule type="expression" dxfId="936" priority="6">
      <formula>F36&lt;0</formula>
    </cfRule>
  </conditionalFormatting>
  <conditionalFormatting sqref="J38:K38">
    <cfRule type="expression" dxfId="935" priority="3">
      <formula>J38&gt;0</formula>
    </cfRule>
    <cfRule type="expression" dxfId="934" priority="4">
      <formula>J38&lt;0</formula>
    </cfRule>
  </conditionalFormatting>
  <conditionalFormatting sqref="J39:K45 K44:K68">
    <cfRule type="expression" dxfId="933" priority="1">
      <formula>J39&gt;0</formula>
    </cfRule>
    <cfRule type="expression" dxfId="932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541</v>
      </c>
      <c r="M3" s="3"/>
      <c r="N3" s="4"/>
      <c r="O3" s="11" t="s">
        <v>58</v>
      </c>
      <c r="Q3" s="490">
        <f>IF(Q2=0, Q4, (F28-K28-M28)/Q2)</f>
        <v>31.861853333333332</v>
      </c>
      <c r="T3" s="1" t="s">
        <v>493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29.71</v>
      </c>
      <c r="R4" s="499">
        <v>-8.0000000000000002E-3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44565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575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-1479.8100000000049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-3227.7799999999988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-6.753697943496903E-2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1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540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358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358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420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437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391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394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462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471</v>
      </c>
      <c r="J41" s="40"/>
      <c r="K41" s="40"/>
      <c r="O41" s="82">
        <v>1.1000000000000001</v>
      </c>
      <c r="P41" s="82">
        <f>O41*$Q$4</f>
        <v>32.681000000000004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360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32.383900000000004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32.086800000000004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31.789700000000003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31.492600000000003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31.195500000000003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30.898400000000002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30.601300000000002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30.304200000000002</v>
      </c>
      <c r="Q49" s="2"/>
      <c r="T49" s="92" t="s">
        <v>104</v>
      </c>
      <c r="U49" s="87" t="s">
        <v>563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30.007100000000001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29.71</v>
      </c>
      <c r="Q51" s="2"/>
      <c r="T51" s="92" t="s">
        <v>105</v>
      </c>
      <c r="U51" s="87" t="s">
        <v>674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29.4129</v>
      </c>
      <c r="Q52" s="2"/>
      <c r="T52" s="92" t="s">
        <v>106</v>
      </c>
      <c r="U52" s="87" t="s">
        <v>675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29.1158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28.8187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28.521599999999999</v>
      </c>
      <c r="T55" s="92" t="s">
        <v>108</v>
      </c>
      <c r="U55" s="87" t="s">
        <v>676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28.224499999999999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27.927399999999999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27.630300000000002</v>
      </c>
      <c r="T58" s="92" t="s">
        <v>109</v>
      </c>
      <c r="U58" s="87" t="s">
        <v>605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27.333200000000001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27.036100000000001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26.739000000000001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780</v>
      </c>
      <c r="S66" s="23" t="s">
        <v>779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31" priority="49">
      <formula>F58&gt;0</formula>
    </cfRule>
    <cfRule type="expression" dxfId="930" priority="50">
      <formula>F58&lt;0</formula>
    </cfRule>
  </conditionalFormatting>
  <conditionalFormatting sqref="F63:F76 F79:F123 F126:F127">
    <cfRule type="expression" dxfId="929" priority="45">
      <formula>F63&gt;0</formula>
    </cfRule>
    <cfRule type="expression" dxfId="928" priority="46">
      <formula>F63&lt;0</formula>
    </cfRule>
  </conditionalFormatting>
  <conditionalFormatting sqref="F63:F76 F79:F123 F126:F127">
    <cfRule type="expression" dxfId="927" priority="47">
      <formula>F63&gt;0</formula>
    </cfRule>
    <cfRule type="expression" dxfId="926" priority="48">
      <formula>F63&lt;0</formula>
    </cfRule>
  </conditionalFormatting>
  <conditionalFormatting sqref="H58:H76 H79:H123 H126:H127">
    <cfRule type="expression" dxfId="925" priority="43">
      <formula>H58&gt;0</formula>
    </cfRule>
    <cfRule type="expression" dxfId="924" priority="44">
      <formula>H58&lt;0</formula>
    </cfRule>
  </conditionalFormatting>
  <conditionalFormatting sqref="F54:F57">
    <cfRule type="expression" dxfId="923" priority="37">
      <formula>F54&gt;0</formula>
    </cfRule>
    <cfRule type="expression" dxfId="922" priority="38">
      <formula>F54&lt;0</formula>
    </cfRule>
  </conditionalFormatting>
  <conditionalFormatting sqref="H54:H57">
    <cfRule type="expression" dxfId="921" priority="35">
      <formula>H54&gt;0</formula>
    </cfRule>
    <cfRule type="expression" dxfId="920" priority="36">
      <formula>H54&lt;0</formula>
    </cfRule>
  </conditionalFormatting>
  <conditionalFormatting sqref="Q8">
    <cfRule type="expression" dxfId="919" priority="31">
      <formula>Q8&gt;0</formula>
    </cfRule>
    <cfRule type="expression" dxfId="918" priority="32">
      <formula>Q8&lt;0</formula>
    </cfRule>
  </conditionalFormatting>
  <conditionalFormatting sqref="Q7">
    <cfRule type="expression" dxfId="917" priority="33">
      <formula>Q7&gt;0</formula>
    </cfRule>
    <cfRule type="expression" dxfId="916" priority="34">
      <formula>Q7&lt;0</formula>
    </cfRule>
  </conditionalFormatting>
  <conditionalFormatting sqref="F77">
    <cfRule type="expression" dxfId="915" priority="27">
      <formula>F77&gt;0</formula>
    </cfRule>
    <cfRule type="expression" dxfId="914" priority="28">
      <formula>F77&lt;0</formula>
    </cfRule>
  </conditionalFormatting>
  <conditionalFormatting sqref="F77">
    <cfRule type="expression" dxfId="913" priority="29">
      <formula>F77&gt;0</formula>
    </cfRule>
    <cfRule type="expression" dxfId="912" priority="30">
      <formula>F77&lt;0</formula>
    </cfRule>
  </conditionalFormatting>
  <conditionalFormatting sqref="H77">
    <cfRule type="expression" dxfId="911" priority="25">
      <formula>H77&gt;0</formula>
    </cfRule>
    <cfRule type="expression" dxfId="910" priority="26">
      <formula>H77&lt;0</formula>
    </cfRule>
  </conditionalFormatting>
  <conditionalFormatting sqref="F78">
    <cfRule type="expression" dxfId="909" priority="21">
      <formula>F78&gt;0</formula>
    </cfRule>
    <cfRule type="expression" dxfId="908" priority="22">
      <formula>F78&lt;0</formula>
    </cfRule>
  </conditionalFormatting>
  <conditionalFormatting sqref="F78">
    <cfRule type="expression" dxfId="907" priority="23">
      <formula>F78&gt;0</formula>
    </cfRule>
    <cfRule type="expression" dxfId="906" priority="24">
      <formula>F78&lt;0</formula>
    </cfRule>
  </conditionalFormatting>
  <conditionalFormatting sqref="H78">
    <cfRule type="expression" dxfId="905" priority="19">
      <formula>H78&gt;0</formula>
    </cfRule>
    <cfRule type="expression" dxfId="904" priority="20">
      <formula>H78&lt;0</formula>
    </cfRule>
  </conditionalFormatting>
  <conditionalFormatting sqref="F124:F125">
    <cfRule type="expression" dxfId="903" priority="15">
      <formula>F124&gt;0</formula>
    </cfRule>
    <cfRule type="expression" dxfId="902" priority="16">
      <formula>F124&lt;0</formula>
    </cfRule>
  </conditionalFormatting>
  <conditionalFormatting sqref="F124:F125">
    <cfRule type="expression" dxfId="901" priority="17">
      <formula>F124&gt;0</formula>
    </cfRule>
    <cfRule type="expression" dxfId="900" priority="18">
      <formula>F124&lt;0</formula>
    </cfRule>
  </conditionalFormatting>
  <conditionalFormatting sqref="H124:H125">
    <cfRule type="expression" dxfId="899" priority="13">
      <formula>H124&gt;0</formula>
    </cfRule>
    <cfRule type="expression" dxfId="898" priority="14">
      <formula>H124&lt;0</formula>
    </cfRule>
  </conditionalFormatting>
  <conditionalFormatting sqref="F35:F48">
    <cfRule type="expression" dxfId="897" priority="11">
      <formula>F35&gt;0</formula>
    </cfRule>
    <cfRule type="expression" dxfId="896" priority="12">
      <formula>F35&lt;0</formula>
    </cfRule>
  </conditionalFormatting>
  <conditionalFormatting sqref="H35:H48">
    <cfRule type="expression" dxfId="895" priority="9">
      <formula>H35&gt;0</formula>
    </cfRule>
    <cfRule type="expression" dxfId="894" priority="10">
      <formula>H35&lt;0</formula>
    </cfRule>
  </conditionalFormatting>
  <conditionalFormatting sqref="Q10">
    <cfRule type="expression" dxfId="893" priority="7">
      <formula>Q10&gt;0</formula>
    </cfRule>
    <cfRule type="expression" dxfId="892" priority="8">
      <formula>Q10&lt;0</formula>
    </cfRule>
  </conditionalFormatting>
  <conditionalFormatting sqref="J45:K45">
    <cfRule type="expression" dxfId="891" priority="5">
      <formula>J45&gt;0</formula>
    </cfRule>
    <cfRule type="expression" dxfId="890" priority="6">
      <formula>J45&lt;0</formula>
    </cfRule>
  </conditionalFormatting>
  <conditionalFormatting sqref="K46">
    <cfRule type="expression" dxfId="889" priority="3">
      <formula>K46&gt;0</formula>
    </cfRule>
    <cfRule type="expression" dxfId="888" priority="4">
      <formula>K46&lt;0</formula>
    </cfRule>
  </conditionalFormatting>
  <conditionalFormatting sqref="K47:K51">
    <cfRule type="expression" dxfId="887" priority="1">
      <formula>K47&gt;0</formula>
    </cfRule>
    <cfRule type="expression" dxfId="886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11.47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11.47</v>
      </c>
      <c r="R4" s="499">
        <v>2.5000000000000001E-2</v>
      </c>
      <c r="T4" s="162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7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7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7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7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7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7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7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7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7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7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7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7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7" t="e">
        <f t="shared" si="1"/>
        <v>#DIV/0!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7" t="e">
        <f t="shared" si="1"/>
        <v>#DIV/0!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7" t="e">
        <f t="shared" si="1"/>
        <v>#DIV/0!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7" t="e">
        <f t="shared" si="1"/>
        <v>#DIV/0!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7" t="e">
        <f t="shared" si="1"/>
        <v>#DIV/0!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7" t="e">
        <f t="shared" si="1"/>
        <v>#DIV/0!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7" t="e">
        <f t="shared" si="1"/>
        <v>#DIV/0!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7" t="e">
        <f t="shared" si="1"/>
        <v>#DIV/0!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7" t="e">
        <f t="shared" si="1"/>
        <v>#DIV/0!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7" t="e">
        <f t="shared" si="1"/>
        <v>#DIV/0!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7" t="e">
        <f t="shared" si="1"/>
        <v>#DIV/0!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7" t="e">
        <f t="shared" si="1"/>
        <v>#DIV/0!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7" t="e">
        <f t="shared" si="1"/>
        <v>#DIV/0!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7" t="e">
        <f t="shared" si="1"/>
        <v>#DIV/0!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7" t="e">
        <f t="shared" si="1"/>
        <v>#DIV/0!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12.617000000000001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12.502300000000002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7" t="e">
        <f t="shared" si="1"/>
        <v>#DIV/0!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12.387600000000001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7" t="e">
        <f t="shared" si="1"/>
        <v>#DIV/0!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12.272900000000002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7" t="e">
        <f t="shared" si="1"/>
        <v>#DIV/0!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12.158200000000001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7" t="e">
        <f t="shared" si="1"/>
        <v>#DIV/0!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12.043500000000002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7" t="e">
        <f t="shared" si="1"/>
        <v>#DIV/0!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11.928800000000001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7" t="e">
        <f t="shared" si="1"/>
        <v>#DIV/0!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11.814100000000002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7" t="e">
        <f t="shared" si="1"/>
        <v>#DIV/0!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11.699400000000001</v>
      </c>
      <c r="Q49" s="2"/>
      <c r="T49" s="92" t="s">
        <v>104</v>
      </c>
      <c r="U49" s="87" t="s">
        <v>398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7" t="e">
        <f t="shared" si="1"/>
        <v>#DIV/0!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11.584700000000002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7" t="e">
        <f t="shared" si="1"/>
        <v>#DIV/0!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11.47</v>
      </c>
      <c r="Q51" s="2"/>
      <c r="T51" s="92" t="s">
        <v>105</v>
      </c>
      <c r="U51" s="87" t="s">
        <v>677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7" t="e">
        <f t="shared" si="1"/>
        <v>#DIV/0!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11.3553</v>
      </c>
      <c r="Q52" s="2"/>
      <c r="T52" s="92" t="s">
        <v>106</v>
      </c>
      <c r="U52" s="87" t="s">
        <v>416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7" t="e">
        <f t="shared" si="1"/>
        <v>#DIV/0!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11.240600000000001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7" t="e">
        <f t="shared" si="1"/>
        <v>#DIV/0!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11.1259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7" t="e">
        <f t="shared" si="1"/>
        <v>#DIV/0!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11.011200000000001</v>
      </c>
      <c r="T55" s="92" t="s">
        <v>108</v>
      </c>
      <c r="U55" s="87" t="s">
        <v>678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7" t="e">
        <f t="shared" si="1"/>
        <v>#DIV/0!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10.8965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10.7818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7" t="e">
        <f t="shared" si="1"/>
        <v>#DIV/0!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10.667100000000001</v>
      </c>
      <c r="T58" s="92" t="s">
        <v>109</v>
      </c>
      <c r="U58" s="87" t="s">
        <v>596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7" t="e">
        <f t="shared" si="1"/>
        <v>#DIV/0!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10.5524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7" t="e">
        <f t="shared" si="1"/>
        <v>#DIV/0!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10.437700000000001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7" t="e">
        <f t="shared" si="1"/>
        <v>#DIV/0!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10.323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7" t="e">
        <f t="shared" si="1"/>
        <v>#DIV/0!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7" t="e">
        <f t="shared" si="1"/>
        <v>#DIV/0!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7" t="e">
        <f t="shared" si="1"/>
        <v>#DIV/0!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7" t="e">
        <f t="shared" si="1"/>
        <v>#DIV/0!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7" t="e">
        <f t="shared" si="1"/>
        <v>#DIV/0!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7" t="e">
        <f t="shared" si="1"/>
        <v>#DIV/0!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85" priority="25">
      <formula>F30&gt;0</formula>
    </cfRule>
    <cfRule type="expression" dxfId="884" priority="26">
      <formula>F30&lt;0</formula>
    </cfRule>
  </conditionalFormatting>
  <conditionalFormatting sqref="F34:F42 F46:F74">
    <cfRule type="expression" dxfId="883" priority="21">
      <formula>F34&gt;0</formula>
    </cfRule>
    <cfRule type="expression" dxfId="882" priority="22">
      <formula>F34&lt;0</formula>
    </cfRule>
  </conditionalFormatting>
  <conditionalFormatting sqref="F34:F42 F46:F74">
    <cfRule type="expression" dxfId="881" priority="23">
      <formula>F34&gt;0</formula>
    </cfRule>
    <cfRule type="expression" dxfId="880" priority="24">
      <formula>F34&lt;0</formula>
    </cfRule>
  </conditionalFormatting>
  <conditionalFormatting sqref="H30:H42 H46:H74">
    <cfRule type="expression" dxfId="879" priority="19">
      <formula>H30&gt;0</formula>
    </cfRule>
    <cfRule type="expression" dxfId="878" priority="20">
      <formula>H30&lt;0</formula>
    </cfRule>
  </conditionalFormatting>
  <conditionalFormatting sqref="F25:F29">
    <cfRule type="expression" dxfId="877" priority="13">
      <formula>F25&gt;0</formula>
    </cfRule>
    <cfRule type="expression" dxfId="876" priority="14">
      <formula>F25&lt;0</formula>
    </cfRule>
  </conditionalFormatting>
  <conditionalFormatting sqref="H25:H29">
    <cfRule type="expression" dxfId="875" priority="11">
      <formula>H25&gt;0</formula>
    </cfRule>
    <cfRule type="expression" dxfId="874" priority="12">
      <formula>H25&lt;0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43:F45">
    <cfRule type="expression" dxfId="869" priority="3">
      <formula>F43&gt;0</formula>
    </cfRule>
    <cfRule type="expression" dxfId="868" priority="4">
      <formula>F43&lt;0</formula>
    </cfRule>
  </conditionalFormatting>
  <conditionalFormatting sqref="F43:F45">
    <cfRule type="expression" dxfId="867" priority="5">
      <formula>F43&gt;0</formula>
    </cfRule>
    <cfRule type="expression" dxfId="866" priority="6">
      <formula>F43&lt;0</formula>
    </cfRule>
  </conditionalFormatting>
  <conditionalFormatting sqref="H43:H45">
    <cfRule type="expression" dxfId="865" priority="1">
      <formula>H43&gt;0</formula>
    </cfRule>
    <cfRule type="expression" dxfId="86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121.87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121.87</v>
      </c>
      <c r="R4" s="499">
        <v>4.1000000000000003E-3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134.05700000000002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132.8383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131.61960000000002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130.40090000000001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129.18220000000002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127.96350000000001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126.74480000000001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125.52610000000001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124.3074</v>
      </c>
      <c r="Q49" s="2"/>
      <c r="T49" s="92" t="s">
        <v>104</v>
      </c>
      <c r="U49" s="129" t="s">
        <v>381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123.0887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121.87</v>
      </c>
      <c r="Q51" s="2"/>
      <c r="T51" s="92" t="s">
        <v>105</v>
      </c>
      <c r="U51" s="129" t="s">
        <v>679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120.65130000000001</v>
      </c>
      <c r="Q52" s="2"/>
      <c r="T52" s="92" t="s">
        <v>106</v>
      </c>
      <c r="U52" s="129" t="s">
        <v>680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119.43260000000001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118.2139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116.9952</v>
      </c>
      <c r="T55" s="92" t="s">
        <v>108</v>
      </c>
      <c r="U55" s="129" t="s">
        <v>681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115.7765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114.5578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113.33910000000002</v>
      </c>
      <c r="T58" s="92" t="s">
        <v>109</v>
      </c>
      <c r="U58" s="129" t="s">
        <v>606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112.1204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110.90170000000001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109.68300000000001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385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428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445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63" priority="19">
      <formula>F25&gt;0</formula>
    </cfRule>
    <cfRule type="expression" dxfId="862" priority="20">
      <formula>F25&lt;0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M74">
    <cfRule type="expression" dxfId="857" priority="9">
      <formula>M74&gt;0</formula>
    </cfRule>
    <cfRule type="expression" dxfId="856" priority="10">
      <formula>M74&lt;0</formula>
    </cfRule>
  </conditionalFormatting>
  <conditionalFormatting sqref="F113:F149 H113:H149">
    <cfRule type="expression" dxfId="855" priority="7">
      <formula>F113&gt;0</formula>
    </cfRule>
    <cfRule type="expression" dxfId="854" priority="8">
      <formula>F113&lt;0</formula>
    </cfRule>
  </conditionalFormatting>
  <conditionalFormatting sqref="F105:F112">
    <cfRule type="expression" dxfId="853" priority="5">
      <formula>F105&gt;0</formula>
    </cfRule>
    <cfRule type="expression" dxfId="852" priority="6">
      <formula>F105&lt;0</formula>
    </cfRule>
  </conditionalFormatting>
  <conditionalFormatting sqref="H105:H112">
    <cfRule type="expression" dxfId="851" priority="3">
      <formula>H105&gt;0</formula>
    </cfRule>
    <cfRule type="expression" dxfId="850" priority="4">
      <formula>H105&lt;0</formula>
    </cfRule>
  </conditionalFormatting>
  <conditionalFormatting sqref="Q10">
    <cfRule type="expression" dxfId="849" priority="1">
      <formula>Q10&gt;0</formula>
    </cfRule>
    <cfRule type="expression" dxfId="84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46" activePane="bottomLeft" state="frozen"/>
      <selection activeCell="A2" sqref="A2"/>
      <selection pane="bottomLeft" activeCell="I262" sqref="I262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21.653684000000077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10.08</v>
      </c>
      <c r="R4" s="499">
        <v>-1.95E-2</v>
      </c>
      <c r="T4" s="1" t="s">
        <v>490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25200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54134.210000000188</v>
      </c>
      <c r="T6" t="s">
        <v>491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-28934.210000000196</v>
      </c>
      <c r="R7">
        <v>1900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-28934.210000000196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-0.53449029735540787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4">
        <v>100</v>
      </c>
      <c r="D21" s="239">
        <v>17.100000000000001</v>
      </c>
      <c r="E21" s="3">
        <v>0</v>
      </c>
      <c r="F21" s="3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4">
        <v>100</v>
      </c>
      <c r="D22" s="239">
        <v>16.89</v>
      </c>
      <c r="E22" s="3">
        <v>0</v>
      </c>
      <c r="F22" s="3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4">
        <v>100</v>
      </c>
      <c r="D23" s="239">
        <v>16.5</v>
      </c>
      <c r="E23" s="3">
        <v>0</v>
      </c>
      <c r="F23" s="3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4">
        <v>200</v>
      </c>
      <c r="D25" s="239">
        <v>15.4</v>
      </c>
      <c r="E25" s="3">
        <v>0</v>
      </c>
      <c r="F25" s="3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11.088000000000001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10.987200000000001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10.8864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10.785600000000001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10.684800000000001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10.584000000000001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10.4832</v>
      </c>
      <c r="Q49" s="2"/>
      <c r="T49" s="107" t="s">
        <v>104</v>
      </c>
      <c r="U49" s="105" t="s">
        <v>682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10.382400000000001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10.281600000000001</v>
      </c>
      <c r="Q51" s="2"/>
      <c r="T51" s="107" t="s">
        <v>105</v>
      </c>
      <c r="U51" s="105" t="s">
        <v>683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10.1808</v>
      </c>
      <c r="Q52" s="2"/>
      <c r="T52" s="107" t="s">
        <v>106</v>
      </c>
      <c r="U52" s="105" t="s">
        <v>564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10.08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9.9792000000000005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9.8783999999999992</v>
      </c>
      <c r="T55" s="107" t="s">
        <v>108</v>
      </c>
      <c r="U55" s="105" t="s">
        <v>684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9.7775999999999996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9.6768000000000001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9.5759999999999987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9.4751999999999992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9.3744000000000014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9.2736000000000001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9.1728000000000005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9.072000000000001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537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538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11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7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4">
        <v>200</v>
      </c>
      <c r="I95" s="239">
        <v>10.94</v>
      </c>
      <c r="J95" s="3">
        <v>0.05</v>
      </c>
      <c r="K95" s="3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H98" s="4"/>
      <c r="I98" s="239"/>
      <c r="J98" s="3"/>
      <c r="K98" s="3"/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8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8">
        <v>42845</v>
      </c>
      <c r="C111" s="4">
        <v>100</v>
      </c>
      <c r="D111" s="79">
        <v>10.039999999999999</v>
      </c>
      <c r="E111" s="2">
        <v>-0.08</v>
      </c>
      <c r="F111" s="2">
        <f t="shared" si="12"/>
        <v>1003.9199999999998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42105</v>
      </c>
      <c r="D118" s="80"/>
      <c r="E118" s="14"/>
      <c r="F118" s="18">
        <f>SUM(F2:F117)</f>
        <v>590800.70000000007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38205</v>
      </c>
      <c r="D119" s="355"/>
      <c r="E119" s="355"/>
      <c r="F119" s="356">
        <f>SumByColor($A$119,F2:F117)</f>
        <v>519446</v>
      </c>
      <c r="G119" s="355"/>
      <c r="H119" s="355">
        <f>SumByColor($A$119,H2:H117)</f>
        <v>38105</v>
      </c>
      <c r="I119" s="355"/>
      <c r="J119" s="355"/>
      <c r="K119" s="356">
        <f>SumByColor($A$119,K2:K117)</f>
        <v>519528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402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406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423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431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434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439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440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441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446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446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446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8" si="41">C254*(E254-D254)</f>
        <v>-27102.239999999998</v>
      </c>
      <c r="G254" s="40">
        <f t="shared" ref="G254:G258" si="42">IF(C254=0, 0,D254*C254)</f>
        <v>51104.24</v>
      </c>
      <c r="H254" s="231">
        <f t="shared" ref="H254:H258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1:11" x14ac:dyDescent="0.25">
      <c r="A257">
        <v>1700</v>
      </c>
      <c r="B257" s="192">
        <v>42844</v>
      </c>
      <c r="C257" s="10">
        <v>2400</v>
      </c>
      <c r="D257" s="199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1">
        <f t="shared" si="43"/>
        <v>-0.53564007588761409</v>
      </c>
      <c r="I257" s="199"/>
      <c r="J257" s="40"/>
      <c r="K257" s="40"/>
    </row>
    <row r="258" spans="1:11" x14ac:dyDescent="0.25">
      <c r="A258">
        <v>1900</v>
      </c>
      <c r="B258" s="192">
        <v>42845</v>
      </c>
      <c r="C258" s="10">
        <v>2500</v>
      </c>
      <c r="D258" s="199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1">
        <f t="shared" si="43"/>
        <v>-0.53449709060681627</v>
      </c>
      <c r="I258" s="199"/>
      <c r="J258" s="40"/>
      <c r="K258" s="40"/>
    </row>
    <row r="259" spans="1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1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1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1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1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1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1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1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1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1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1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1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1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1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7" priority="74">
      <formula>F12&gt;0</formula>
    </cfRule>
    <cfRule type="expression" dxfId="84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45" priority="67">
      <formula>F124&gt;0</formula>
    </cfRule>
    <cfRule type="expression" dxfId="844" priority="68">
      <formula>F124&lt;0</formula>
    </cfRule>
  </conditionalFormatting>
  <conditionalFormatting sqref="H124:H130">
    <cfRule type="expression" dxfId="843" priority="55">
      <formula>H124&gt;0</formula>
    </cfRule>
    <cfRule type="expression" dxfId="842" priority="56">
      <formula>H124&lt;0</formula>
    </cfRule>
  </conditionalFormatting>
  <conditionalFormatting sqref="H131">
    <cfRule type="expression" dxfId="841" priority="53">
      <formula>H131&gt;0</formula>
    </cfRule>
    <cfRule type="expression" dxfId="840" priority="54">
      <formula>H131&lt;0</formula>
    </cfRule>
  </conditionalFormatting>
  <conditionalFormatting sqref="H132">
    <cfRule type="expression" dxfId="839" priority="51">
      <formula>H132&gt;0</formula>
    </cfRule>
    <cfRule type="expression" dxfId="838" priority="52">
      <formula>H132&lt;0</formula>
    </cfRule>
  </conditionalFormatting>
  <conditionalFormatting sqref="H133:H135">
    <cfRule type="expression" dxfId="837" priority="49">
      <formula>H133&gt;0</formula>
    </cfRule>
    <cfRule type="expression" dxfId="836" priority="50">
      <formula>H133&lt;0</formula>
    </cfRule>
  </conditionalFormatting>
  <conditionalFormatting sqref="H136">
    <cfRule type="expression" dxfId="835" priority="45">
      <formula>H136&gt;0</formula>
    </cfRule>
    <cfRule type="expression" dxfId="834" priority="46">
      <formula>H136&lt;0</formula>
    </cfRule>
  </conditionalFormatting>
  <conditionalFormatting sqref="Q7">
    <cfRule type="expression" dxfId="833" priority="39">
      <formula>Q7&gt;0</formula>
    </cfRule>
    <cfRule type="expression" dxfId="832" priority="40">
      <formula>Q7&lt;0</formula>
    </cfRule>
  </conditionalFormatting>
  <conditionalFormatting sqref="Q8">
    <cfRule type="expression" dxfId="831" priority="37">
      <formula>Q8&gt;0</formula>
    </cfRule>
    <cfRule type="expression" dxfId="830" priority="38">
      <formula>Q8&lt;0</formula>
    </cfRule>
  </conditionalFormatting>
  <conditionalFormatting sqref="F167:F178 H167:H178">
    <cfRule type="expression" dxfId="829" priority="35">
      <formula>F167&gt;0</formula>
    </cfRule>
    <cfRule type="expression" dxfId="828" priority="36">
      <formula>F167&lt;0</formula>
    </cfRule>
  </conditionalFormatting>
  <conditionalFormatting sqref="F183:F197 H183:H197">
    <cfRule type="expression" dxfId="827" priority="33">
      <formula>F183&gt;0</formula>
    </cfRule>
    <cfRule type="expression" dxfId="826" priority="34">
      <formula>F183&lt;0</formula>
    </cfRule>
  </conditionalFormatting>
  <conditionalFormatting sqref="F198:F206 H198:H206">
    <cfRule type="expression" dxfId="825" priority="31">
      <formula>F198&gt;0</formula>
    </cfRule>
    <cfRule type="expression" dxfId="824" priority="32">
      <formula>F198&lt;0</formula>
    </cfRule>
  </conditionalFormatting>
  <conditionalFormatting sqref="F141:F147 H141:H147">
    <cfRule type="expression" dxfId="823" priority="29">
      <formula>F141&gt;0</formula>
    </cfRule>
    <cfRule type="expression" dxfId="822" priority="30">
      <formula>F141&lt;0</formula>
    </cfRule>
  </conditionalFormatting>
  <conditionalFormatting sqref="H149:H152 F149:F152">
    <cfRule type="expression" dxfId="821" priority="27">
      <formula>F149&gt;0</formula>
    </cfRule>
    <cfRule type="expression" dxfId="820" priority="28">
      <formula>F149&lt;0</formula>
    </cfRule>
  </conditionalFormatting>
  <conditionalFormatting sqref="F226 H215:H218 H257:H260 F257:F260 H226 H231:H233 F231:F233 F235:F244 H235:H244">
    <cfRule type="expression" dxfId="819" priority="25">
      <formula>F215&gt;0</formula>
    </cfRule>
    <cfRule type="expression" dxfId="818" priority="26">
      <formula>F215&lt;0</formula>
    </cfRule>
  </conditionalFormatting>
  <conditionalFormatting sqref="F207:F218">
    <cfRule type="expression" dxfId="817" priority="23">
      <formula>F207&gt;0</formula>
    </cfRule>
    <cfRule type="expression" dxfId="816" priority="24">
      <formula>F207&lt;0</formula>
    </cfRule>
  </conditionalFormatting>
  <conditionalFormatting sqref="H207:H208">
    <cfRule type="expression" dxfId="815" priority="21">
      <formula>H207&gt;0</formula>
    </cfRule>
    <cfRule type="expression" dxfId="814" priority="22">
      <formula>H207&lt;0</formula>
    </cfRule>
  </conditionalFormatting>
  <conditionalFormatting sqref="H209">
    <cfRule type="expression" dxfId="813" priority="19">
      <formula>H209&gt;0</formula>
    </cfRule>
    <cfRule type="expression" dxfId="812" priority="20">
      <formula>H209&lt;0</formula>
    </cfRule>
  </conditionalFormatting>
  <conditionalFormatting sqref="H210">
    <cfRule type="expression" dxfId="811" priority="17">
      <formula>H210&gt;0</formula>
    </cfRule>
    <cfRule type="expression" dxfId="810" priority="18">
      <formula>H210&lt;0</formula>
    </cfRule>
  </conditionalFormatting>
  <conditionalFormatting sqref="H211:H213">
    <cfRule type="expression" dxfId="809" priority="15">
      <formula>H211&gt;0</formula>
    </cfRule>
    <cfRule type="expression" dxfId="808" priority="16">
      <formula>H211&lt;0</formula>
    </cfRule>
  </conditionalFormatting>
  <conditionalFormatting sqref="H214">
    <cfRule type="expression" dxfId="807" priority="13">
      <formula>H214&gt;0</formula>
    </cfRule>
    <cfRule type="expression" dxfId="806" priority="14">
      <formula>H214&lt;0</formula>
    </cfRule>
  </conditionalFormatting>
  <conditionalFormatting sqref="F245:F256 H245:H256">
    <cfRule type="expression" dxfId="805" priority="11">
      <formula>F245&gt;0</formula>
    </cfRule>
    <cfRule type="expression" dxfId="804" priority="12">
      <formula>F245&lt;0</formula>
    </cfRule>
  </conditionalFormatting>
  <conditionalFormatting sqref="F261:F275 H261:H275">
    <cfRule type="expression" dxfId="803" priority="9">
      <formula>F261&gt;0</formula>
    </cfRule>
    <cfRule type="expression" dxfId="802" priority="10">
      <formula>F261&lt;0</formula>
    </cfRule>
  </conditionalFormatting>
  <conditionalFormatting sqref="F276:F283 H276:H283">
    <cfRule type="expression" dxfId="801" priority="7">
      <formula>F276&gt;0</formula>
    </cfRule>
    <cfRule type="expression" dxfId="800" priority="8">
      <formula>F276&lt;0</formula>
    </cfRule>
  </conditionalFormatting>
  <conditionalFormatting sqref="F219:F225 H219:H225">
    <cfRule type="expression" dxfId="799" priority="5">
      <formula>F219&gt;0</formula>
    </cfRule>
    <cfRule type="expression" dxfId="798" priority="6">
      <formula>F219&lt;0</formula>
    </cfRule>
  </conditionalFormatting>
  <conditionalFormatting sqref="H227:H230 F227:F230">
    <cfRule type="expression" dxfId="797" priority="3">
      <formula>F227&gt;0</formula>
    </cfRule>
    <cfRule type="expression" dxfId="796" priority="4">
      <formula>F227&lt;0</formula>
    </cfRule>
  </conditionalFormatting>
  <conditionalFormatting sqref="H234 F234">
    <cfRule type="expression" dxfId="795" priority="1">
      <formula>F234&gt;0</formula>
    </cfRule>
    <cfRule type="expression" dxfId="79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98.51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98.51</v>
      </c>
      <c r="R4" s="499">
        <v>1.8800000000000001E-2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108.36100000000002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107.37590000000002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106.39080000000001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105.40570000000001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104.42060000000001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103.4355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102.4504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101.46530000000001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100.48020000000001</v>
      </c>
      <c r="Q49" s="2"/>
      <c r="T49" s="92" t="s">
        <v>122</v>
      </c>
      <c r="U49" s="129" t="s">
        <v>415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99.495100000000008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98.51</v>
      </c>
      <c r="Q51" s="2"/>
      <c r="T51" s="92" t="s">
        <v>105</v>
      </c>
      <c r="U51" s="129" t="s">
        <v>685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97.524900000000002</v>
      </c>
      <c r="Q52" s="2"/>
      <c r="T52" s="92" t="s">
        <v>106</v>
      </c>
      <c r="U52" s="129" t="s">
        <v>448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96.5398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95.554699999999997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94.569600000000008</v>
      </c>
      <c r="T55" s="92" t="s">
        <v>108</v>
      </c>
      <c r="U55" s="129" t="s">
        <v>686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93.584500000000006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92.599400000000003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91.614300000000014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90.629200000000012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89.644100000000009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88.659000000000006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374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93" priority="43">
      <formula>F33&gt;0</formula>
    </cfRule>
    <cfRule type="expression" dxfId="792" priority="44">
      <formula>F33&lt;0</formula>
    </cfRule>
  </conditionalFormatting>
  <conditionalFormatting sqref="Q7">
    <cfRule type="expression" dxfId="791" priority="41">
      <formula>Q7&gt;0</formula>
    </cfRule>
    <cfRule type="expression" dxfId="790" priority="42">
      <formula>Q7&lt;0</formula>
    </cfRule>
  </conditionalFormatting>
  <conditionalFormatting sqref="Q8">
    <cfRule type="expression" dxfId="789" priority="39">
      <formula>Q8&gt;0</formula>
    </cfRule>
    <cfRule type="expression" dxfId="788" priority="40">
      <formula>Q8&lt;0</formula>
    </cfRule>
  </conditionalFormatting>
  <conditionalFormatting sqref="F29 F32">
    <cfRule type="expression" dxfId="787" priority="37">
      <formula>F29&gt;0</formula>
    </cfRule>
    <cfRule type="expression" dxfId="786" priority="38">
      <formula>F29&lt;0</formula>
    </cfRule>
  </conditionalFormatting>
  <conditionalFormatting sqref="H29 H32">
    <cfRule type="expression" dxfId="785" priority="35">
      <formula>H29&gt;0</formula>
    </cfRule>
    <cfRule type="expression" dxfId="784" priority="36">
      <formula>H29&lt;0</formula>
    </cfRule>
  </conditionalFormatting>
  <conditionalFormatting sqref="F30:F31">
    <cfRule type="expression" dxfId="783" priority="33">
      <formula>F30&gt;0</formula>
    </cfRule>
    <cfRule type="expression" dxfId="782" priority="34">
      <formula>F30&lt;0</formula>
    </cfRule>
  </conditionalFormatting>
  <conditionalFormatting sqref="H30:H31">
    <cfRule type="expression" dxfId="781" priority="31">
      <formula>H30&gt;0</formula>
    </cfRule>
    <cfRule type="expression" dxfId="780" priority="32">
      <formula>H30&lt;0</formula>
    </cfRule>
  </conditionalFormatting>
  <conditionalFormatting sqref="F105:F140 H105:H140">
    <cfRule type="expression" dxfId="779" priority="29">
      <formula>F105&gt;0</formula>
    </cfRule>
    <cfRule type="expression" dxfId="778" priority="30">
      <formula>F105&lt;0</formula>
    </cfRule>
  </conditionalFormatting>
  <conditionalFormatting sqref="F96:F99">
    <cfRule type="expression" dxfId="777" priority="27">
      <formula>F96&gt;0</formula>
    </cfRule>
    <cfRule type="expression" dxfId="776" priority="28">
      <formula>F96&lt;0</formula>
    </cfRule>
  </conditionalFormatting>
  <conditionalFormatting sqref="H96:H99">
    <cfRule type="expression" dxfId="775" priority="25">
      <formula>H96&gt;0</formula>
    </cfRule>
    <cfRule type="expression" dxfId="774" priority="26">
      <formula>H96&lt;0</formula>
    </cfRule>
  </conditionalFormatting>
  <conditionalFormatting sqref="F25:F28">
    <cfRule type="expression" dxfId="773" priority="19">
      <formula>F25&gt;0</formula>
    </cfRule>
    <cfRule type="expression" dxfId="772" priority="20">
      <formula>F25&lt;0</formula>
    </cfRule>
  </conditionalFormatting>
  <conditionalFormatting sqref="H25:H28">
    <cfRule type="expression" dxfId="771" priority="17">
      <formula>H25&gt;0</formula>
    </cfRule>
    <cfRule type="expression" dxfId="770" priority="18">
      <formula>H25&lt;0</formula>
    </cfRule>
  </conditionalFormatting>
  <conditionalFormatting sqref="J27">
    <cfRule type="expression" dxfId="769" priority="15">
      <formula>J27&gt;0</formula>
    </cfRule>
    <cfRule type="expression" dxfId="768" priority="16">
      <formula>J27&lt;0</formula>
    </cfRule>
  </conditionalFormatting>
  <conditionalFormatting sqref="F104">
    <cfRule type="expression" dxfId="767" priority="13">
      <formula>F104&gt;0</formula>
    </cfRule>
    <cfRule type="expression" dxfId="766" priority="14">
      <formula>F104&lt;0</formula>
    </cfRule>
  </conditionalFormatting>
  <conditionalFormatting sqref="H104">
    <cfRule type="expression" dxfId="765" priority="11">
      <formula>H104&gt;0</formula>
    </cfRule>
    <cfRule type="expression" dxfId="764" priority="12">
      <formula>H104&lt;0</formula>
    </cfRule>
  </conditionalFormatting>
  <conditionalFormatting sqref="F100:F103">
    <cfRule type="expression" dxfId="763" priority="9">
      <formula>F100&gt;0</formula>
    </cfRule>
    <cfRule type="expression" dxfId="762" priority="10">
      <formula>F100&lt;0</formula>
    </cfRule>
  </conditionalFormatting>
  <conditionalFormatting sqref="H100:H103">
    <cfRule type="expression" dxfId="761" priority="7">
      <formula>H100&gt;0</formula>
    </cfRule>
    <cfRule type="expression" dxfId="760" priority="8">
      <formula>H100&lt;0</formula>
    </cfRule>
  </conditionalFormatting>
  <conditionalFormatting sqref="J102">
    <cfRule type="expression" dxfId="759" priority="5">
      <formula>J102&gt;0</formula>
    </cfRule>
    <cfRule type="expression" dxfId="758" priority="6">
      <formula>J102&lt;0</formula>
    </cfRule>
  </conditionalFormatting>
  <conditionalFormatting sqref="Q10">
    <cfRule type="expression" dxfId="757" priority="3">
      <formula>Q10&gt;0</formula>
    </cfRule>
    <cfRule type="expression" dxfId="756" priority="4">
      <formula>Q10&lt;0</formula>
    </cfRule>
  </conditionalFormatting>
  <conditionalFormatting sqref="M71">
    <cfRule type="expression" dxfId="755" priority="1">
      <formula>M71&gt;0</formula>
    </cfRule>
    <cfRule type="expression" dxfId="75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56.4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56.4</v>
      </c>
      <c r="R4" s="499">
        <v>9.7000000000000003E-3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62.040000000000006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61.476000000000006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60.911999999999999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60.347999999999999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59.783999999999999</v>
      </c>
      <c r="T49" s="92" t="s">
        <v>122</v>
      </c>
      <c r="U49" s="129" t="s">
        <v>583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59.22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58.655999999999999</v>
      </c>
      <c r="T51" s="92" t="s">
        <v>105</v>
      </c>
      <c r="U51" s="129" t="s">
        <v>687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58.091999999999999</v>
      </c>
      <c r="T52" s="92" t="s">
        <v>106</v>
      </c>
      <c r="U52" s="129" t="s">
        <v>688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57.527999999999999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56.963999999999999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56.4</v>
      </c>
      <c r="T55" s="92" t="s">
        <v>108</v>
      </c>
      <c r="U55" s="129" t="s">
        <v>689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55.835999999999999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55.271999999999998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54.707999999999998</v>
      </c>
      <c r="T58" s="92" t="s">
        <v>109</v>
      </c>
      <c r="U58" s="129" t="s">
        <v>607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54.143999999999998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53.58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53.015999999999998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52.451999999999998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51.887999999999998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51.323999999999998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50.76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53" priority="43">
      <formula>F27&gt;0</formula>
    </cfRule>
    <cfRule type="expression" dxfId="752" priority="44">
      <formula>F27&lt;0</formula>
    </cfRule>
  </conditionalFormatting>
  <conditionalFormatting sqref="H27:H33">
    <cfRule type="expression" dxfId="751" priority="39">
      <formula>H27&gt;0</formula>
    </cfRule>
    <cfRule type="expression" dxfId="750" priority="40">
      <formula>H27&lt;0</formula>
    </cfRule>
  </conditionalFormatting>
  <conditionalFormatting sqref="F23:F26">
    <cfRule type="expression" dxfId="749" priority="25">
      <formula>F23&gt;0</formula>
    </cfRule>
    <cfRule type="expression" dxfId="748" priority="26">
      <formula>F23&lt;0</formula>
    </cfRule>
  </conditionalFormatting>
  <conditionalFormatting sqref="H23:H26">
    <cfRule type="expression" dxfId="747" priority="23">
      <formula>H23&gt;0</formula>
    </cfRule>
    <cfRule type="expression" dxfId="746" priority="24">
      <formula>H23&lt;0</formula>
    </cfRule>
  </conditionalFormatting>
  <conditionalFormatting sqref="Q8">
    <cfRule type="expression" dxfId="745" priority="19">
      <formula>Q8&gt;0</formula>
    </cfRule>
    <cfRule type="expression" dxfId="744" priority="20">
      <formula>Q8&lt;0</formula>
    </cfRule>
  </conditionalFormatting>
  <conditionalFormatting sqref="Q7">
    <cfRule type="expression" dxfId="743" priority="21">
      <formula>Q7&gt;0</formula>
    </cfRule>
    <cfRule type="expression" dxfId="742" priority="22">
      <formula>Q7&lt;0</formula>
    </cfRule>
  </conditionalFormatting>
  <conditionalFormatting sqref="F34">
    <cfRule type="expression" dxfId="741" priority="17">
      <formula>F34&gt;0</formula>
    </cfRule>
    <cfRule type="expression" dxfId="740" priority="18">
      <formula>F34&lt;0</formula>
    </cfRule>
  </conditionalFormatting>
  <conditionalFormatting sqref="H34">
    <cfRule type="expression" dxfId="739" priority="15">
      <formula>H34&gt;0</formula>
    </cfRule>
    <cfRule type="expression" dxfId="738" priority="16">
      <formula>H34&lt;0</formula>
    </cfRule>
  </conditionalFormatting>
  <conditionalFormatting sqref="M36">
    <cfRule type="expression" dxfId="737" priority="5">
      <formula>M36&gt;0</formula>
    </cfRule>
    <cfRule type="expression" dxfId="736" priority="6">
      <formula>M36&lt;0</formula>
    </cfRule>
  </conditionalFormatting>
  <conditionalFormatting sqref="Q10">
    <cfRule type="expression" dxfId="735" priority="1">
      <formula>Q10&gt;0</formula>
    </cfRule>
    <cfRule type="expression" dxfId="734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549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27.1</v>
      </c>
      <c r="R4" s="499">
        <v>1.01E-2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5420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989.69999999999891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-462.55999999999949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-7.863243213838865E-2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540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373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373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507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29.810000000000002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29.539000000000005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29.268000000000004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28.997000000000003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28.726000000000003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28.455000000000002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28.184000000000001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27.913000000000004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27.642000000000003</v>
      </c>
      <c r="Q49" s="2"/>
      <c r="T49" s="92" t="s">
        <v>122</v>
      </c>
      <c r="U49" s="129" t="s">
        <v>452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27.371000000000002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27.1</v>
      </c>
      <c r="Q51" s="2"/>
      <c r="T51" s="92" t="s">
        <v>105</v>
      </c>
      <c r="U51" s="129" t="s">
        <v>690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26.829000000000001</v>
      </c>
      <c r="Q52" s="2"/>
      <c r="T52" s="92" t="s">
        <v>106</v>
      </c>
      <c r="U52" s="129" t="s">
        <v>466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26.558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26.286999999999999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26.016000000000002</v>
      </c>
      <c r="T55" s="92" t="s">
        <v>108</v>
      </c>
      <c r="U55" s="129" t="s">
        <v>691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25.745000000000001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25.474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25.203000000000003</v>
      </c>
      <c r="T58" s="92" t="s">
        <v>109</v>
      </c>
      <c r="U58" s="129" t="s">
        <v>608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24.932000000000002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24.661000000000001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24.39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33" priority="37">
      <formula>F55&gt;0</formula>
    </cfRule>
    <cfRule type="expression" dxfId="732" priority="38">
      <formula>F55&lt;0</formula>
    </cfRule>
  </conditionalFormatting>
  <conditionalFormatting sqref="Q7">
    <cfRule type="expression" dxfId="731" priority="25">
      <formula>Q7&gt;0</formula>
    </cfRule>
    <cfRule type="expression" dxfId="730" priority="26">
      <formula>Q7&lt;0</formula>
    </cfRule>
  </conditionalFormatting>
  <conditionalFormatting sqref="Q8">
    <cfRule type="expression" dxfId="729" priority="23">
      <formula>Q8&gt;0</formula>
    </cfRule>
    <cfRule type="expression" dxfId="728" priority="24">
      <formula>Q8&lt;0</formula>
    </cfRule>
  </conditionalFormatting>
  <conditionalFormatting sqref="F42:F54">
    <cfRule type="expression" dxfId="727" priority="21">
      <formula>F42&gt;0</formula>
    </cfRule>
    <cfRule type="expression" dxfId="726" priority="22">
      <formula>F42&lt;0</formula>
    </cfRule>
  </conditionalFormatting>
  <conditionalFormatting sqref="H42:H54">
    <cfRule type="expression" dxfId="725" priority="19">
      <formula>H42&gt;0</formula>
    </cfRule>
    <cfRule type="expression" dxfId="724" priority="20">
      <formula>H42&lt;0</formula>
    </cfRule>
  </conditionalFormatting>
  <conditionalFormatting sqref="H58:H61">
    <cfRule type="expression" dxfId="723" priority="15">
      <formula>H58&gt;0</formula>
    </cfRule>
    <cfRule type="expression" dxfId="722" priority="16">
      <formula>H58&lt;0</formula>
    </cfRule>
  </conditionalFormatting>
  <conditionalFormatting sqref="F58:F61">
    <cfRule type="expression" dxfId="721" priority="17">
      <formula>F58&gt;0</formula>
    </cfRule>
    <cfRule type="expression" dxfId="720" priority="18">
      <formula>F58&lt;0</formula>
    </cfRule>
  </conditionalFormatting>
  <conditionalFormatting sqref="M84">
    <cfRule type="expression" dxfId="719" priority="13">
      <formula>M84&gt;0</formula>
    </cfRule>
    <cfRule type="expression" dxfId="718" priority="14">
      <formula>M84&lt;0</formula>
    </cfRule>
  </conditionalFormatting>
  <conditionalFormatting sqref="F23:F24 F31:F36">
    <cfRule type="expression" dxfId="717" priority="11">
      <formula>F23&gt;0</formula>
    </cfRule>
    <cfRule type="expression" dxfId="716" priority="12">
      <formula>F23&lt;0</formula>
    </cfRule>
  </conditionalFormatting>
  <conditionalFormatting sqref="H23:H24 H31:H36">
    <cfRule type="expression" dxfId="715" priority="9">
      <formula>H23&gt;0</formula>
    </cfRule>
    <cfRule type="expression" dxfId="714" priority="10">
      <formula>H23&lt;0</formula>
    </cfRule>
  </conditionalFormatting>
  <conditionalFormatting sqref="Q10">
    <cfRule type="expression" dxfId="713" priority="7">
      <formula>Q10&gt;0</formula>
    </cfRule>
    <cfRule type="expression" dxfId="712" priority="8">
      <formula>Q10&lt;0</formula>
    </cfRule>
  </conditionalFormatting>
  <conditionalFormatting sqref="F25:F30">
    <cfRule type="expression" dxfId="711" priority="5">
      <formula>F25&gt;0</formula>
    </cfRule>
    <cfRule type="expression" dxfId="710" priority="6">
      <formula>F25&lt;0</formula>
    </cfRule>
  </conditionalFormatting>
  <conditionalFormatting sqref="H25:H30">
    <cfRule type="expression" dxfId="709" priority="3">
      <formula>H25&gt;0</formula>
    </cfRule>
    <cfRule type="expression" dxfId="708" priority="4">
      <formula>H25&lt;0</formula>
    </cfRule>
  </conditionalFormatting>
  <conditionalFormatting sqref="K28:K35">
    <cfRule type="expression" dxfId="707" priority="1">
      <formula>K28&gt;0</formula>
    </cfRule>
    <cfRule type="expression" dxfId="706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51.5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51.5</v>
      </c>
      <c r="R4" s="499">
        <v>7.0000000000000001E-3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572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56.650000000000006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56.135000000000005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55.620000000000005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55.105000000000004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54.59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54.075000000000003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53.56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53.045000000000002</v>
      </c>
      <c r="Q48" s="2"/>
      <c r="T48" s="92" t="s">
        <v>333</v>
      </c>
      <c r="U48" s="87" t="s">
        <v>552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52.53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52.015000000000001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51.5</v>
      </c>
      <c r="Q51" s="2"/>
      <c r="T51" s="92" t="s">
        <v>105</v>
      </c>
      <c r="U51" s="87" t="s">
        <v>692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50.984999999999999</v>
      </c>
      <c r="Q52" s="2"/>
      <c r="T52" s="92" t="s">
        <v>106</v>
      </c>
      <c r="U52" s="87" t="s">
        <v>571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50.47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49.954999999999998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49.44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48.924999999999997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48.41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47.895000000000003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47.38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46.865000000000002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46.35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05" priority="9">
      <formula>F39&gt;0</formula>
    </cfRule>
    <cfRule type="expression" dxfId="704" priority="10">
      <formula>F39&lt;0</formula>
    </cfRule>
  </conditionalFormatting>
  <conditionalFormatting sqref="F25:F38">
    <cfRule type="expression" dxfId="703" priority="7">
      <formula>F25&gt;0</formula>
    </cfRule>
    <cfRule type="expression" dxfId="702" priority="8">
      <formula>F25&lt;0</formula>
    </cfRule>
  </conditionalFormatting>
  <conditionalFormatting sqref="H25:H38">
    <cfRule type="expression" dxfId="701" priority="5">
      <formula>H25&gt;0</formula>
    </cfRule>
    <cfRule type="expression" dxfId="700" priority="6">
      <formula>H25&lt;0</formula>
    </cfRule>
  </conditionalFormatting>
  <conditionalFormatting sqref="Q7">
    <cfRule type="expression" dxfId="699" priority="3">
      <formula>Q7&gt;0</formula>
    </cfRule>
    <cfRule type="expression" dxfId="698" priority="4">
      <formula>Q7&lt;0</formula>
    </cfRule>
  </conditionalFormatting>
  <conditionalFormatting sqref="Q8">
    <cfRule type="expression" dxfId="697" priority="1">
      <formula>Q8&gt;0</formula>
    </cfRule>
    <cfRule type="expression" dxfId="69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32" activePane="bottomLeft" state="frozen"/>
      <selection activeCell="A2" sqref="A2"/>
      <selection pane="bottomLeft" activeCell="M62" sqref="M62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7" si="0">C2*D2+E2</f>
        <v>14843.999999999998</v>
      </c>
      <c r="G2" s="501">
        <v>42845</v>
      </c>
      <c r="H2" s="184">
        <v>200</v>
      </c>
      <c r="I2" s="3">
        <v>27.95</v>
      </c>
      <c r="J2" s="3">
        <v>0.12</v>
      </c>
      <c r="K2" s="3">
        <f>I2*H2-J2</f>
        <v>5589.88</v>
      </c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25.11712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1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27.96</v>
      </c>
      <c r="R4" s="499">
        <v>2.5700000000000001E-2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27960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25117.119999999999</v>
      </c>
      <c r="T6" s="23" t="s">
        <v>497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18338.746999999854</v>
      </c>
      <c r="R7">
        <v>700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2842.880000000001</v>
      </c>
      <c r="T8" t="s">
        <v>576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0.11318495114089518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8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08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1200</v>
      </c>
      <c r="D22" s="12"/>
      <c r="E22" s="12"/>
      <c r="F22" s="13">
        <f>SUM(F2:F21)</f>
        <v>30707</v>
      </c>
      <c r="G22" s="12"/>
      <c r="H22" s="12">
        <f>SUM(H2:H21)</f>
        <v>200</v>
      </c>
      <c r="I22" s="13"/>
      <c r="J22" s="13"/>
      <c r="K22" s="13">
        <f>SUM(K2:K21)</f>
        <v>5589.88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499</v>
      </c>
      <c r="L29" s="228" t="s">
        <v>778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368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377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401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418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444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449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463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463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483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30.756000000000004</v>
      </c>
      <c r="T45" s="92" t="s">
        <v>100</v>
      </c>
      <c r="U45" s="129" t="s">
        <v>693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30.476400000000002</v>
      </c>
      <c r="T46" s="92" t="s">
        <v>101</v>
      </c>
      <c r="U46" s="129" t="s">
        <v>694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30.196800000000003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29.917200000000001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29.637600000000003</v>
      </c>
      <c r="T49" s="92" t="s">
        <v>122</v>
      </c>
      <c r="U49" s="129" t="s">
        <v>587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29.358000000000001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29.078400000000002</v>
      </c>
      <c r="T51" s="92" t="s">
        <v>105</v>
      </c>
      <c r="U51" s="129" t="s">
        <v>695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28.7988</v>
      </c>
      <c r="T52" s="92" t="s">
        <v>106</v>
      </c>
      <c r="U52" s="129" t="s">
        <v>577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6" si="38">-C53*(D53-E53)</f>
        <v>3326.9999999999982</v>
      </c>
      <c r="G53" s="40">
        <f t="shared" ref="G53:G56" si="39">IF(C53=0, 0,D53*C53)</f>
        <v>25193</v>
      </c>
      <c r="H53" s="231">
        <f t="shared" ref="H53:H56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28.519200000000001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28.239599999999999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27.96</v>
      </c>
      <c r="T55" s="92" t="s">
        <v>108</v>
      </c>
      <c r="U55" s="129" t="s">
        <v>696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A56" s="4">
        <v>700</v>
      </c>
      <c r="B56" s="192">
        <v>42845</v>
      </c>
      <c r="C56" s="10">
        <v>1000</v>
      </c>
      <c r="D56" s="199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1">
        <f t="shared" si="40"/>
        <v>0.11319026953855954</v>
      </c>
      <c r="I56" s="40">
        <v>25</v>
      </c>
      <c r="J56" s="40"/>
      <c r="K56" s="40">
        <v>18339</v>
      </c>
      <c r="L56" s="40">
        <f>(G56-K56)/C56</f>
        <v>6.7779999999999996</v>
      </c>
      <c r="M56" s="4"/>
      <c r="N56" s="4"/>
      <c r="O56" s="82">
        <v>0.99</v>
      </c>
      <c r="P56" s="82">
        <f t="shared" si="22"/>
        <v>27.680400000000002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0"/>
      <c r="M57" s="4"/>
      <c r="N57" s="4"/>
      <c r="O57" s="82">
        <v>0.98</v>
      </c>
      <c r="P57" s="82">
        <f t="shared" si="22"/>
        <v>27.4008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27.121200000000002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26.8416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26.562000000000001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26.282399999999999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26.002800000000001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25.723200000000002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25.4436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25.164000000000001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7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7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7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7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7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10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7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10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7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10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10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10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10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1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1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1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06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06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06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06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9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9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9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9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1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95" priority="89">
      <formula>F70&gt;0</formula>
    </cfRule>
    <cfRule type="expression" dxfId="694" priority="90">
      <formula>F70&lt;0</formula>
    </cfRule>
  </conditionalFormatting>
  <conditionalFormatting sqref="H70:H81">
    <cfRule type="expression" dxfId="693" priority="81">
      <formula>H70&gt;0</formula>
    </cfRule>
    <cfRule type="expression" dxfId="692" priority="82">
      <formula>H70&lt;0</formula>
    </cfRule>
  </conditionalFormatting>
  <conditionalFormatting sqref="H82">
    <cfRule type="expression" dxfId="691" priority="71">
      <formula>H82&gt;0</formula>
    </cfRule>
    <cfRule type="expression" dxfId="690" priority="72">
      <formula>H82&lt;0</formula>
    </cfRule>
  </conditionalFormatting>
  <conditionalFormatting sqref="H83">
    <cfRule type="expression" dxfId="689" priority="67">
      <formula>H83&gt;0</formula>
    </cfRule>
    <cfRule type="expression" dxfId="688" priority="68">
      <formula>H83&lt;0</formula>
    </cfRule>
  </conditionalFormatting>
  <conditionalFormatting sqref="H84:H89">
    <cfRule type="expression" dxfId="687" priority="63">
      <formula>H84&gt;0</formula>
    </cfRule>
    <cfRule type="expression" dxfId="686" priority="64">
      <formula>H84&lt;0</formula>
    </cfRule>
  </conditionalFormatting>
  <conditionalFormatting sqref="Q8">
    <cfRule type="expression" dxfId="685" priority="47">
      <formula>Q8&gt;0</formula>
    </cfRule>
    <cfRule type="expression" dxfId="684" priority="48">
      <formula>Q8&lt;0</formula>
    </cfRule>
  </conditionalFormatting>
  <conditionalFormatting sqref="Q7">
    <cfRule type="expression" dxfId="683" priority="49">
      <formula>Q7&gt;0</formula>
    </cfRule>
    <cfRule type="expression" dxfId="682" priority="50">
      <formula>Q7&lt;0</formula>
    </cfRule>
  </conditionalFormatting>
  <conditionalFormatting sqref="F201 H201">
    <cfRule type="expression" dxfId="681" priority="45">
      <formula>F201&gt;0</formula>
    </cfRule>
    <cfRule type="expression" dxfId="680" priority="46">
      <formula>F201&lt;0</formula>
    </cfRule>
  </conditionalFormatting>
  <conditionalFormatting sqref="F30:F61">
    <cfRule type="expression" dxfId="679" priority="43">
      <formula>F30&gt;0</formula>
    </cfRule>
    <cfRule type="expression" dxfId="678" priority="44">
      <formula>F30&lt;0</formula>
    </cfRule>
  </conditionalFormatting>
  <conditionalFormatting sqref="H30:H61">
    <cfRule type="expression" dxfId="677" priority="41">
      <formula>H30&gt;0</formula>
    </cfRule>
    <cfRule type="expression" dxfId="676" priority="42">
      <formula>H30&lt;0</formula>
    </cfRule>
  </conditionalFormatting>
  <conditionalFormatting sqref="Q10">
    <cfRule type="expression" dxfId="675" priority="39">
      <formula>Q10&gt;0</formula>
    </cfRule>
    <cfRule type="expression" dxfId="674" priority="40">
      <formula>Q10&lt;0</formula>
    </cfRule>
  </conditionalFormatting>
  <conditionalFormatting sqref="J37">
    <cfRule type="expression" dxfId="673" priority="37">
      <formula>J37&gt;0</formula>
    </cfRule>
    <cfRule type="expression" dxfId="672" priority="38">
      <formula>J37&lt;0</formula>
    </cfRule>
  </conditionalFormatting>
  <conditionalFormatting sqref="J43:J44">
    <cfRule type="expression" dxfId="671" priority="35">
      <formula>J43&gt;0</formula>
    </cfRule>
    <cfRule type="expression" dxfId="670" priority="36">
      <formula>J43&lt;0</formula>
    </cfRule>
  </conditionalFormatting>
  <conditionalFormatting sqref="Q9">
    <cfRule type="expression" dxfId="669" priority="33">
      <formula>Q9&gt;0</formula>
    </cfRule>
    <cfRule type="expression" dxfId="668" priority="34">
      <formula>Q9&lt;0</formula>
    </cfRule>
  </conditionalFormatting>
  <conditionalFormatting sqref="J45">
    <cfRule type="expression" dxfId="667" priority="31">
      <formula>J45&gt;0</formula>
    </cfRule>
    <cfRule type="expression" dxfId="666" priority="32">
      <formula>J45&lt;0</formula>
    </cfRule>
  </conditionalFormatting>
  <conditionalFormatting sqref="J46:J48 J50:J53">
    <cfRule type="expression" dxfId="665" priority="29">
      <formula>J46&gt;0</formula>
    </cfRule>
    <cfRule type="expression" dxfId="664" priority="30">
      <formula>J46&lt;0</formula>
    </cfRule>
  </conditionalFormatting>
  <conditionalFormatting sqref="K37">
    <cfRule type="expression" dxfId="663" priority="27">
      <formula>K37&gt;0</formula>
    </cfRule>
    <cfRule type="expression" dxfId="662" priority="28">
      <formula>K37&lt;0</formula>
    </cfRule>
  </conditionalFormatting>
  <conditionalFormatting sqref="K43:K44">
    <cfRule type="expression" dxfId="661" priority="25">
      <formula>K43&gt;0</formula>
    </cfRule>
    <cfRule type="expression" dxfId="660" priority="26">
      <formula>K43&lt;0</formula>
    </cfRule>
  </conditionalFormatting>
  <conditionalFormatting sqref="K45">
    <cfRule type="expression" dxfId="659" priority="23">
      <formula>K45&gt;0</formula>
    </cfRule>
    <cfRule type="expression" dxfId="658" priority="24">
      <formula>K45&lt;0</formula>
    </cfRule>
  </conditionalFormatting>
  <conditionalFormatting sqref="K46:K53">
    <cfRule type="expression" dxfId="657" priority="21">
      <formula>K46&gt;0</formula>
    </cfRule>
    <cfRule type="expression" dxfId="656" priority="22">
      <formula>K46&lt;0</formula>
    </cfRule>
  </conditionalFormatting>
  <conditionalFormatting sqref="L37">
    <cfRule type="expression" dxfId="655" priority="19">
      <formula>L37&gt;0</formula>
    </cfRule>
    <cfRule type="expression" dxfId="654" priority="20">
      <formula>L37&lt;0</formula>
    </cfRule>
  </conditionalFormatting>
  <conditionalFormatting sqref="L43:L44">
    <cfRule type="expression" dxfId="653" priority="17">
      <formula>L43&gt;0</formula>
    </cfRule>
    <cfRule type="expression" dxfId="652" priority="18">
      <formula>L43&lt;0</formula>
    </cfRule>
  </conditionalFormatting>
  <conditionalFormatting sqref="L45">
    <cfRule type="expression" dxfId="651" priority="15">
      <formula>L45&gt;0</formula>
    </cfRule>
    <cfRule type="expression" dxfId="650" priority="16">
      <formula>L45&lt;0</formula>
    </cfRule>
  </conditionalFormatting>
  <conditionalFormatting sqref="L46:L53">
    <cfRule type="expression" dxfId="649" priority="13">
      <formula>L46&gt;0</formula>
    </cfRule>
    <cfRule type="expression" dxfId="648" priority="14">
      <formula>L46&lt;0</formula>
    </cfRule>
  </conditionalFormatting>
  <conditionalFormatting sqref="K54">
    <cfRule type="expression" dxfId="647" priority="11">
      <formula>K54&gt;0</formula>
    </cfRule>
    <cfRule type="expression" dxfId="646" priority="12">
      <formula>K54&lt;0</formula>
    </cfRule>
  </conditionalFormatting>
  <conditionalFormatting sqref="L54:L56">
    <cfRule type="expression" dxfId="645" priority="9">
      <formula>L54&gt;0</formula>
    </cfRule>
    <cfRule type="expression" dxfId="644" priority="10">
      <formula>L54&lt;0</formula>
    </cfRule>
  </conditionalFormatting>
  <conditionalFormatting sqref="K55">
    <cfRule type="expression" dxfId="643" priority="7">
      <formula>K55&gt;0</formula>
    </cfRule>
    <cfRule type="expression" dxfId="642" priority="8">
      <formula>K55&lt;0</formula>
    </cfRule>
  </conditionalFormatting>
  <conditionalFormatting sqref="K56">
    <cfRule type="expression" dxfId="5" priority="1">
      <formula>K56&gt;0</formula>
    </cfRule>
    <cfRule type="expression" dxfId="4" priority="2">
      <formula>K56&lt;0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53.02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53.02</v>
      </c>
      <c r="R4" s="517">
        <v>1.32E-2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58.32200000000001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57.791800000000009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57.261600000000008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56.731400000000008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56.201200000000007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55.671000000000006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55.140800000000006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54.610600000000005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54.080400000000004</v>
      </c>
      <c r="Q49" s="2"/>
      <c r="T49" s="86" t="s">
        <v>104</v>
      </c>
      <c r="U49" s="88" t="s">
        <v>421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53.550200000000004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53.02</v>
      </c>
      <c r="Q51" s="2"/>
      <c r="T51" s="86" t="s">
        <v>105</v>
      </c>
      <c r="U51" s="87" t="s">
        <v>697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52.489800000000002</v>
      </c>
      <c r="Q52" s="2"/>
      <c r="T52" s="86" t="s">
        <v>106</v>
      </c>
      <c r="U52" s="87" t="s">
        <v>553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51.959600000000002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51.429400000000001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50.8992</v>
      </c>
      <c r="T55" s="86" t="s">
        <v>108</v>
      </c>
      <c r="U55" s="87" t="s">
        <v>698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50.369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49.838799999999999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49.308600000000006</v>
      </c>
      <c r="T58" s="86" t="s">
        <v>109</v>
      </c>
      <c r="U58" s="87" t="s">
        <v>609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48.778400000000005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48.248200000000004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47.718000000000004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41" priority="11">
      <formula>F27&gt;0</formula>
    </cfRule>
    <cfRule type="expression" dxfId="640" priority="12">
      <formula>F27&lt;0</formula>
    </cfRule>
  </conditionalFormatting>
  <conditionalFormatting sqref="H27:H29">
    <cfRule type="expression" dxfId="639" priority="9">
      <formula>H27&gt;0</formula>
    </cfRule>
    <cfRule type="expression" dxfId="638" priority="10">
      <formula>H27&lt;0</formula>
    </cfRule>
  </conditionalFormatting>
  <conditionalFormatting sqref="F23:F26">
    <cfRule type="expression" dxfId="637" priority="7">
      <formula>F23&gt;0</formula>
    </cfRule>
    <cfRule type="expression" dxfId="636" priority="8">
      <formula>F23&lt;0</formula>
    </cfRule>
  </conditionalFormatting>
  <conditionalFormatting sqref="H23:H26">
    <cfRule type="expression" dxfId="635" priority="5">
      <formula>H23&gt;0</formula>
    </cfRule>
    <cfRule type="expression" dxfId="634" priority="6">
      <formula>H23&lt;0</formula>
    </cfRule>
  </conditionalFormatting>
  <conditionalFormatting sqref="Q8">
    <cfRule type="expression" dxfId="633" priority="1">
      <formula>Q8&gt;0</formula>
    </cfRule>
    <cfRule type="expression" dxfId="632" priority="2">
      <formula>Q8&lt;0</formula>
    </cfRule>
  </conditionalFormatting>
  <conditionalFormatting sqref="Q7">
    <cfRule type="expression" dxfId="631" priority="3">
      <formula>Q7&gt;0</formula>
    </cfRule>
    <cfRule type="expression" dxfId="6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36.18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36.18</v>
      </c>
      <c r="R4" s="517">
        <v>7.4999999999999997E-3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39.798000000000002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39.436199999999999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39.074400000000004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38.712600000000002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38.3508</v>
      </c>
      <c r="Q45" s="2"/>
      <c r="T45" s="86" t="s">
        <v>100</v>
      </c>
      <c r="U45" s="87" t="s">
        <v>699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37.989000000000004</v>
      </c>
      <c r="Q46" s="2"/>
      <c r="T46" s="86" t="s">
        <v>101</v>
      </c>
      <c r="U46" s="87" t="s">
        <v>700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37.627200000000002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37.2654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36.903599999999997</v>
      </c>
      <c r="Q49" s="2"/>
      <c r="T49" s="86" t="s">
        <v>104</v>
      </c>
      <c r="U49" s="88" t="s">
        <v>454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36.541800000000002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36.18</v>
      </c>
      <c r="Q51" s="2"/>
      <c r="T51" s="86" t="s">
        <v>105</v>
      </c>
      <c r="U51" s="87" t="s">
        <v>701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35.818199999999997</v>
      </c>
      <c r="Q52" s="2"/>
      <c r="T52" s="86" t="s">
        <v>106</v>
      </c>
      <c r="U52" s="87" t="s">
        <v>565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35.456400000000002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35.0946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34.732799999999997</v>
      </c>
      <c r="T55" s="86" t="s">
        <v>108</v>
      </c>
      <c r="U55" s="87" t="s">
        <v>702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34.370999999999995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34.0092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33.647400000000005</v>
      </c>
      <c r="T58" s="86" t="s">
        <v>109</v>
      </c>
      <c r="U58" s="87" t="s">
        <v>610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33.285600000000002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32.9238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32.561999999999998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29" priority="7">
      <formula>F21&gt;0</formula>
    </cfRule>
    <cfRule type="expression" dxfId="628" priority="8">
      <formula>F21&lt;0</formula>
    </cfRule>
  </conditionalFormatting>
  <conditionalFormatting sqref="F22">
    <cfRule type="expression" dxfId="627" priority="5">
      <formula>F22&gt;0</formula>
    </cfRule>
    <cfRule type="expression" dxfId="626" priority="6">
      <formula>F22&lt;0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conditionalFormatting sqref="Q7">
    <cfRule type="expression" dxfId="623" priority="3">
      <formula>Q7&gt;0</formula>
    </cfRule>
    <cfRule type="expression" dxfId="6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46.89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46.89</v>
      </c>
      <c r="R4" s="499">
        <v>4.1000000000000003E-3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51.579000000000008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51.110100000000003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50.641200000000005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50.172300000000007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49.703400000000002</v>
      </c>
      <c r="Q49" s="2"/>
      <c r="R49" s="34"/>
      <c r="T49" s="107" t="s">
        <v>122</v>
      </c>
      <c r="U49" s="105" t="s">
        <v>399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49.234500000000004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48.765599999999999</v>
      </c>
      <c r="Q51" s="2"/>
      <c r="R51" s="34"/>
      <c r="T51" s="107" t="s">
        <v>105</v>
      </c>
      <c r="U51" s="105" t="s">
        <v>703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48.296700000000001</v>
      </c>
      <c r="Q52" s="2"/>
      <c r="R52" s="34"/>
      <c r="T52" s="107" t="s">
        <v>106</v>
      </c>
      <c r="U52" s="105" t="s">
        <v>584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47.827800000000003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47.358899999999998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46.89</v>
      </c>
      <c r="Q55" s="2"/>
      <c r="R55" s="34"/>
      <c r="T55" s="107" t="s">
        <v>108</v>
      </c>
      <c r="U55" s="105" t="s">
        <v>704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46.421100000000003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45.952199999999998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45.4833</v>
      </c>
      <c r="Q58" s="2"/>
      <c r="R58" s="34"/>
      <c r="T58" s="107" t="s">
        <v>109</v>
      </c>
      <c r="U58" s="105" t="s">
        <v>611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45.014400000000002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44.545499999999997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44.076599999999999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43.607700000000001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43.138800000000003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42.669900000000005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42.201000000000001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21" priority="17">
      <formula>F38&gt;0</formula>
    </cfRule>
    <cfRule type="expression" dxfId="620" priority="18">
      <formula>F38&lt;0</formula>
    </cfRule>
  </conditionalFormatting>
  <conditionalFormatting sqref="H38:H72">
    <cfRule type="expression" dxfId="619" priority="9">
      <formula>H38&gt;0</formula>
    </cfRule>
    <cfRule type="expression" dxfId="618" priority="10">
      <formula>H38&lt;0</formula>
    </cfRule>
  </conditionalFormatting>
  <conditionalFormatting sqref="F21:F37">
    <cfRule type="expression" dxfId="617" priority="7">
      <formula>F21&gt;0</formula>
    </cfRule>
    <cfRule type="expression" dxfId="616" priority="8">
      <formula>F21&lt;0</formula>
    </cfRule>
  </conditionalFormatting>
  <conditionalFormatting sqref="H21:H37">
    <cfRule type="expression" dxfId="615" priority="5">
      <formula>H21&gt;0</formula>
    </cfRule>
    <cfRule type="expression" dxfId="614" priority="6">
      <formula>H21&lt;0</formula>
    </cfRule>
  </conditionalFormatting>
  <conditionalFormatting sqref="Q8">
    <cfRule type="expression" dxfId="613" priority="1">
      <formula>Q8&gt;0</formula>
    </cfRule>
    <cfRule type="expression" dxfId="612" priority="2">
      <formula>Q8&lt;0</formula>
    </cfRule>
  </conditionalFormatting>
  <conditionalFormatting sqref="Q7">
    <cfRule type="expression" dxfId="611" priority="3">
      <formula>Q7&gt;0</formula>
    </cfRule>
    <cfRule type="expression" dxfId="6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107.9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107.9</v>
      </c>
      <c r="R4" s="517">
        <v>1.04E-2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118.69000000000001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117.61100000000002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116.53200000000001</v>
      </c>
      <c r="Q49" s="34"/>
      <c r="R49"/>
      <c r="T49" s="86" t="s">
        <v>104</v>
      </c>
      <c r="U49" s="93" t="s">
        <v>705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115.45300000000002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114.37400000000001</v>
      </c>
      <c r="Q51" s="82"/>
      <c r="R51"/>
      <c r="T51" s="86" t="s">
        <v>105</v>
      </c>
      <c r="U51" s="129" t="s">
        <v>706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113.29500000000002</v>
      </c>
      <c r="Q52" s="82"/>
      <c r="R52"/>
      <c r="T52" s="86" t="s">
        <v>106</v>
      </c>
      <c r="U52" s="129" t="s">
        <v>556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112.21600000000001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111.13700000000001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110.05800000000001</v>
      </c>
      <c r="Q55" s="82"/>
      <c r="R55"/>
      <c r="T55" s="86" t="s">
        <v>108</v>
      </c>
      <c r="U55" s="129" t="s">
        <v>707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108.97900000000001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107.9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106.821</v>
      </c>
      <c r="Q58" s="82"/>
      <c r="R58"/>
      <c r="T58" s="86" t="s">
        <v>109</v>
      </c>
      <c r="U58" s="129" t="s">
        <v>612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105.742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104.663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103.584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102.505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101.426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100.34700000000001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99.268000000000015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98.189000000000007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97.110000000000014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09" priority="11">
      <formula>F24&gt;0</formula>
    </cfRule>
    <cfRule type="expression" dxfId="608" priority="12">
      <formula>F24&lt;0</formula>
    </cfRule>
  </conditionalFormatting>
  <conditionalFormatting sqref="H27:H30">
    <cfRule type="expression" dxfId="607" priority="9">
      <formula>H27&gt;0</formula>
    </cfRule>
    <cfRule type="expression" dxfId="606" priority="10">
      <formula>H27&lt;0</formula>
    </cfRule>
  </conditionalFormatting>
  <conditionalFormatting sqref="F25">
    <cfRule type="expression" dxfId="605" priority="7">
      <formula>F25&gt;0</formula>
    </cfRule>
    <cfRule type="expression" dxfId="604" priority="8">
      <formula>F25&lt;0</formula>
    </cfRule>
  </conditionalFormatting>
  <conditionalFormatting sqref="H24:H26">
    <cfRule type="expression" dxfId="603" priority="5">
      <formula>H24&gt;0</formula>
    </cfRule>
    <cfRule type="expression" dxfId="602" priority="6">
      <formula>H24&lt;0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50.14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50.14</v>
      </c>
      <c r="R4" s="518">
        <v>1.89E-2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55.154000000000003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54.652600000000007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54.151200000000003</v>
      </c>
      <c r="R42" s="34"/>
      <c r="T42" s="86" t="s">
        <v>100</v>
      </c>
      <c r="U42" s="129" t="s">
        <v>708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53.649800000000006</v>
      </c>
      <c r="R43" s="82"/>
      <c r="T43" s="86" t="s">
        <v>101</v>
      </c>
      <c r="U43" s="129" t="s">
        <v>709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53.148400000000002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52.647000000000006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52.145600000000002</v>
      </c>
      <c r="R46" s="82"/>
      <c r="T46" s="86" t="s">
        <v>122</v>
      </c>
      <c r="U46" s="231" t="s">
        <v>451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51.644200000000005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51.142800000000001</v>
      </c>
      <c r="R48" s="82"/>
      <c r="T48" s="86" t="s">
        <v>105</v>
      </c>
      <c r="U48" s="129" t="s">
        <v>710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50.641400000000004</v>
      </c>
      <c r="R49" s="82"/>
      <c r="T49" s="86" t="s">
        <v>106</v>
      </c>
      <c r="U49" s="129" t="s">
        <v>613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50.14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49.638599999999997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49.1372</v>
      </c>
      <c r="R52" s="82"/>
      <c r="T52" s="86" t="s">
        <v>108</v>
      </c>
      <c r="U52" s="129" t="s">
        <v>711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48.635799999999996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48.134399999999999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47.632999999999996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47.131599999999999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46.630200000000002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46.128800000000005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45.627400000000002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45.126000000000005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97" priority="17">
      <formula>F28&gt;0</formula>
    </cfRule>
    <cfRule type="expression" dxfId="596" priority="18">
      <formula>F28&lt;0</formula>
    </cfRule>
  </conditionalFormatting>
  <conditionalFormatting sqref="F28 F33:F35">
    <cfRule type="expression" dxfId="595" priority="19">
      <formula>F28&gt;0</formula>
    </cfRule>
    <cfRule type="expression" dxfId="594" priority="20">
      <formula>F28&lt;0</formula>
    </cfRule>
  </conditionalFormatting>
  <conditionalFormatting sqref="H28 H33:H35">
    <cfRule type="expression" dxfId="593" priority="15">
      <formula>H28&gt;0</formula>
    </cfRule>
    <cfRule type="expression" dxfId="592" priority="16">
      <formula>H28&lt;0</formula>
    </cfRule>
  </conditionalFormatting>
  <conditionalFormatting sqref="F21:F27">
    <cfRule type="expression" dxfId="591" priority="13">
      <formula>F21&gt;0</formula>
    </cfRule>
    <cfRule type="expression" dxfId="590" priority="14">
      <formula>F21&lt;0</formula>
    </cfRule>
  </conditionalFormatting>
  <conditionalFormatting sqref="H21:H27">
    <cfRule type="expression" dxfId="589" priority="11">
      <formula>H21&gt;0</formula>
    </cfRule>
    <cfRule type="expression" dxfId="588" priority="12">
      <formula>H21&lt;0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Q7">
    <cfRule type="expression" dxfId="585" priority="9">
      <formula>Q7&gt;0</formula>
    </cfRule>
    <cfRule type="expression" dxfId="584" priority="10">
      <formula>Q7&lt;0</formula>
    </cfRule>
  </conditionalFormatting>
  <conditionalFormatting sqref="F29:F32">
    <cfRule type="expression" dxfId="583" priority="5">
      <formula>F29&gt;0</formula>
    </cfRule>
    <cfRule type="expression" dxfId="582" priority="6">
      <formula>F29&lt;0</formula>
    </cfRule>
  </conditionalFormatting>
  <conditionalFormatting sqref="H29:H32">
    <cfRule type="expression" dxfId="581" priority="3">
      <formula>H29&gt;0</formula>
    </cfRule>
    <cfRule type="expression" dxfId="580" priority="4">
      <formula>H29&lt;0</formula>
    </cfRule>
  </conditionalFormatting>
  <conditionalFormatting sqref="M37">
    <cfRule type="expression" dxfId="579" priority="1">
      <formula>M37&gt;0</formula>
    </cfRule>
    <cfRule type="expression" dxfId="5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235.34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235.34</v>
      </c>
      <c r="R4" s="499">
        <v>8.0999999999999996E-3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566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258.87400000000002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256.5206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254.16720000000001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251.81380000000001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249.46040000000002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247.10700000000003</v>
      </c>
      <c r="R45" s="82"/>
      <c r="T45" s="86" t="s">
        <v>333</v>
      </c>
      <c r="U45" s="129" t="s">
        <v>511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244.75360000000001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242.40020000000001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240.04680000000002</v>
      </c>
      <c r="R48" s="82"/>
      <c r="T48" s="86" t="s">
        <v>105</v>
      </c>
      <c r="U48" s="129" t="s">
        <v>712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237.6934</v>
      </c>
      <c r="R49" s="82"/>
      <c r="T49" s="86" t="s">
        <v>106</v>
      </c>
      <c r="U49" s="129" t="s">
        <v>520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235.34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232.98660000000001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230.63319999999999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228.27979999999999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225.9264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223.57299999999998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221.21959999999999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218.86620000000002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216.5128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214.15940000000001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211.80600000000001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77" priority="19">
      <formula>F25&gt;0</formula>
    </cfRule>
    <cfRule type="expression" dxfId="5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75" priority="11">
      <formula>F28&gt;0</formula>
    </cfRule>
    <cfRule type="expression" dxfId="574" priority="12">
      <formula>F28&lt;0</formula>
    </cfRule>
  </conditionalFormatting>
  <conditionalFormatting sqref="F28:F35">
    <cfRule type="expression" dxfId="573" priority="13">
      <formula>F28&gt;0</formula>
    </cfRule>
    <cfRule type="expression" dxfId="572" priority="14">
      <formula>F28&lt;0</formula>
    </cfRule>
  </conditionalFormatting>
  <conditionalFormatting sqref="H25:H35">
    <cfRule type="expression" dxfId="571" priority="9">
      <formula>H25&gt;0</formula>
    </cfRule>
    <cfRule type="expression" dxfId="570" priority="10">
      <formula>H25&lt;0</formula>
    </cfRule>
  </conditionalFormatting>
  <conditionalFormatting sqref="F21:F24">
    <cfRule type="expression" dxfId="569" priority="7">
      <formula>F21&gt;0</formula>
    </cfRule>
    <cfRule type="expression" dxfId="568" priority="8">
      <formula>F21&lt;0</formula>
    </cfRule>
  </conditionalFormatting>
  <conditionalFormatting sqref="H21:H24">
    <cfRule type="expression" dxfId="567" priority="5">
      <formula>H21&gt;0</formula>
    </cfRule>
    <cfRule type="expression" dxfId="566" priority="6">
      <formula>H21&lt;0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101.63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101.63</v>
      </c>
      <c r="R4" s="499">
        <v>2.41E-2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111.79300000000001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110.77670000000001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109.7604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108.7441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107.7278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106.7115</v>
      </c>
      <c r="R42" s="82"/>
      <c r="T42" s="86" t="s">
        <v>100</v>
      </c>
      <c r="U42" s="129" t="s">
        <v>713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105.6952</v>
      </c>
      <c r="R43" s="82"/>
      <c r="T43" s="86" t="s">
        <v>101</v>
      </c>
      <c r="U43" s="129" t="s">
        <v>714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104.6789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103.6626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102.6463</v>
      </c>
      <c r="R46" s="82"/>
      <c r="T46" s="86" t="s">
        <v>122</v>
      </c>
      <c r="U46" s="93" t="s">
        <v>397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101.63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100.61369999999999</v>
      </c>
      <c r="R48" s="82"/>
      <c r="T48" s="86" t="s">
        <v>105</v>
      </c>
      <c r="U48" s="129" t="s">
        <v>715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99.597399999999993</v>
      </c>
      <c r="R49" s="82"/>
      <c r="T49" s="86" t="s">
        <v>106</v>
      </c>
      <c r="U49" s="129" t="s">
        <v>716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98.581099999999992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97.564799999999991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96.54849999999999</v>
      </c>
      <c r="R52" s="82"/>
      <c r="T52" s="86" t="s">
        <v>108</v>
      </c>
      <c r="U52" s="129" t="s">
        <v>717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95.532199999999989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94.515900000000002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93.499600000000001</v>
      </c>
      <c r="R55" s="82"/>
      <c r="T55" s="86" t="s">
        <v>109</v>
      </c>
      <c r="U55" s="129" t="s">
        <v>597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92.4833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91.466999999999999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61" priority="29">
      <formula>F40&gt;0</formula>
    </cfRule>
    <cfRule type="expression" dxfId="560" priority="30">
      <formula>F40&lt;0</formula>
    </cfRule>
  </conditionalFormatting>
  <conditionalFormatting sqref="F40:F45">
    <cfRule type="expression" dxfId="559" priority="31">
      <formula>F40&gt;0</formula>
    </cfRule>
    <cfRule type="expression" dxfId="558" priority="32">
      <formula>F40&lt;0</formula>
    </cfRule>
  </conditionalFormatting>
  <conditionalFormatting sqref="H40:H45">
    <cfRule type="expression" dxfId="557" priority="27">
      <formula>H40&gt;0</formula>
    </cfRule>
    <cfRule type="expression" dxfId="556" priority="28">
      <formula>H40&lt;0</formula>
    </cfRule>
  </conditionalFormatting>
  <conditionalFormatting sqref="F23:F39">
    <cfRule type="expression" dxfId="555" priority="13">
      <formula>F23&gt;0</formula>
    </cfRule>
    <cfRule type="expression" dxfId="554" priority="14">
      <formula>F23&lt;0</formula>
    </cfRule>
  </conditionalFormatting>
  <conditionalFormatting sqref="H23:H39">
    <cfRule type="expression" dxfId="553" priority="11">
      <formula>H23&gt;0</formula>
    </cfRule>
    <cfRule type="expression" dxfId="552" priority="12">
      <formula>H23&lt;0</formula>
    </cfRule>
  </conditionalFormatting>
  <conditionalFormatting sqref="Q7">
    <cfRule type="expression" dxfId="551" priority="9">
      <formula>Q7&gt;0</formula>
    </cfRule>
    <cfRule type="expression" dxfId="550" priority="10">
      <formula>Q7&lt;0</formula>
    </cfRule>
  </conditionalFormatting>
  <conditionalFormatting sqref="Q8">
    <cfRule type="expression" dxfId="549" priority="7">
      <formula>Q8&gt;0</formula>
    </cfRule>
    <cfRule type="expression" dxfId="548" priority="8">
      <formula>Q8&lt;0</formula>
    </cfRule>
  </conditionalFormatting>
  <conditionalFormatting sqref="Q10">
    <cfRule type="expression" dxfId="547" priority="1">
      <formula>Q10&gt;0</formula>
    </cfRule>
    <cfRule type="expression" dxfId="54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74.48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74.48</v>
      </c>
      <c r="R4" s="499">
        <v>1.72E-2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521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81.928000000000011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81.183200000000014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80.438400000000016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79.693600000000004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78.948800000000006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78.204000000000008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77.45920000000001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76.714400000000012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75.9696</v>
      </c>
      <c r="Q51" s="2"/>
      <c r="T51" s="107" t="s">
        <v>105</v>
      </c>
      <c r="U51" s="105" t="s">
        <v>718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75.224800000000002</v>
      </c>
      <c r="Q52" s="2"/>
      <c r="T52" s="107" t="s">
        <v>106</v>
      </c>
      <c r="U52" s="105" t="s">
        <v>719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74.48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73.735200000000006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72.990400000000008</v>
      </c>
      <c r="T55" s="107" t="s">
        <v>108</v>
      </c>
      <c r="U55" s="105" t="s">
        <v>720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72.245599999999996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71.500799999999998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70.756</v>
      </c>
      <c r="T58" s="107" t="s">
        <v>109</v>
      </c>
      <c r="U58" s="105" t="s">
        <v>578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70.011200000000002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69.266400000000004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68.521600000000007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67.776800000000009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67.032000000000011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45" priority="39">
      <formula>Q12&gt;0</formula>
    </cfRule>
    <cfRule type="expression" dxfId="5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43" priority="33">
      <formula>F25&gt;0</formula>
    </cfRule>
    <cfRule type="expression" dxfId="542" priority="34">
      <formula>F25&lt;0</formula>
    </cfRule>
  </conditionalFormatting>
  <conditionalFormatting sqref="F30">
    <cfRule type="expression" dxfId="541" priority="31">
      <formula>F30&gt;0</formula>
    </cfRule>
    <cfRule type="expression" dxfId="540" priority="32">
      <formula>F30&lt;0</formula>
    </cfRule>
  </conditionalFormatting>
  <conditionalFormatting sqref="F31">
    <cfRule type="expression" dxfId="539" priority="29">
      <formula>F31&gt;0</formula>
    </cfRule>
    <cfRule type="expression" dxfId="538" priority="30">
      <formula>F31&lt;0</formula>
    </cfRule>
  </conditionalFormatting>
  <conditionalFormatting sqref="F32:F34">
    <cfRule type="expression" dxfId="537" priority="27">
      <formula>F32&gt;0</formula>
    </cfRule>
    <cfRule type="expression" dxfId="536" priority="28">
      <formula>F32&lt;0</formula>
    </cfRule>
  </conditionalFormatting>
  <conditionalFormatting sqref="H25:H29">
    <cfRule type="expression" dxfId="535" priority="25">
      <formula>H25&gt;0</formula>
    </cfRule>
    <cfRule type="expression" dxfId="534" priority="26">
      <formula>H25&lt;0</formula>
    </cfRule>
  </conditionalFormatting>
  <conditionalFormatting sqref="H30">
    <cfRule type="expression" dxfId="533" priority="23">
      <formula>H30&gt;0</formula>
    </cfRule>
    <cfRule type="expression" dxfId="532" priority="24">
      <formula>H30&lt;0</formula>
    </cfRule>
  </conditionalFormatting>
  <conditionalFormatting sqref="H31">
    <cfRule type="expression" dxfId="531" priority="21">
      <formula>H31&gt;0</formula>
    </cfRule>
    <cfRule type="expression" dxfId="530" priority="22">
      <formula>H31&lt;0</formula>
    </cfRule>
  </conditionalFormatting>
  <conditionalFormatting sqref="H32:H34">
    <cfRule type="expression" dxfId="529" priority="19">
      <formula>H32&gt;0</formula>
    </cfRule>
    <cfRule type="expression" dxfId="528" priority="20">
      <formula>H32&lt;0</formula>
    </cfRule>
  </conditionalFormatting>
  <conditionalFormatting sqref="F35">
    <cfRule type="expression" dxfId="527" priority="17">
      <formula>F35&gt;0</formula>
    </cfRule>
    <cfRule type="expression" dxfId="526" priority="18">
      <formula>F35&lt;0</formula>
    </cfRule>
  </conditionalFormatting>
  <conditionalFormatting sqref="H35">
    <cfRule type="expression" dxfId="525" priority="15">
      <formula>H35&gt;0</formula>
    </cfRule>
    <cfRule type="expression" dxfId="524" priority="16">
      <formula>H35&lt;0</formula>
    </cfRule>
  </conditionalFormatting>
  <conditionalFormatting sqref="F36">
    <cfRule type="expression" dxfId="523" priority="13">
      <formula>F36&gt;0</formula>
    </cfRule>
    <cfRule type="expression" dxfId="522" priority="14">
      <formula>F36&lt;0</formula>
    </cfRule>
  </conditionalFormatting>
  <conditionalFormatting sqref="H36">
    <cfRule type="expression" dxfId="521" priority="11">
      <formula>H36&gt;0</formula>
    </cfRule>
    <cfRule type="expression" dxfId="520" priority="12">
      <formula>H36&lt;0</formula>
    </cfRule>
  </conditionalFormatting>
  <conditionalFormatting sqref="H23:H24">
    <cfRule type="expression" dxfId="519" priority="5">
      <formula>H23&gt;0</formula>
    </cfRule>
    <cfRule type="expression" dxfId="518" priority="6">
      <formula>H23&lt;0</formula>
    </cfRule>
  </conditionalFormatting>
  <conditionalFormatting sqref="F23:F24">
    <cfRule type="expression" dxfId="517" priority="7">
      <formula>F23&gt;0</formula>
    </cfRule>
    <cfRule type="expression" dxfId="516" priority="8">
      <formula>F23&lt;0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550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53.5</v>
      </c>
      <c r="R4" s="499">
        <v>2.5899999999999999E-2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6420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875.6800000000012</v>
      </c>
      <c r="R7">
        <v>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-329.19999999999982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-4.8776151247555237E-2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359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374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374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409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426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456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374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501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513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58.85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58.315000000000005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57.78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57.245000000000005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56.71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56.175000000000004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55.64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55.105000000000004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54.57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54.035000000000004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53.5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52.964999999999996</v>
      </c>
      <c r="R51" s="82"/>
      <c r="T51" s="86" t="s">
        <v>105</v>
      </c>
      <c r="U51" s="87" t="s">
        <v>721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52.43</v>
      </c>
      <c r="R52" s="82"/>
      <c r="T52" s="86" t="s">
        <v>106</v>
      </c>
      <c r="U52" s="87" t="s">
        <v>512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51.894999999999996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51.36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50.824999999999996</v>
      </c>
      <c r="R55" s="82"/>
      <c r="T55" s="86" t="s">
        <v>108</v>
      </c>
      <c r="U55" s="87" t="s">
        <v>722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50.29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49.755000000000003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49.22</v>
      </c>
      <c r="R58" s="82"/>
      <c r="T58" s="86" t="s">
        <v>109</v>
      </c>
      <c r="U58" s="87" t="s">
        <v>614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48.685000000000002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48.15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511" priority="61">
      <formula>F61&gt;0</formula>
    </cfRule>
    <cfRule type="expression" dxfId="51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09" priority="53">
      <formula>F64&gt;0</formula>
    </cfRule>
    <cfRule type="expression" dxfId="508" priority="54">
      <formula>F64&lt;0</formula>
    </cfRule>
  </conditionalFormatting>
  <conditionalFormatting sqref="F64:F92 F99:F101 F108:F119">
    <cfRule type="expression" dxfId="507" priority="55">
      <formula>F64&gt;0</formula>
    </cfRule>
    <cfRule type="expression" dxfId="506" priority="56">
      <formula>F64&lt;0</formula>
    </cfRule>
  </conditionalFormatting>
  <conditionalFormatting sqref="H61:H92 H99:H101 H108:H119">
    <cfRule type="expression" dxfId="505" priority="51">
      <formula>H61&gt;0</formula>
    </cfRule>
    <cfRule type="expression" dxfId="504" priority="52">
      <formula>H61&lt;0</formula>
    </cfRule>
  </conditionalFormatting>
  <conditionalFormatting sqref="F57:F60">
    <cfRule type="expression" dxfId="503" priority="37">
      <formula>F57&gt;0</formula>
    </cfRule>
    <cfRule type="expression" dxfId="502" priority="38">
      <formula>F57&lt;0</formula>
    </cfRule>
  </conditionalFormatting>
  <conditionalFormatting sqref="H57:H60">
    <cfRule type="expression" dxfId="501" priority="35">
      <formula>H57&gt;0</formula>
    </cfRule>
    <cfRule type="expression" dxfId="500" priority="36">
      <formula>H57&lt;0</formula>
    </cfRule>
  </conditionalFormatting>
  <conditionalFormatting sqref="Q8">
    <cfRule type="expression" dxfId="499" priority="31">
      <formula>Q8&gt;0</formula>
    </cfRule>
    <cfRule type="expression" dxfId="498" priority="32">
      <formula>Q8&lt;0</formula>
    </cfRule>
  </conditionalFormatting>
  <conditionalFormatting sqref="Q7">
    <cfRule type="expression" dxfId="497" priority="33">
      <formula>Q7&gt;0</formula>
    </cfRule>
    <cfRule type="expression" dxfId="496" priority="34">
      <formula>Q7&lt;0</formula>
    </cfRule>
  </conditionalFormatting>
  <conditionalFormatting sqref="F93:F98">
    <cfRule type="expression" dxfId="495" priority="27">
      <formula>F93&gt;0</formula>
    </cfRule>
    <cfRule type="expression" dxfId="494" priority="28">
      <formula>F93&lt;0</formula>
    </cfRule>
  </conditionalFormatting>
  <conditionalFormatting sqref="F93:F98">
    <cfRule type="expression" dxfId="493" priority="29">
      <formula>F93&gt;0</formula>
    </cfRule>
    <cfRule type="expression" dxfId="492" priority="30">
      <formula>F93&lt;0</formula>
    </cfRule>
  </conditionalFormatting>
  <conditionalFormatting sqref="H93:H98">
    <cfRule type="expression" dxfId="491" priority="25">
      <formula>H93&gt;0</formula>
    </cfRule>
    <cfRule type="expression" dxfId="490" priority="26">
      <formula>H93&lt;0</formula>
    </cfRule>
  </conditionalFormatting>
  <conditionalFormatting sqref="M122">
    <cfRule type="expression" dxfId="489" priority="21">
      <formula>M122&gt;0</formula>
    </cfRule>
    <cfRule type="expression" dxfId="488" priority="22">
      <formula>M122&lt;0</formula>
    </cfRule>
  </conditionalFormatting>
  <conditionalFormatting sqref="M122">
    <cfRule type="expression" dxfId="487" priority="23">
      <formula>M122&gt;0</formula>
    </cfRule>
    <cfRule type="expression" dxfId="486" priority="24">
      <formula>M122&lt;0</formula>
    </cfRule>
  </conditionalFormatting>
  <conditionalFormatting sqref="F103:F107">
    <cfRule type="expression" dxfId="485" priority="19">
      <formula>F103&gt;0</formula>
    </cfRule>
    <cfRule type="expression" dxfId="484" priority="20">
      <formula>F103&lt;0</formula>
    </cfRule>
  </conditionalFormatting>
  <conditionalFormatting sqref="H103:H107">
    <cfRule type="expression" dxfId="483" priority="17">
      <formula>H103&gt;0</formula>
    </cfRule>
    <cfRule type="expression" dxfId="482" priority="18">
      <formula>H103&lt;0</formula>
    </cfRule>
  </conditionalFormatting>
  <conditionalFormatting sqref="F24:F51">
    <cfRule type="expression" dxfId="481" priority="9">
      <formula>F24&gt;0</formula>
    </cfRule>
    <cfRule type="expression" dxfId="480" priority="10">
      <formula>F24&lt;0</formula>
    </cfRule>
  </conditionalFormatting>
  <conditionalFormatting sqref="F24:F51">
    <cfRule type="expression" dxfId="479" priority="11">
      <formula>F24&gt;0</formula>
    </cfRule>
    <cfRule type="expression" dxfId="478" priority="12">
      <formula>F24&lt;0</formula>
    </cfRule>
  </conditionalFormatting>
  <conditionalFormatting sqref="H24:H51">
    <cfRule type="expression" dxfId="477" priority="7">
      <formula>H24&gt;0</formula>
    </cfRule>
    <cfRule type="expression" dxfId="476" priority="8">
      <formula>H24&lt;0</formula>
    </cfRule>
  </conditionalFormatting>
  <conditionalFormatting sqref="J34">
    <cfRule type="expression" dxfId="475" priority="5">
      <formula>J34&gt;0</formula>
    </cfRule>
    <cfRule type="expression" dxfId="474" priority="6">
      <formula>J34&lt;0</formula>
    </cfRule>
  </conditionalFormatting>
  <conditionalFormatting sqref="J35">
    <cfRule type="expression" dxfId="473" priority="3">
      <formula>J35&gt;0</formula>
    </cfRule>
    <cfRule type="expression" dxfId="472" priority="4">
      <formula>J35&lt;0</formula>
    </cfRule>
  </conditionalFormatting>
  <conditionalFormatting sqref="J36:J47">
    <cfRule type="expression" dxfId="471" priority="1">
      <formula>J36&gt;0</formula>
    </cfRule>
    <cfRule type="expression" dxfId="47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32.04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32.04</v>
      </c>
      <c r="R4" s="499">
        <v>2.3599999999999999E-2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35.244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34.9236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34.603200000000001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34.282800000000002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33.962400000000002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33.642000000000003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33.321600000000004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33.001199999999997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32.680799999999998</v>
      </c>
      <c r="R48" s="82"/>
      <c r="T48" s="86" t="s">
        <v>105</v>
      </c>
      <c r="U48" s="87" t="s">
        <v>723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32.360399999999998</v>
      </c>
      <c r="R49" s="82"/>
      <c r="T49" s="86" t="s">
        <v>106</v>
      </c>
      <c r="U49" s="87" t="s">
        <v>455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32.04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31.7196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31.399199999999997</v>
      </c>
      <c r="R52" s="82"/>
      <c r="T52" s="86" t="s">
        <v>108</v>
      </c>
      <c r="U52" s="87" t="s">
        <v>724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31.078799999999998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30.758399999999998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30.437999999999999</v>
      </c>
      <c r="R55" s="82"/>
      <c r="T55" s="86" t="s">
        <v>109</v>
      </c>
      <c r="U55" s="87" t="s">
        <v>567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30.117599999999996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29.7972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29.476800000000001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29.156400000000001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28.835999999999999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69" priority="66">
      <formula>F22&gt;0</formula>
    </cfRule>
    <cfRule type="expression" dxfId="46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67" priority="53">
      <formula>F41&gt;0</formula>
    </cfRule>
    <cfRule type="expression" dxfId="466" priority="54">
      <formula>F41&lt;0</formula>
    </cfRule>
  </conditionalFormatting>
  <conditionalFormatting sqref="F41">
    <cfRule type="expression" dxfId="465" priority="57">
      <formula>F41&gt;0</formula>
    </cfRule>
    <cfRule type="expression" dxfId="464" priority="58">
      <formula>F41&lt;0</formula>
    </cfRule>
  </conditionalFormatting>
  <conditionalFormatting sqref="H41">
    <cfRule type="expression" dxfId="463" priority="35">
      <formula>H41&gt;0</formula>
    </cfRule>
    <cfRule type="expression" dxfId="462" priority="36">
      <formula>H41&lt;0</formula>
    </cfRule>
  </conditionalFormatting>
  <conditionalFormatting sqref="F89:F95">
    <cfRule type="expression" dxfId="461" priority="29">
      <formula>F89&gt;0</formula>
    </cfRule>
    <cfRule type="expression" dxfId="460" priority="30">
      <formula>F89&lt;0</formula>
    </cfRule>
  </conditionalFormatting>
  <conditionalFormatting sqref="F96:F110">
    <cfRule type="expression" dxfId="459" priority="25">
      <formula>F96&gt;0</formula>
    </cfRule>
    <cfRule type="expression" dxfId="458" priority="26">
      <formula>F96&lt;0</formula>
    </cfRule>
  </conditionalFormatting>
  <conditionalFormatting sqref="F96:F110">
    <cfRule type="expression" dxfId="457" priority="27">
      <formula>F96&gt;0</formula>
    </cfRule>
    <cfRule type="expression" dxfId="456" priority="28">
      <formula>F96&lt;0</formula>
    </cfRule>
  </conditionalFormatting>
  <conditionalFormatting sqref="H89:H100">
    <cfRule type="expression" dxfId="455" priority="23">
      <formula>H89&gt;0</formula>
    </cfRule>
    <cfRule type="expression" dxfId="454" priority="24">
      <formula>H89&lt;0</formula>
    </cfRule>
  </conditionalFormatting>
  <conditionalFormatting sqref="H101">
    <cfRule type="expression" dxfId="453" priority="21">
      <formula>H101&gt;0</formula>
    </cfRule>
    <cfRule type="expression" dxfId="452" priority="22">
      <formula>H101&lt;0</formula>
    </cfRule>
  </conditionalFormatting>
  <conditionalFormatting sqref="F111:F116">
    <cfRule type="expression" dxfId="451" priority="19">
      <formula>F111&gt;0</formula>
    </cfRule>
    <cfRule type="expression" dxfId="450" priority="20">
      <formula>F111&lt;0</formula>
    </cfRule>
  </conditionalFormatting>
  <conditionalFormatting sqref="H103:H116">
    <cfRule type="expression" dxfId="449" priority="17">
      <formula>H103&gt;0</formula>
    </cfRule>
    <cfRule type="expression" dxfId="448" priority="18">
      <formula>H103&lt;0</formula>
    </cfRule>
  </conditionalFormatting>
  <conditionalFormatting sqref="H102">
    <cfRule type="expression" dxfId="447" priority="15">
      <formula>H102&gt;0</formula>
    </cfRule>
    <cfRule type="expression" dxfId="446" priority="16">
      <formula>H102&lt;0</formula>
    </cfRule>
  </conditionalFormatting>
  <conditionalFormatting sqref="M42">
    <cfRule type="expression" dxfId="445" priority="13">
      <formula>M42&gt;0</formula>
    </cfRule>
    <cfRule type="expression" dxfId="444" priority="14">
      <formula>M42&lt;0</formula>
    </cfRule>
  </conditionalFormatting>
  <conditionalFormatting sqref="Q7">
    <cfRule type="expression" dxfId="443" priority="9">
      <formula>Q7&gt;0</formula>
    </cfRule>
    <cfRule type="expression" dxfId="442" priority="10">
      <formula>Q7&lt;0</formula>
    </cfRule>
  </conditionalFormatting>
  <conditionalFormatting sqref="Q8">
    <cfRule type="expression" dxfId="441" priority="7">
      <formula>Q8&gt;0</formula>
    </cfRule>
    <cfRule type="expression" dxfId="440" priority="8">
      <formula>Q8&lt;0</formula>
    </cfRule>
  </conditionalFormatting>
  <conditionalFormatting sqref="F117:F130 H117:H130">
    <cfRule type="expression" dxfId="439" priority="1">
      <formula>F117&gt;0</formula>
    </cfRule>
    <cfRule type="expression" dxfId="43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17.88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17.88</v>
      </c>
      <c r="R4" s="499">
        <v>-9.4000000000000004E-3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19.667999999999999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19.4892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19.310400000000001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19.131599999999999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18.9528</v>
      </c>
      <c r="Q49" s="2"/>
      <c r="T49" s="92" t="s">
        <v>122</v>
      </c>
      <c r="U49" s="87" t="s">
        <v>452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18.774000000000001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18.595199999999998</v>
      </c>
      <c r="Q51" s="2"/>
      <c r="T51" s="92" t="s">
        <v>105</v>
      </c>
      <c r="U51" s="87" t="s">
        <v>725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18.416399999999999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18.2376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18.058799999999998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17.88</v>
      </c>
      <c r="Q55" s="2"/>
      <c r="T55" s="92" t="s">
        <v>108</v>
      </c>
      <c r="U55" s="87" t="s">
        <v>726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17.7012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17.522399999999998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17.343599999999999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17.1648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16.985999999999997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16.807199999999998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16.628399999999999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16.4496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16.270800000000001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16.091999999999999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37" priority="27">
      <formula>F27&gt;0</formula>
    </cfRule>
    <cfRule type="expression" dxfId="436" priority="28">
      <formula>F27&lt;0</formula>
    </cfRule>
  </conditionalFormatting>
  <conditionalFormatting sqref="F29:F33">
    <cfRule type="expression" dxfId="435" priority="23">
      <formula>F29&gt;0</formula>
    </cfRule>
    <cfRule type="expression" dxfId="434" priority="24">
      <formula>F29&lt;0</formula>
    </cfRule>
  </conditionalFormatting>
  <conditionalFormatting sqref="F29:F32">
    <cfRule type="expression" dxfId="433" priority="25">
      <formula>F29&gt;0</formula>
    </cfRule>
    <cfRule type="expression" dxfId="432" priority="26">
      <formula>F29&lt;0</formula>
    </cfRule>
  </conditionalFormatting>
  <conditionalFormatting sqref="H27:H33">
    <cfRule type="expression" dxfId="431" priority="21">
      <formula>H27&gt;0</formula>
    </cfRule>
    <cfRule type="expression" dxfId="430" priority="22">
      <formula>H27&lt;0</formula>
    </cfRule>
  </conditionalFormatting>
  <conditionalFormatting sqref="F34">
    <cfRule type="expression" dxfId="429" priority="19">
      <formula>F34&gt;0</formula>
    </cfRule>
    <cfRule type="expression" dxfId="428" priority="20">
      <formula>F34&lt;0</formula>
    </cfRule>
  </conditionalFormatting>
  <conditionalFormatting sqref="H34">
    <cfRule type="expression" dxfId="427" priority="17">
      <formula>H34&gt;0</formula>
    </cfRule>
    <cfRule type="expression" dxfId="426" priority="18">
      <formula>H34&lt;0</formula>
    </cfRule>
  </conditionalFormatting>
  <conditionalFormatting sqref="F36:F43">
    <cfRule type="expression" dxfId="425" priority="15">
      <formula>F36&gt;0</formula>
    </cfRule>
    <cfRule type="expression" dxfId="424" priority="16">
      <formula>F36&lt;0</formula>
    </cfRule>
  </conditionalFormatting>
  <conditionalFormatting sqref="H36:H43">
    <cfRule type="expression" dxfId="423" priority="13">
      <formula>H36&gt;0</formula>
    </cfRule>
    <cfRule type="expression" dxfId="422" priority="14">
      <formula>H36&lt;0</formula>
    </cfRule>
  </conditionalFormatting>
  <conditionalFormatting sqref="F35">
    <cfRule type="expression" dxfId="421" priority="11">
      <formula>F35&gt;0</formula>
    </cfRule>
    <cfRule type="expression" dxfId="420" priority="12">
      <formula>F35&lt;0</formula>
    </cfRule>
  </conditionalFormatting>
  <conditionalFormatting sqref="H35">
    <cfRule type="expression" dxfId="419" priority="9">
      <formula>H35&gt;0</formula>
    </cfRule>
    <cfRule type="expression" dxfId="418" priority="10">
      <formula>H35&lt;0</formula>
    </cfRule>
  </conditionalFormatting>
  <conditionalFormatting sqref="F22:F26">
    <cfRule type="expression" dxfId="417" priority="7">
      <formula>F22&gt;0</formula>
    </cfRule>
    <cfRule type="expression" dxfId="416" priority="8">
      <formula>F22&lt;0</formula>
    </cfRule>
  </conditionalFormatting>
  <conditionalFormatting sqref="H22:H26">
    <cfRule type="expression" dxfId="415" priority="5">
      <formula>H22&gt;0</formula>
    </cfRule>
    <cfRule type="expression" dxfId="414" priority="6">
      <formula>H22&lt;0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7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7"/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545</v>
      </c>
      <c r="M3" s="3"/>
      <c r="O3" s="11" t="s">
        <v>58</v>
      </c>
      <c r="Q3" s="229">
        <f>IF(Q2=0, Q4, (F18-K18-M18)/Q2)</f>
        <v>32.562480000000001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7"/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26.58</v>
      </c>
      <c r="R4" s="520">
        <v>-8.0000000000000004E-4</v>
      </c>
      <c r="T4" s="162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7"/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6645</v>
      </c>
      <c r="W5" s="132"/>
      <c r="X5" s="10"/>
      <c r="Y5" s="10"/>
      <c r="Z5" s="10"/>
      <c r="AA5" s="10"/>
      <c r="AB5" s="94"/>
      <c r="AC5" s="10"/>
      <c r="AD5" s="2"/>
      <c r="AE5" s="137"/>
    </row>
    <row r="6" spans="1:31" x14ac:dyDescent="0.25">
      <c r="B6" s="501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8140.62</v>
      </c>
      <c r="T6" t="s">
        <v>343</v>
      </c>
      <c r="U6" t="s">
        <v>488</v>
      </c>
      <c r="W6" s="132"/>
      <c r="X6" s="10"/>
      <c r="Y6" s="10"/>
      <c r="Z6" s="10"/>
      <c r="AA6" s="10"/>
      <c r="AB6" s="94"/>
      <c r="AC6" s="10"/>
      <c r="AD6" s="2"/>
      <c r="AE6" s="137"/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1814.849999999994</v>
      </c>
      <c r="R7">
        <v>150</v>
      </c>
      <c r="T7" t="s">
        <v>487</v>
      </c>
      <c r="W7" s="132"/>
      <c r="X7" s="10"/>
      <c r="Y7" s="10"/>
      <c r="Z7" s="10"/>
      <c r="AA7" s="10"/>
      <c r="AB7" s="94"/>
      <c r="AC7" s="10"/>
      <c r="AD7" s="2"/>
      <c r="AE7" s="137"/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-1495.62</v>
      </c>
      <c r="T8" t="s">
        <v>489</v>
      </c>
      <c r="W8" s="132"/>
      <c r="X8" s="10"/>
      <c r="Y8" s="10"/>
      <c r="Z8" s="10"/>
      <c r="AA8" s="10"/>
      <c r="AB8" s="94"/>
      <c r="AC8" s="10"/>
      <c r="AD8" s="2"/>
      <c r="AE8" s="137"/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-0.18372310708520972</v>
      </c>
      <c r="W9" s="132"/>
      <c r="X9" s="10"/>
      <c r="Y9" s="10"/>
      <c r="Z9" s="10"/>
      <c r="AA9" s="10"/>
      <c r="AB9" s="94"/>
      <c r="AC9" s="10"/>
      <c r="AD9" s="2"/>
      <c r="AE9" s="137"/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7"/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7"/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7"/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7"/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7"/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7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7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503"/>
      <c r="C18" s="14">
        <f>SUM(C2:C14)</f>
        <v>450</v>
      </c>
      <c r="D18" s="18"/>
      <c r="E18" s="18"/>
      <c r="F18" s="18">
        <f>SUM(F2:F14)</f>
        <v>14010.5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7"/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7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/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559</v>
      </c>
      <c r="W23" s="132"/>
      <c r="X23" s="10"/>
      <c r="Y23" s="10"/>
      <c r="Z23" s="10"/>
      <c r="AA23" s="10"/>
      <c r="AB23" s="94"/>
      <c r="AC23" s="10"/>
      <c r="AD23" s="2"/>
      <c r="AE23" s="137"/>
    </row>
    <row r="24" spans="1:31" x14ac:dyDescent="0.25">
      <c r="A24" t="s">
        <v>361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30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7"/>
    </row>
    <row r="25" spans="1:31" x14ac:dyDescent="0.25">
      <c r="A25" t="s">
        <v>361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30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7"/>
    </row>
    <row r="26" spans="1:31" x14ac:dyDescent="0.25">
      <c r="A26" t="s">
        <v>458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30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7"/>
    </row>
    <row r="27" spans="1:31" x14ac:dyDescent="0.25">
      <c r="A27" t="s">
        <v>473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30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7"/>
    </row>
    <row r="28" spans="1:31" x14ac:dyDescent="0.25">
      <c r="A28" t="s">
        <v>478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30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7"/>
    </row>
    <row r="29" spans="1:31" x14ac:dyDescent="0.25">
      <c r="A29" t="s">
        <v>384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30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7"/>
    </row>
    <row r="30" spans="1:31" x14ac:dyDescent="0.25">
      <c r="A30" t="s">
        <v>500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30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7"/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30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7"/>
    </row>
    <row r="32" spans="1:31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30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7"/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30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7"/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30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7"/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30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7"/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30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7"/>
    </row>
    <row r="37" spans="1:31" x14ac:dyDescent="0.25">
      <c r="A37">
        <v>150</v>
      </c>
      <c r="B37" s="156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30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7"/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/>
      <c r="X38" s="10"/>
      <c r="Y38" s="10"/>
      <c r="Z38" s="10"/>
      <c r="AA38" s="10"/>
      <c r="AB38" s="94"/>
      <c r="AC38" s="10"/>
      <c r="AD38" s="2"/>
      <c r="AE38" s="137"/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/>
      <c r="X39" s="10"/>
      <c r="Y39" s="10"/>
      <c r="Z39" s="10"/>
      <c r="AA39" s="10"/>
      <c r="AB39" s="94"/>
      <c r="AC39" s="10"/>
      <c r="AD39" s="2"/>
      <c r="AE39" s="137"/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/>
      <c r="X40" s="10"/>
      <c r="Y40" s="10"/>
      <c r="Z40" s="10"/>
      <c r="AA40" s="10"/>
      <c r="AB40" s="94"/>
      <c r="AC40" s="10"/>
      <c r="AD40" s="2"/>
      <c r="AE40" s="137"/>
    </row>
    <row r="41" spans="1:31" x14ac:dyDescent="0.25">
      <c r="B41" s="156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7"/>
    </row>
    <row r="42" spans="1:31" x14ac:dyDescent="0.25">
      <c r="B42" s="156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7"/>
    </row>
    <row r="43" spans="1:31" x14ac:dyDescent="0.25">
      <c r="B43" s="156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7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7"/>
    </row>
    <row r="45" spans="1:31" x14ac:dyDescent="0.25">
      <c r="L45" t="s">
        <v>65</v>
      </c>
      <c r="M45" s="526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7"/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/>
      <c r="X46" s="10"/>
      <c r="Y46" s="10"/>
      <c r="Z46" s="10"/>
      <c r="AA46" s="10"/>
      <c r="AB46" s="94"/>
      <c r="AC46" s="10"/>
      <c r="AD46" s="2"/>
      <c r="AE46" s="137"/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5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6">H47*I47-J47</f>
        <v>774.28</v>
      </c>
      <c r="L47" s="265">
        <v>42613</v>
      </c>
      <c r="M47" s="261">
        <v>90</v>
      </c>
      <c r="W47" s="132"/>
      <c r="X47" s="10"/>
      <c r="Y47" s="10"/>
      <c r="Z47" s="10"/>
      <c r="AA47" s="10"/>
      <c r="AB47" s="94"/>
      <c r="AC47" s="10"/>
      <c r="AD47" s="2"/>
      <c r="AE47" s="137"/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5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6"/>
        <v>1605.42</v>
      </c>
      <c r="L48" s="265">
        <v>42704</v>
      </c>
      <c r="M48" s="261">
        <v>102</v>
      </c>
      <c r="W48" s="132"/>
      <c r="X48" s="10"/>
      <c r="Y48" s="10"/>
      <c r="Z48" s="10"/>
      <c r="AA48" s="10"/>
      <c r="AB48" s="94"/>
      <c r="AC48" s="10"/>
      <c r="AD48" s="2"/>
      <c r="AE48" s="137"/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5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6"/>
        <v>704.38</v>
      </c>
      <c r="L49" s="260"/>
      <c r="M49" s="260"/>
      <c r="W49" s="132"/>
      <c r="X49" s="10"/>
      <c r="Y49" s="10"/>
      <c r="Z49" s="10"/>
      <c r="AA49" s="10"/>
      <c r="AB49" s="94"/>
      <c r="AC49" s="10"/>
      <c r="AD49" s="2"/>
      <c r="AE49" s="137"/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5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6"/>
        <v>1051.18</v>
      </c>
      <c r="L50" s="260"/>
      <c r="M50" s="260"/>
      <c r="W50" s="132"/>
      <c r="X50" s="10"/>
      <c r="Y50" s="10"/>
      <c r="Z50" s="10"/>
      <c r="AA50" s="10"/>
      <c r="AB50" s="94"/>
      <c r="AC50" s="10"/>
      <c r="AD50" s="2"/>
      <c r="AE50" s="137"/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5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6"/>
        <v>2281.9499999999998</v>
      </c>
      <c r="L51" s="260"/>
      <c r="M51" s="260"/>
      <c r="W51" s="132"/>
      <c r="X51" s="10"/>
      <c r="Y51" s="10"/>
      <c r="Z51" s="10"/>
      <c r="AA51" s="10"/>
      <c r="AB51" s="94"/>
      <c r="AC51" s="10"/>
      <c r="AD51" s="2"/>
      <c r="AE51" s="137"/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5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6"/>
        <v>1483.1699999999998</v>
      </c>
      <c r="L52" s="260"/>
      <c r="M52" s="260"/>
      <c r="W52" s="132"/>
      <c r="X52" s="10"/>
      <c r="Y52" s="10"/>
      <c r="Z52" s="10"/>
      <c r="AA52" s="10"/>
      <c r="AB52" s="94"/>
      <c r="AC52" s="10"/>
      <c r="AD52" s="2"/>
      <c r="AE52" s="137"/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5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6"/>
        <v>991.18000000000006</v>
      </c>
      <c r="L53" s="260"/>
      <c r="M53" s="26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7"/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5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29.238</v>
      </c>
      <c r="Q54" s="2"/>
      <c r="W54" s="132"/>
      <c r="X54" s="10"/>
      <c r="Y54" s="10"/>
      <c r="Z54" s="10"/>
      <c r="AA54" s="10"/>
      <c r="AB54" s="94"/>
      <c r="AC54" s="10"/>
      <c r="AD54" s="2"/>
      <c r="AE54" s="137"/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5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7">O55*$Q$4</f>
        <v>28.972200000000001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7"/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5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7"/>
        <v>28.706399999999999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7"/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7"/>
        <v>28.4406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7"/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5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7"/>
        <v>28.174800000000001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7"/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7"/>
        <v>27.908999999999999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7"/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7"/>
        <v>27.6432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7"/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7"/>
        <v>27.377399999999998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7"/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7"/>
        <v>27.111599999999999</v>
      </c>
      <c r="Q62" s="2"/>
      <c r="T62" s="92" t="s">
        <v>122</v>
      </c>
      <c r="U62" s="129" t="s">
        <v>452</v>
      </c>
      <c r="W62" s="132"/>
      <c r="X62" s="10"/>
      <c r="Y62" s="10"/>
      <c r="Z62" s="10"/>
      <c r="AA62" s="10"/>
      <c r="AB62" s="94"/>
      <c r="AC62" s="10"/>
      <c r="AD62" s="2"/>
      <c r="AE62" s="137"/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7"/>
        <v>26.845799999999997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7"/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7"/>
        <v>26.58</v>
      </c>
      <c r="Q64" s="2"/>
      <c r="T64" s="92" t="s">
        <v>105</v>
      </c>
      <c r="U64" s="129" t="s">
        <v>727</v>
      </c>
      <c r="W64" s="132"/>
      <c r="X64" s="10"/>
      <c r="Y64" s="10"/>
      <c r="Z64" s="10"/>
      <c r="AA64" s="10"/>
      <c r="AB64" s="94"/>
      <c r="AC64" s="10"/>
      <c r="AD64" s="2"/>
      <c r="AE64" s="137"/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7"/>
        <v>26.3142</v>
      </c>
      <c r="Q65" s="2"/>
      <c r="T65" s="92" t="s">
        <v>106</v>
      </c>
      <c r="U65" s="129" t="s">
        <v>508</v>
      </c>
      <c r="W65" s="132"/>
      <c r="X65" s="10"/>
      <c r="Y65" s="10"/>
      <c r="Z65" s="10"/>
      <c r="AA65" s="10"/>
      <c r="AB65" s="94"/>
      <c r="AC65" s="10"/>
      <c r="AD65" s="2"/>
      <c r="AE65" s="137"/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7"/>
        <v>26.048399999999997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7"/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7"/>
        <v>25.782599999999999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7"/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7"/>
        <v>25.516799999999996</v>
      </c>
      <c r="T68" s="92" t="s">
        <v>108</v>
      </c>
      <c r="U68" s="129" t="s">
        <v>728</v>
      </c>
      <c r="W68" s="132"/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7"/>
        <v>25.250999999999998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7"/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7"/>
        <v>24.985199999999995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7"/>
        <v>24.7194</v>
      </c>
      <c r="T71" s="92" t="s">
        <v>109</v>
      </c>
      <c r="U71" s="129" t="s">
        <v>615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7"/>
        <v>24.453599999999998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7"/>
        <v>24.187799999999999</v>
      </c>
    </row>
    <row r="74" spans="1:31" x14ac:dyDescent="0.25">
      <c r="O74" s="82">
        <v>0.9</v>
      </c>
      <c r="P74" s="82">
        <f t="shared" si="27"/>
        <v>23.922000000000001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559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8">C82*(E82-D82)</f>
        <v>17.999999999999972</v>
      </c>
      <c r="G82" s="379">
        <f t="shared" ref="G82:G143" si="29">D82*C82</f>
        <v>2525</v>
      </c>
      <c r="H82" s="380">
        <f t="shared" ref="H82:H143" si="30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8"/>
        <v>-176.99999999999994</v>
      </c>
      <c r="G83" s="379">
        <f t="shared" si="29"/>
        <v>2525</v>
      </c>
      <c r="H83" s="380">
        <f t="shared" si="30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8"/>
        <v>-119.00000000000013</v>
      </c>
      <c r="G84" s="379">
        <f t="shared" si="29"/>
        <v>2525</v>
      </c>
      <c r="H84" s="380">
        <f t="shared" si="30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8"/>
        <v>-171.00000000000009</v>
      </c>
      <c r="G85" s="379">
        <f t="shared" si="29"/>
        <v>2525</v>
      </c>
      <c r="H85" s="380">
        <f t="shared" si="30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8"/>
        <v>-150</v>
      </c>
      <c r="G86" s="379">
        <f t="shared" si="29"/>
        <v>2525</v>
      </c>
      <c r="H86" s="380">
        <f t="shared" si="30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8"/>
        <v>-39.000000000000057</v>
      </c>
      <c r="G87" s="379">
        <f t="shared" si="29"/>
        <v>2525</v>
      </c>
      <c r="H87" s="380">
        <f t="shared" si="30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8"/>
        <v>-57.999999999999829</v>
      </c>
      <c r="G88" s="379">
        <f t="shared" si="29"/>
        <v>2525</v>
      </c>
      <c r="H88" s="380">
        <f t="shared" si="30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8"/>
        <v>78.000000000000114</v>
      </c>
      <c r="G89" s="379">
        <f t="shared" si="29"/>
        <v>2525</v>
      </c>
      <c r="H89" s="380">
        <f t="shared" si="30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8"/>
        <v>244.00000000000011</v>
      </c>
      <c r="G90" s="379">
        <f t="shared" si="29"/>
        <v>2525</v>
      </c>
      <c r="H90" s="380">
        <f t="shared" si="30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8"/>
        <v>130.00000000000006</v>
      </c>
      <c r="G91" s="379">
        <f t="shared" si="29"/>
        <v>2525</v>
      </c>
      <c r="H91" s="380">
        <f t="shared" si="30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8"/>
        <v>135.99999999999994</v>
      </c>
      <c r="G92" s="379">
        <f t="shared" si="29"/>
        <v>2525</v>
      </c>
      <c r="H92" s="380">
        <f t="shared" si="30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8"/>
        <v>103.99999999999991</v>
      </c>
      <c r="G93" s="379">
        <f t="shared" si="29"/>
        <v>2525</v>
      </c>
      <c r="H93" s="380">
        <f t="shared" si="30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8"/>
        <v>-7.0000000000000284</v>
      </c>
      <c r="G94" s="379">
        <f t="shared" si="29"/>
        <v>2525</v>
      </c>
      <c r="H94" s="380">
        <f t="shared" si="30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8"/>
        <v>7.9999999999998295</v>
      </c>
      <c r="G95" s="379">
        <f t="shared" si="29"/>
        <v>2525</v>
      </c>
      <c r="H95" s="380">
        <f t="shared" si="30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8"/>
        <v>55.278999999999989</v>
      </c>
      <c r="G96" s="379">
        <f t="shared" si="29"/>
        <v>1750.721</v>
      </c>
      <c r="H96" s="380">
        <f t="shared" si="30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8"/>
        <v>3.8799999999998391</v>
      </c>
      <c r="G97" s="379">
        <f t="shared" si="29"/>
        <v>2464.1200000000003</v>
      </c>
      <c r="H97" s="380">
        <f t="shared" si="30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8"/>
        <v>-15.120000000000289</v>
      </c>
      <c r="G98" s="379">
        <f t="shared" si="29"/>
        <v>2464.1200000000003</v>
      </c>
      <c r="H98" s="380">
        <f t="shared" si="30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8"/>
        <v>-442.62000000000012</v>
      </c>
      <c r="G99" s="379">
        <f t="shared" si="29"/>
        <v>4728.62</v>
      </c>
      <c r="H99" s="380">
        <f t="shared" si="30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8"/>
        <v>-391.61999999999966</v>
      </c>
      <c r="G100" s="379">
        <f t="shared" si="29"/>
        <v>6820.62</v>
      </c>
      <c r="H100" s="380">
        <f t="shared" si="30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8"/>
        <v>-184.61999999999927</v>
      </c>
      <c r="G101" s="379">
        <f t="shared" si="29"/>
        <v>6820.62</v>
      </c>
      <c r="H101" s="380">
        <f t="shared" si="30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8"/>
        <v>-349.61999999999944</v>
      </c>
      <c r="G102" s="379">
        <f t="shared" si="29"/>
        <v>6820.62</v>
      </c>
      <c r="H102" s="380">
        <f t="shared" si="30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8"/>
        <v>120.79599999999957</v>
      </c>
      <c r="G103" s="379">
        <f t="shared" si="29"/>
        <v>5215.2040000000006</v>
      </c>
      <c r="H103" s="380">
        <f t="shared" si="30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8"/>
        <v>151.18000000000009</v>
      </c>
      <c r="G104" s="379">
        <f t="shared" si="29"/>
        <v>4510.82</v>
      </c>
      <c r="H104" s="380">
        <f t="shared" si="30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8"/>
        <v>37.180000000000035</v>
      </c>
      <c r="G105" s="379">
        <f t="shared" si="29"/>
        <v>4510.82</v>
      </c>
      <c r="H105" s="380">
        <f t="shared" si="30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8"/>
        <v>93.180000000000263</v>
      </c>
      <c r="G106" s="379">
        <f t="shared" si="29"/>
        <v>4510.82</v>
      </c>
      <c r="H106" s="380">
        <f t="shared" si="30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8"/>
        <v>227.1800000000006</v>
      </c>
      <c r="G107" s="379">
        <f t="shared" si="29"/>
        <v>4510.82</v>
      </c>
      <c r="H107" s="380">
        <f t="shared" si="30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8"/>
        <v>455.18</v>
      </c>
      <c r="G108" s="379">
        <f t="shared" si="29"/>
        <v>4510.82</v>
      </c>
      <c r="H108" s="380">
        <f t="shared" si="30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8"/>
        <v>297.18000000000018</v>
      </c>
      <c r="G109" s="379">
        <f t="shared" si="29"/>
        <v>4510.82</v>
      </c>
      <c r="H109" s="380">
        <f t="shared" si="30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8"/>
        <v>335.1800000000004</v>
      </c>
      <c r="G110" s="379">
        <f t="shared" si="29"/>
        <v>4510.82</v>
      </c>
      <c r="H110" s="380">
        <f t="shared" si="30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8"/>
        <v>285.1800000000004</v>
      </c>
      <c r="G111" s="379">
        <f t="shared" si="29"/>
        <v>4510.82</v>
      </c>
      <c r="H111" s="380">
        <f t="shared" si="30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8"/>
        <v>485.1800000000004</v>
      </c>
      <c r="G112" s="379">
        <f t="shared" si="29"/>
        <v>4510.82</v>
      </c>
      <c r="H112" s="380">
        <f t="shared" si="30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8"/>
        <v>723.18000000000075</v>
      </c>
      <c r="G113" s="379">
        <f t="shared" si="29"/>
        <v>4510.82</v>
      </c>
      <c r="H113" s="380">
        <f t="shared" si="30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8"/>
        <v>699.18000000000052</v>
      </c>
      <c r="G114" s="379">
        <f t="shared" si="29"/>
        <v>4420.82</v>
      </c>
      <c r="H114" s="380">
        <f t="shared" si="30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8"/>
        <v>767.18000000000052</v>
      </c>
      <c r="G115" s="379">
        <f t="shared" si="29"/>
        <v>4420.82</v>
      </c>
      <c r="H115" s="380">
        <f t="shared" si="30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8"/>
        <v>709.18</v>
      </c>
      <c r="G116" s="379">
        <f t="shared" si="29"/>
        <v>4420.82</v>
      </c>
      <c r="H116" s="380">
        <f t="shared" si="30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8"/>
        <v>686</v>
      </c>
      <c r="G117" s="379">
        <f t="shared" si="29"/>
        <v>4420</v>
      </c>
      <c r="H117" s="380">
        <f t="shared" si="30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8"/>
        <v>783.95199999999988</v>
      </c>
      <c r="G118" s="379">
        <f t="shared" si="29"/>
        <v>3369.6480000000001</v>
      </c>
      <c r="H118" s="380">
        <f t="shared" si="30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8"/>
        <v>630.35199999999975</v>
      </c>
      <c r="G119" s="379">
        <f t="shared" si="29"/>
        <v>3369.6480000000001</v>
      </c>
      <c r="H119" s="380">
        <f t="shared" si="30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8"/>
        <v>711.952</v>
      </c>
      <c r="G120" s="379">
        <f t="shared" si="29"/>
        <v>3369.6480000000001</v>
      </c>
      <c r="H120" s="380">
        <f t="shared" si="30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8"/>
        <v>449.16000000000054</v>
      </c>
      <c r="G121" s="379">
        <f t="shared" si="29"/>
        <v>4352.84</v>
      </c>
      <c r="H121" s="380">
        <f t="shared" si="30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8"/>
        <v>383.1600000000002</v>
      </c>
      <c r="G122" s="379">
        <f t="shared" si="29"/>
        <v>4352.84</v>
      </c>
      <c r="H122" s="380">
        <f t="shared" si="30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8"/>
        <v>307.16000000000037</v>
      </c>
      <c r="G123" s="379">
        <f t="shared" si="29"/>
        <v>4352.84</v>
      </c>
      <c r="H123" s="380">
        <f t="shared" si="30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8"/>
        <v>253.16000000000045</v>
      </c>
      <c r="G124" s="379">
        <f t="shared" si="29"/>
        <v>4352.84</v>
      </c>
      <c r="H124" s="380">
        <f t="shared" si="30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8"/>
        <v>173.16000000000003</v>
      </c>
      <c r="G125" s="379">
        <f t="shared" si="29"/>
        <v>4352.84</v>
      </c>
      <c r="H125" s="380">
        <f t="shared" si="30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8"/>
        <v>211.11000000000041</v>
      </c>
      <c r="G126" s="379">
        <f t="shared" si="29"/>
        <v>6580.8899999999994</v>
      </c>
      <c r="H126" s="380">
        <f t="shared" si="30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8"/>
        <v>229.10000000000039</v>
      </c>
      <c r="G127" s="379">
        <f t="shared" si="29"/>
        <v>4298.8999999999996</v>
      </c>
      <c r="H127" s="380">
        <f t="shared" si="30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8"/>
        <v>491.10000000000014</v>
      </c>
      <c r="G128" s="379">
        <f t="shared" si="29"/>
        <v>4298.8999999999996</v>
      </c>
      <c r="H128" s="380">
        <f t="shared" si="30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8"/>
        <v>572.27799999999979</v>
      </c>
      <c r="G129" s="379">
        <f t="shared" si="29"/>
        <v>2815.7220000000002</v>
      </c>
      <c r="H129" s="380">
        <f t="shared" si="30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8"/>
        <v>566.27999999999975</v>
      </c>
      <c r="G130" s="379">
        <f t="shared" si="29"/>
        <v>4273.72</v>
      </c>
      <c r="H130" s="380">
        <f t="shared" si="30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8"/>
        <v>698.27999999999975</v>
      </c>
      <c r="G131" s="379">
        <f t="shared" si="29"/>
        <v>4273.72</v>
      </c>
      <c r="H131" s="380">
        <f t="shared" si="30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8"/>
        <v>658.27999999999986</v>
      </c>
      <c r="G132" s="379">
        <f t="shared" si="29"/>
        <v>4273.72</v>
      </c>
      <c r="H132" s="380">
        <f t="shared" si="30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8"/>
        <v>516.27999999999975</v>
      </c>
      <c r="G133" s="379">
        <f t="shared" si="29"/>
        <v>4273.72</v>
      </c>
      <c r="H133" s="380">
        <f t="shared" si="30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8"/>
        <v>508.29000000000059</v>
      </c>
      <c r="G134" s="379">
        <f t="shared" si="29"/>
        <v>6529.71</v>
      </c>
      <c r="H134" s="380">
        <f t="shared" si="30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8"/>
        <v>713.99999999999966</v>
      </c>
      <c r="G135" s="379">
        <f t="shared" si="29"/>
        <v>6531</v>
      </c>
      <c r="H135" s="380">
        <f t="shared" si="30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8"/>
        <v>956.25400000000025</v>
      </c>
      <c r="G136" s="379">
        <f t="shared" si="29"/>
        <v>5538.5460000000003</v>
      </c>
      <c r="H136" s="380">
        <f t="shared" si="30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8"/>
        <v>1200.6540000000007</v>
      </c>
      <c r="G137" s="379">
        <f t="shared" si="29"/>
        <v>5538.5460000000003</v>
      </c>
      <c r="H137" s="380">
        <f t="shared" si="30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8"/>
        <v>1052.4540000000006</v>
      </c>
      <c r="G138" s="379">
        <f t="shared" si="29"/>
        <v>5538.5460000000003</v>
      </c>
      <c r="H138" s="380">
        <f t="shared" si="30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8"/>
        <v>698.16000000000042</v>
      </c>
      <c r="G139" s="379">
        <f t="shared" si="29"/>
        <v>6504.84</v>
      </c>
      <c r="H139" s="380">
        <f t="shared" si="30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8"/>
        <v>984.12000000000012</v>
      </c>
      <c r="G140" s="379">
        <f t="shared" si="29"/>
        <v>6482.88</v>
      </c>
      <c r="H140" s="380">
        <f t="shared" si="30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8"/>
        <v>352.68200000000064</v>
      </c>
      <c r="G141" s="379">
        <f t="shared" si="29"/>
        <v>7331.3180000000002</v>
      </c>
      <c r="H141" s="380">
        <f t="shared" si="30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8"/>
        <v>2320.6080000000002</v>
      </c>
      <c r="G142" s="379">
        <f t="shared" si="29"/>
        <v>4531.3919999999998</v>
      </c>
      <c r="H142" s="380">
        <f t="shared" si="30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8"/>
        <v>2541.7799999999997</v>
      </c>
      <c r="G143" s="379">
        <f t="shared" si="29"/>
        <v>3246.2200000000003</v>
      </c>
      <c r="H143" s="380">
        <f t="shared" si="30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1">C146*(E146-D146)</f>
        <v>-57.000000000000028</v>
      </c>
      <c r="G146" s="379">
        <f t="shared" ref="G146:G153" si="32">D146*C146</f>
        <v>5857</v>
      </c>
      <c r="H146" s="380">
        <f t="shared" ref="H146:H153" si="33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1"/>
        <v>26.940000000000097</v>
      </c>
      <c r="G147" s="379">
        <f t="shared" si="32"/>
        <v>2921.06</v>
      </c>
      <c r="H147" s="380">
        <f t="shared" si="33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1"/>
        <v>-91.06000000000023</v>
      </c>
      <c r="G148" s="379">
        <f t="shared" si="32"/>
        <v>5749.06</v>
      </c>
      <c r="H148" s="380">
        <f t="shared" si="33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1"/>
        <v>24.88000000000028</v>
      </c>
      <c r="G149" s="379">
        <f t="shared" si="32"/>
        <v>2851.12</v>
      </c>
      <c r="H149" s="380">
        <f t="shared" si="33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1"/>
        <v>343.88000000000005</v>
      </c>
      <c r="G150" s="379">
        <f t="shared" si="32"/>
        <v>2851.12</v>
      </c>
      <c r="H150" s="380">
        <f t="shared" si="33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1"/>
        <v>452.88000000000005</v>
      </c>
      <c r="G151" s="379">
        <f t="shared" si="32"/>
        <v>2851.12</v>
      </c>
      <c r="H151" s="380">
        <f t="shared" si="33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1"/>
        <v>525.88000000000045</v>
      </c>
      <c r="G152" s="379">
        <f t="shared" si="32"/>
        <v>2851.12</v>
      </c>
      <c r="H152" s="380">
        <f t="shared" si="33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1"/>
        <v>421.87999999999982</v>
      </c>
      <c r="G153" s="379">
        <f t="shared" si="32"/>
        <v>2851.12</v>
      </c>
      <c r="H153" s="380">
        <f t="shared" si="33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9" priority="62">
      <formula>Q7&gt;0</formula>
    </cfRule>
    <cfRule type="expression" dxfId="408" priority="63">
      <formula>Q7&lt;0</formula>
    </cfRule>
  </conditionalFormatting>
  <conditionalFormatting sqref="Q8">
    <cfRule type="expression" dxfId="407" priority="60">
      <formula>Q8&gt;0</formula>
    </cfRule>
    <cfRule type="expression" dxfId="406" priority="61">
      <formula>Q8&lt;0</formula>
    </cfRule>
  </conditionalFormatting>
  <conditionalFormatting sqref="F24">
    <cfRule type="expression" dxfId="405" priority="42">
      <formula>F24&gt;0</formula>
    </cfRule>
    <cfRule type="expression" dxfId="404" priority="43">
      <formula>F24&lt;0</formula>
    </cfRule>
  </conditionalFormatting>
  <conditionalFormatting sqref="F25:F36">
    <cfRule type="expression" dxfId="403" priority="40">
      <formula>F25&gt;0</formula>
    </cfRule>
    <cfRule type="expression" dxfId="402" priority="41">
      <formula>F25&lt;0</formula>
    </cfRule>
  </conditionalFormatting>
  <conditionalFormatting sqref="H24:H36">
    <cfRule type="expression" dxfId="401" priority="38">
      <formula>H24&gt;0</formula>
    </cfRule>
    <cfRule type="expression" dxfId="400" priority="39">
      <formula>H24&lt;0</formula>
    </cfRule>
  </conditionalFormatting>
  <conditionalFormatting sqref="J32:J43">
    <cfRule type="expression" dxfId="399" priority="35">
      <formula>J32&gt;0</formula>
    </cfRule>
    <cfRule type="expression" dxfId="398" priority="36">
      <formula>J32&lt;0</formula>
    </cfRule>
  </conditionalFormatting>
  <conditionalFormatting sqref="M45">
    <cfRule type="expression" dxfId="397" priority="33">
      <formula>M45&gt;0</formula>
    </cfRule>
    <cfRule type="expression" dxfId="396" priority="34">
      <formula>M45&lt;0</formula>
    </cfRule>
  </conditionalFormatting>
  <conditionalFormatting sqref="F90:F126 H90:H126 H129:H134 F129:F134 F136:F145 H136:H145">
    <cfRule type="expression" dxfId="395" priority="31">
      <formula>F90&gt;0</formula>
    </cfRule>
    <cfRule type="expression" dxfId="394" priority="32">
      <formula>F90&lt;0</formula>
    </cfRule>
  </conditionalFormatting>
  <conditionalFormatting sqref="F82:F89">
    <cfRule type="expression" dxfId="393" priority="29">
      <formula>F82&gt;0</formula>
    </cfRule>
    <cfRule type="expression" dxfId="392" priority="30">
      <formula>F82&lt;0</formula>
    </cfRule>
  </conditionalFormatting>
  <conditionalFormatting sqref="H82:H89">
    <cfRule type="expression" dxfId="391" priority="27">
      <formula>H82&gt;0</formula>
    </cfRule>
    <cfRule type="expression" dxfId="390" priority="28">
      <formula>H82&lt;0</formula>
    </cfRule>
  </conditionalFormatting>
  <conditionalFormatting sqref="F127:F128 H127:H128">
    <cfRule type="expression" dxfId="389" priority="25">
      <formula>F127&gt;0</formula>
    </cfRule>
    <cfRule type="expression" dxfId="388" priority="26">
      <formula>F127&lt;0</formula>
    </cfRule>
  </conditionalFormatting>
  <conditionalFormatting sqref="H135 F135">
    <cfRule type="expression" dxfId="387" priority="23">
      <formula>F135&gt;0</formula>
    </cfRule>
    <cfRule type="expression" dxfId="386" priority="24">
      <formula>F135&lt;0</formula>
    </cfRule>
  </conditionalFormatting>
  <conditionalFormatting sqref="F146:F153">
    <cfRule type="expression" dxfId="385" priority="9">
      <formula>F146&gt;0</formula>
    </cfRule>
    <cfRule type="expression" dxfId="384" priority="10">
      <formula>F146&lt;0</formula>
    </cfRule>
  </conditionalFormatting>
  <conditionalFormatting sqref="H146:H153">
    <cfRule type="expression" dxfId="383" priority="7">
      <formula>H146&gt;0</formula>
    </cfRule>
    <cfRule type="expression" dxfId="382" priority="8">
      <formula>H146&lt;0</formula>
    </cfRule>
  </conditionalFormatting>
  <conditionalFormatting sqref="Q10">
    <cfRule type="expression" dxfId="381" priority="5">
      <formula>Q10&gt;0</formula>
    </cfRule>
    <cfRule type="expression" dxfId="380" priority="6">
      <formula>Q10&lt;0</formula>
    </cfRule>
  </conditionalFormatting>
  <conditionalFormatting sqref="F37">
    <cfRule type="expression" dxfId="379" priority="3">
      <formula>F37&gt;0</formula>
    </cfRule>
    <cfRule type="expression" dxfId="378" priority="4">
      <formula>F37&lt;0</formula>
    </cfRule>
  </conditionalFormatting>
  <conditionalFormatting sqref="H37">
    <cfRule type="expression" dxfId="377" priority="1">
      <formula>H37&gt;0</formula>
    </cfRule>
    <cfRule type="expression" dxfId="376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542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1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54.64</v>
      </c>
      <c r="R4" s="520">
        <v>1.3899999999999999E-2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7103.2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-407.19999999999982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-407.19999999999982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-5.4218150830847869E-2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482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482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510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60.104000000000006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59.557600000000008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59.011200000000002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58.464800000000004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57.918400000000005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57.372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56.825600000000001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56.279200000000003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55.732800000000005</v>
      </c>
      <c r="Q49" s="2"/>
      <c r="T49" s="92" t="s">
        <v>104</v>
      </c>
      <c r="U49" s="129" t="s">
        <v>522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55.186399999999999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54.64</v>
      </c>
      <c r="Q51" s="2"/>
      <c r="T51" s="92" t="s">
        <v>105</v>
      </c>
      <c r="U51" s="129" t="s">
        <v>729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54.093600000000002</v>
      </c>
      <c r="Q52" s="2"/>
      <c r="T52" s="92" t="s">
        <v>106</v>
      </c>
      <c r="U52" s="129" t="s">
        <v>730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53.547199999999997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53.000799999999998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52.4544</v>
      </c>
      <c r="T55" s="92" t="s">
        <v>108</v>
      </c>
      <c r="U55" s="129" t="s">
        <v>731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51.908000000000001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51.361599999999996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50.815200000000004</v>
      </c>
      <c r="T58" s="92" t="s">
        <v>109</v>
      </c>
      <c r="U58" s="129" t="s">
        <v>616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50.268800000000006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49.7224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49.176000000000002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5" priority="25">
      <formula>Q7&gt;0</formula>
    </cfRule>
    <cfRule type="expression" dxfId="374" priority="26">
      <formula>Q7&lt;0</formula>
    </cfRule>
  </conditionalFormatting>
  <conditionalFormatting sqref="Q8">
    <cfRule type="expression" dxfId="373" priority="23">
      <formula>Q8&gt;0</formula>
    </cfRule>
    <cfRule type="expression" dxfId="372" priority="24">
      <formula>Q8&lt;0</formula>
    </cfRule>
  </conditionalFormatting>
  <conditionalFormatting sqref="F24:F33">
    <cfRule type="expression" dxfId="371" priority="7">
      <formula>F24&gt;0</formula>
    </cfRule>
    <cfRule type="expression" dxfId="370" priority="8">
      <formula>F24&lt;0</formula>
    </cfRule>
  </conditionalFormatting>
  <conditionalFormatting sqref="H24:H37">
    <cfRule type="expression" dxfId="369" priority="5">
      <formula>H24&gt;0</formula>
    </cfRule>
    <cfRule type="expression" dxfId="368" priority="6">
      <formula>H24&lt;0</formula>
    </cfRule>
  </conditionalFormatting>
  <conditionalFormatting sqref="J29">
    <cfRule type="expression" dxfId="367" priority="3">
      <formula>J29&gt;0</formula>
    </cfRule>
    <cfRule type="expression" dxfId="366" priority="4">
      <formula>J29&lt;0</formula>
    </cfRule>
  </conditionalFormatting>
  <conditionalFormatting sqref="J30:J35">
    <cfRule type="expression" dxfId="365" priority="1">
      <formula>J30&gt;0</formula>
    </cfRule>
    <cfRule type="expression" dxfId="364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47.1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47.1</v>
      </c>
      <c r="R4" s="499">
        <v>1.7100000000000001E-2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51.81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51.339000000000006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50.868000000000002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50.397000000000006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49.926000000000002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49.455000000000005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48.984000000000002</v>
      </c>
      <c r="Q49" s="82"/>
      <c r="R49" s="34"/>
      <c r="T49" s="92" t="s">
        <v>104</v>
      </c>
      <c r="U49" s="87" t="s">
        <v>617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48.513000000000005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48.042000000000002</v>
      </c>
      <c r="Q51" s="82"/>
      <c r="R51" s="34"/>
      <c r="T51" s="92" t="s">
        <v>105</v>
      </c>
      <c r="U51" s="87" t="s">
        <v>732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47.571000000000005</v>
      </c>
      <c r="Q52" s="82"/>
      <c r="R52" s="34"/>
      <c r="T52" s="92" t="s">
        <v>106</v>
      </c>
      <c r="U52" s="87" t="s">
        <v>588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47.1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46.628999999999998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46.158000000000001</v>
      </c>
      <c r="Q55" s="82"/>
      <c r="T55" s="92" t="s">
        <v>108</v>
      </c>
      <c r="U55" s="87" t="s">
        <v>733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45.686999999999998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45.216000000000001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44.744999999999997</v>
      </c>
      <c r="Q58" s="82"/>
      <c r="T58" s="92" t="s">
        <v>109</v>
      </c>
      <c r="U58" s="87" t="s">
        <v>618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44.274000000000001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43.803000000000004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43.332000000000001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42.861000000000004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42.39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63" priority="33">
      <formula>F25&gt;0</formula>
    </cfRule>
    <cfRule type="expression" dxfId="362" priority="34">
      <formula>F25&lt;0</formula>
    </cfRule>
  </conditionalFormatting>
  <conditionalFormatting sqref="H25:H27">
    <cfRule type="expression" dxfId="361" priority="31">
      <formula>H25&gt;0</formula>
    </cfRule>
    <cfRule type="expression" dxfId="360" priority="32">
      <formula>H25&lt;0</formula>
    </cfRule>
  </conditionalFormatting>
  <conditionalFormatting sqref="H28">
    <cfRule type="expression" dxfId="359" priority="29">
      <formula>H28&gt;0</formula>
    </cfRule>
    <cfRule type="expression" dxfId="358" priority="30">
      <formula>H28&lt;0</formula>
    </cfRule>
  </conditionalFormatting>
  <conditionalFormatting sqref="H29">
    <cfRule type="expression" dxfId="357" priority="27">
      <formula>H29&gt;0</formula>
    </cfRule>
    <cfRule type="expression" dxfId="356" priority="28">
      <formula>H29&lt;0</formula>
    </cfRule>
  </conditionalFormatting>
  <conditionalFormatting sqref="H30:H34">
    <cfRule type="expression" dxfId="355" priority="25">
      <formula>H30&gt;0</formula>
    </cfRule>
    <cfRule type="expression" dxfId="354" priority="26">
      <formula>H30&lt;0</formula>
    </cfRule>
  </conditionalFormatting>
  <conditionalFormatting sqref="F21:F24">
    <cfRule type="expression" dxfId="353" priority="23">
      <formula>F21&gt;0</formula>
    </cfRule>
    <cfRule type="expression" dxfId="352" priority="24">
      <formula>F21&lt;0</formula>
    </cfRule>
  </conditionalFormatting>
  <conditionalFormatting sqref="H21:H24">
    <cfRule type="expression" dxfId="351" priority="21">
      <formula>H21&gt;0</formula>
    </cfRule>
    <cfRule type="expression" dxfId="350" priority="22">
      <formula>H21&lt;0</formula>
    </cfRule>
  </conditionalFormatting>
  <conditionalFormatting sqref="F30:F31">
    <cfRule type="expression" dxfId="349" priority="17">
      <formula>F30&gt;0</formula>
    </cfRule>
    <cfRule type="expression" dxfId="348" priority="18">
      <formula>F30&lt;0</formula>
    </cfRule>
  </conditionalFormatting>
  <conditionalFormatting sqref="I25:I27">
    <cfRule type="expression" dxfId="347" priority="15">
      <formula>I25&gt;0</formula>
    </cfRule>
    <cfRule type="expression" dxfId="346" priority="16">
      <formula>I25&lt;0</formula>
    </cfRule>
  </conditionalFormatting>
  <conditionalFormatting sqref="I28">
    <cfRule type="expression" dxfId="345" priority="13">
      <formula>I28&gt;0</formula>
    </cfRule>
    <cfRule type="expression" dxfId="344" priority="14">
      <formula>I28&lt;0</formula>
    </cfRule>
  </conditionalFormatting>
  <conditionalFormatting sqref="I29">
    <cfRule type="expression" dxfId="343" priority="11">
      <formula>I29&gt;0</formula>
    </cfRule>
    <cfRule type="expression" dxfId="342" priority="12">
      <formula>I29&lt;0</formula>
    </cfRule>
  </conditionalFormatting>
  <conditionalFormatting sqref="I30:I34">
    <cfRule type="expression" dxfId="341" priority="9">
      <formula>I30&gt;0</formula>
    </cfRule>
    <cfRule type="expression" dxfId="340" priority="10">
      <formula>I30&lt;0</formula>
    </cfRule>
  </conditionalFormatting>
  <conditionalFormatting sqref="I21:I24">
    <cfRule type="expression" dxfId="339" priority="7">
      <formula>I21&gt;0</formula>
    </cfRule>
    <cfRule type="expression" dxfId="338" priority="8">
      <formula>I21&lt;0</formula>
    </cfRule>
  </conditionalFormatting>
  <conditionalFormatting sqref="F32">
    <cfRule type="expression" dxfId="337" priority="5">
      <formula>F32&gt;0</formula>
    </cfRule>
    <cfRule type="expression" dxfId="336" priority="6">
      <formula>F32&lt;0</formula>
    </cfRule>
  </conditionalFormatting>
  <conditionalFormatting sqref="Q8">
    <cfRule type="expression" dxfId="335" priority="1">
      <formula>Q8&gt;0</formula>
    </cfRule>
    <cfRule type="expression" dxfId="334" priority="2">
      <formula>Q8&lt;0</formula>
    </cfRule>
  </conditionalFormatting>
  <conditionalFormatting sqref="Q7">
    <cfRule type="expression" dxfId="333" priority="3">
      <formula>Q7&gt;0</formula>
    </cfRule>
    <cfRule type="expression" dxfId="33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37.58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37.58</v>
      </c>
      <c r="R4" s="499">
        <v>1.9300000000000001E-2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41.338000000000001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40.962200000000003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40.586399999999998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40.210599999999999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39.834800000000001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39.459000000000003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39.083199999999998</v>
      </c>
      <c r="Q49" s="34"/>
      <c r="R49" s="34"/>
      <c r="T49" s="92" t="s">
        <v>122</v>
      </c>
      <c r="U49" s="87" t="s">
        <v>509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38.7074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38.331600000000002</v>
      </c>
      <c r="Q51" s="82"/>
      <c r="R51" s="34"/>
      <c r="T51" s="92" t="s">
        <v>105</v>
      </c>
      <c r="U51" s="87" t="s">
        <v>734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37.955799999999996</v>
      </c>
      <c r="Q52" s="82"/>
      <c r="R52" s="34"/>
      <c r="T52" s="92" t="s">
        <v>106</v>
      </c>
      <c r="U52" s="87" t="s">
        <v>554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37.58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37.2042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36.828399999999995</v>
      </c>
      <c r="Q55" s="82"/>
      <c r="R55" s="34"/>
      <c r="T55" s="92" t="s">
        <v>108</v>
      </c>
      <c r="U55" s="87" t="s">
        <v>735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36.452599999999997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36.076799999999999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35.700999999999993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35.325199999999995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34.949399999999997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34.573599999999999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34.197800000000001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33.822000000000003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1" priority="11">
      <formula>Q8&gt;0</formula>
    </cfRule>
    <cfRule type="expression" dxfId="330" priority="12">
      <formula>Q8&lt;0</formula>
    </cfRule>
  </conditionalFormatting>
  <conditionalFormatting sqref="Q7">
    <cfRule type="expression" dxfId="329" priority="13">
      <formula>Q7&gt;0</formula>
    </cfRule>
    <cfRule type="expression" dxfId="328" priority="14">
      <formula>Q7&lt;0</formula>
    </cfRule>
  </conditionalFormatting>
  <conditionalFormatting sqref="F22">
    <cfRule type="expression" dxfId="327" priority="9">
      <formula>F22&gt;0</formula>
    </cfRule>
    <cfRule type="expression" dxfId="326" priority="10">
      <formula>F22&lt;0</formula>
    </cfRule>
  </conditionalFormatting>
  <conditionalFormatting sqref="H22">
    <cfRule type="expression" dxfId="325" priority="7">
      <formula>H22&gt;0</formula>
    </cfRule>
    <cfRule type="expression" dxfId="324" priority="8">
      <formula>H22&lt;0</formula>
    </cfRule>
  </conditionalFormatting>
  <conditionalFormatting sqref="F59">
    <cfRule type="expression" dxfId="323" priority="5">
      <formula>F59&gt;0</formula>
    </cfRule>
    <cfRule type="expression" dxfId="322" priority="6">
      <formula>F59&lt;0</formula>
    </cfRule>
  </conditionalFormatting>
  <conditionalFormatting sqref="H59">
    <cfRule type="expression" dxfId="321" priority="3">
      <formula>H59&gt;0</formula>
    </cfRule>
    <cfRule type="expression" dxfId="320" priority="4">
      <formula>H59&lt;0</formula>
    </cfRule>
  </conditionalFormatting>
  <conditionalFormatting sqref="M30">
    <cfRule type="expression" dxfId="319" priority="1">
      <formula>M30&gt;0</formula>
    </cfRule>
    <cfRule type="expression" dxfId="31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80.150000000000006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80.150000000000006</v>
      </c>
      <c r="R4" s="499">
        <v>5.0000000000000001E-3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484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88.16500000000002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87.363500000000016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86.562000000000012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85.760500000000008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84.959000000000017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84.157500000000013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83.356000000000009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82.554500000000004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81.753000000000014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80.95150000000001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80.150000000000006</v>
      </c>
      <c r="Q46" s="2"/>
      <c r="T46" s="112" t="s">
        <v>104</v>
      </c>
      <c r="U46" s="105" t="s">
        <v>422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79.348500000000001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78.546999999999997</v>
      </c>
      <c r="Q48" s="2"/>
      <c r="T48" s="112" t="s">
        <v>105</v>
      </c>
      <c r="U48" s="105" t="s">
        <v>736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77.745500000000007</v>
      </c>
      <c r="T49" s="112" t="s">
        <v>106</v>
      </c>
      <c r="U49" s="105" t="s">
        <v>568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76.944000000000003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76.142499999999998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75.340999999999994</v>
      </c>
      <c r="T52" s="112" t="s">
        <v>108</v>
      </c>
      <c r="U52" s="105" t="s">
        <v>737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74.539500000000004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73.738000000000014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72.936500000000009</v>
      </c>
      <c r="T55" s="112" t="s">
        <v>109</v>
      </c>
      <c r="U55" s="105" t="s">
        <v>619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72.135000000000005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17" priority="19">
      <formula>F27&gt;0</formula>
    </cfRule>
    <cfRule type="expression" dxfId="316" priority="20">
      <formula>F27&lt;0</formula>
    </cfRule>
  </conditionalFormatting>
  <conditionalFormatting sqref="F37:F38">
    <cfRule type="expression" dxfId="315" priority="17">
      <formula>F37&gt;0</formula>
    </cfRule>
    <cfRule type="expression" dxfId="314" priority="18">
      <formula>F37&lt;0</formula>
    </cfRule>
  </conditionalFormatting>
  <conditionalFormatting sqref="H27:H32">
    <cfRule type="expression" dxfId="313" priority="15">
      <formula>H27&gt;0</formula>
    </cfRule>
    <cfRule type="expression" dxfId="312" priority="16">
      <formula>H27&lt;0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115.81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115.81</v>
      </c>
      <c r="R4" s="499">
        <v>2.9100000000000001E-2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127.39100000000002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126.23290000000001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125.07480000000001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123.91670000000001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122.75860000000002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417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121.60050000000001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120.44240000000001</v>
      </c>
      <c r="Q49" s="2"/>
      <c r="R49" s="34"/>
      <c r="T49" s="10" t="s">
        <v>104</v>
      </c>
      <c r="U49" s="87" t="s">
        <v>705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119.2843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118.12620000000001</v>
      </c>
      <c r="Q51" s="2"/>
      <c r="R51" s="34"/>
      <c r="T51" s="10" t="s">
        <v>105</v>
      </c>
      <c r="U51" s="87" t="s">
        <v>706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116.96810000000001</v>
      </c>
      <c r="Q52" s="2"/>
      <c r="R52" s="34"/>
      <c r="T52" s="10" t="s">
        <v>106</v>
      </c>
      <c r="U52" s="87" t="s">
        <v>556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115.81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114.6519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113.49379999999999</v>
      </c>
      <c r="Q55" s="2"/>
      <c r="R55" s="34"/>
      <c r="T55" s="10" t="s">
        <v>108</v>
      </c>
      <c r="U55" s="87" t="s">
        <v>707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112.3357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111.1776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110.01949999999999</v>
      </c>
      <c r="T58" s="10" t="s">
        <v>109</v>
      </c>
      <c r="U58" s="87" t="s">
        <v>612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108.86139999999999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107.70330000000001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106.54520000000001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105.3871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104.229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07" priority="25">
      <formula>F24&gt;0</formula>
    </cfRule>
    <cfRule type="expression" dxfId="306" priority="26">
      <formula>F24&lt;0</formula>
    </cfRule>
  </conditionalFormatting>
  <conditionalFormatting sqref="H21:H27">
    <cfRule type="expression" dxfId="305" priority="19">
      <formula>H21&gt;0</formula>
    </cfRule>
    <cfRule type="expression" dxfId="304" priority="20">
      <formula>H21&lt;0</formula>
    </cfRule>
  </conditionalFormatting>
  <conditionalFormatting sqref="F21:F23">
    <cfRule type="expression" dxfId="303" priority="5">
      <formula>F21&gt;0</formula>
    </cfRule>
    <cfRule type="expression" dxfId="302" priority="6">
      <formula>F21&lt;0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218.21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218.21</v>
      </c>
      <c r="R4" s="499">
        <v>2.1399999999999999E-2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240.03100000000003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237.84890000000001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235.66680000000002</v>
      </c>
      <c r="Q44" s="2"/>
      <c r="T44" s="135" t="s">
        <v>100</v>
      </c>
      <c r="U44" s="87" t="s">
        <v>738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233.48470000000003</v>
      </c>
      <c r="Q45" s="2"/>
      <c r="T45" s="135" t="s">
        <v>101</v>
      </c>
      <c r="U45" s="87" t="s">
        <v>739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231.30260000000001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229.12050000000002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226.93840000000003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224.75630000000001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222.57420000000002</v>
      </c>
      <c r="Q50" s="2"/>
      <c r="T50" s="135" t="s">
        <v>105</v>
      </c>
      <c r="U50" s="87" t="s">
        <v>740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220.3921</v>
      </c>
      <c r="Q51" s="2"/>
      <c r="T51" s="135" t="s">
        <v>106</v>
      </c>
      <c r="U51" s="87" t="s">
        <v>539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218.21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216.02790000000002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213.8458</v>
      </c>
      <c r="Q54" s="2"/>
      <c r="T54" s="135" t="s">
        <v>108</v>
      </c>
      <c r="U54" s="87" t="s">
        <v>741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211.66370000000001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209.48159999999999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207.29949999999999</v>
      </c>
      <c r="T57" s="135" t="s">
        <v>109</v>
      </c>
      <c r="U57" s="87" t="s">
        <v>620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205.1174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202.93530000000001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200.75320000000002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198.5711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196.38900000000001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97" priority="11">
      <formula>F21&gt;0</formula>
    </cfRule>
    <cfRule type="expression" dxfId="296" priority="12">
      <formula>F21&lt;0</formula>
    </cfRule>
  </conditionalFormatting>
  <conditionalFormatting sqref="H21:H23">
    <cfRule type="expression" dxfId="295" priority="9">
      <formula>H21&gt;0</formula>
    </cfRule>
    <cfRule type="expression" dxfId="294" priority="10">
      <formula>H21&lt;0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69.8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69.8</v>
      </c>
      <c r="R4" s="499">
        <v>7.4000000000000003E-3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76.78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76.082000000000008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75.384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74.686000000000007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73.988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73.290000000000006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72.591999999999999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71.894000000000005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71.195999999999998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70.498000000000005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69.8</v>
      </c>
      <c r="Q51" s="2"/>
      <c r="T51" s="92" t="s">
        <v>105</v>
      </c>
      <c r="U51" s="87" t="s">
        <v>776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69.10199999999999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68.403999999999996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67.705999999999989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67.007999999999996</v>
      </c>
      <c r="T55" s="92" t="s">
        <v>108</v>
      </c>
      <c r="U55" s="87" t="s">
        <v>777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66.309999999999988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65.611999999999995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64.914000000000001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64.215999999999994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63.518000000000001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62.82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9" priority="15">
      <formula>F29&gt;0</formula>
    </cfRule>
    <cfRule type="expression" dxfId="288" priority="16">
      <formula>F29&lt;0</formula>
    </cfRule>
  </conditionalFormatting>
  <conditionalFormatting sqref="F34:F62">
    <cfRule type="expression" dxfId="287" priority="11">
      <formula>F34&gt;0</formula>
    </cfRule>
    <cfRule type="expression" dxfId="286" priority="12">
      <formula>F34&lt;0</formula>
    </cfRule>
  </conditionalFormatting>
  <conditionalFormatting sqref="F34:F62">
    <cfRule type="expression" dxfId="285" priority="13">
      <formula>F34&gt;0</formula>
    </cfRule>
    <cfRule type="expression" dxfId="284" priority="14">
      <formula>F34&lt;0</formula>
    </cfRule>
  </conditionalFormatting>
  <conditionalFormatting sqref="H29:H62">
    <cfRule type="expression" dxfId="283" priority="9">
      <formula>H29&gt;0</formula>
    </cfRule>
    <cfRule type="expression" dxfId="282" priority="10">
      <formula>H29&lt;0</formula>
    </cfRule>
  </conditionalFormatting>
  <conditionalFormatting sqref="F25:F28">
    <cfRule type="expression" dxfId="281" priority="7">
      <formula>F25&gt;0</formula>
    </cfRule>
    <cfRule type="expression" dxfId="280" priority="8">
      <formula>F25&lt;0</formula>
    </cfRule>
  </conditionalFormatting>
  <conditionalFormatting sqref="H25:H28">
    <cfRule type="expression" dxfId="279" priority="5">
      <formula>H25&gt;0</formula>
    </cfRule>
    <cfRule type="expression" dxfId="278" priority="6">
      <formula>H25&lt;0</formula>
    </cfRule>
  </conditionalFormatting>
  <conditionalFormatting sqref="Q7">
    <cfRule type="expression" dxfId="277" priority="3">
      <formula>Q7&gt;0</formula>
    </cfRule>
    <cfRule type="expression" dxfId="276" priority="4">
      <formula>Q7&lt;0</formula>
    </cfRule>
  </conditionalFormatting>
  <conditionalFormatting sqref="Q8">
    <cfRule type="expression" dxfId="275" priority="1">
      <formula>Q8&gt;0</formula>
    </cfRule>
    <cfRule type="expression" dxfId="27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73.31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73.31</v>
      </c>
      <c r="R4" s="519">
        <v>1.09E-2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80.641000000000005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79.907900000000012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79.174800000000005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78.441700000000012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77.708600000000004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76.975500000000011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76.242400000000004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75.50930000000001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74.776200000000003</v>
      </c>
      <c r="Q49" s="2"/>
      <c r="T49" s="92" t="s">
        <v>104</v>
      </c>
      <c r="U49" s="87" t="s">
        <v>742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74.04310000000001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73.31</v>
      </c>
      <c r="Q51" s="2"/>
      <c r="T51" s="92" t="s">
        <v>105</v>
      </c>
      <c r="U51" s="87" t="s">
        <v>743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72.576899999999995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71.843800000000002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71.110699999999994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70.377600000000001</v>
      </c>
      <c r="T55" s="92" t="s">
        <v>108</v>
      </c>
      <c r="U55" s="87" t="s">
        <v>744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69.644499999999994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68.9114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68.178300000000007</v>
      </c>
      <c r="T58" s="92" t="s">
        <v>109</v>
      </c>
      <c r="U58" s="87" t="s">
        <v>621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67.4452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66.712100000000007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65.978999999999999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389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427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432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469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3" priority="73">
      <formula>F25&gt;0</formula>
    </cfRule>
    <cfRule type="expression" dxfId="272" priority="74">
      <formula>F25&lt;0</formula>
    </cfRule>
  </conditionalFormatting>
  <conditionalFormatting sqref="F57:F64 F66">
    <cfRule type="expression" dxfId="271" priority="69">
      <formula>F57&gt;0</formula>
    </cfRule>
    <cfRule type="expression" dxfId="270" priority="70">
      <formula>F57&lt;0</formula>
    </cfRule>
  </conditionalFormatting>
  <conditionalFormatting sqref="F57:F64 F66">
    <cfRule type="expression" dxfId="269" priority="71">
      <formula>F57&gt;0</formula>
    </cfRule>
    <cfRule type="expression" dxfId="268" priority="72">
      <formula>F57&lt;0</formula>
    </cfRule>
  </conditionalFormatting>
  <conditionalFormatting sqref="H57:H64 H66">
    <cfRule type="expression" dxfId="267" priority="67">
      <formula>H57&gt;0</formula>
    </cfRule>
    <cfRule type="expression" dxfId="266" priority="68">
      <formula>H57&lt;0</formula>
    </cfRule>
  </conditionalFormatting>
  <conditionalFormatting sqref="Q7">
    <cfRule type="expression" dxfId="265" priority="49">
      <formula>Q7&gt;0</formula>
    </cfRule>
    <cfRule type="expression" dxfId="264" priority="50">
      <formula>Q7&lt;0</formula>
    </cfRule>
  </conditionalFormatting>
  <conditionalFormatting sqref="Q8">
    <cfRule type="expression" dxfId="263" priority="47">
      <formula>Q8&gt;0</formula>
    </cfRule>
    <cfRule type="expression" dxfId="262" priority="48">
      <formula>Q8&lt;0</formula>
    </cfRule>
  </conditionalFormatting>
  <conditionalFormatting sqref="F24">
    <cfRule type="expression" dxfId="261" priority="33">
      <formula>F24&gt;0</formula>
    </cfRule>
    <cfRule type="expression" dxfId="260" priority="34">
      <formula>F24&lt;0</formula>
    </cfRule>
  </conditionalFormatting>
  <conditionalFormatting sqref="H24">
    <cfRule type="expression" dxfId="259" priority="31">
      <formula>H24&gt;0</formula>
    </cfRule>
    <cfRule type="expression" dxfId="258" priority="32">
      <formula>H24&lt;0</formula>
    </cfRule>
  </conditionalFormatting>
  <conditionalFormatting sqref="M67">
    <cfRule type="expression" dxfId="257" priority="29">
      <formula>M67&gt;0</formula>
    </cfRule>
    <cfRule type="expression" dxfId="256" priority="30">
      <formula>M67&lt;0</formula>
    </cfRule>
  </conditionalFormatting>
  <conditionalFormatting sqref="F65">
    <cfRule type="expression" dxfId="255" priority="25">
      <formula>F65&gt;0</formula>
    </cfRule>
    <cfRule type="expression" dxfId="254" priority="26">
      <formula>F65&lt;0</formula>
    </cfRule>
  </conditionalFormatting>
  <conditionalFormatting sqref="F65">
    <cfRule type="expression" dxfId="253" priority="27">
      <formula>F65&gt;0</formula>
    </cfRule>
    <cfRule type="expression" dxfId="252" priority="28">
      <formula>F65&lt;0</formula>
    </cfRule>
  </conditionalFormatting>
  <conditionalFormatting sqref="H65">
    <cfRule type="expression" dxfId="251" priority="23">
      <formula>H65&gt;0</formula>
    </cfRule>
    <cfRule type="expression" dxfId="250" priority="24">
      <formula>H65&lt;0</formula>
    </cfRule>
  </conditionalFormatting>
  <conditionalFormatting sqref="F93:F97 H93:H97 H99:H124 F99:F124">
    <cfRule type="expression" dxfId="249" priority="19">
      <formula>F93&gt;0</formula>
    </cfRule>
    <cfRule type="expression" dxfId="248" priority="20">
      <formula>F93&lt;0</formula>
    </cfRule>
  </conditionalFormatting>
  <conditionalFormatting sqref="F125:F132 F134">
    <cfRule type="expression" dxfId="247" priority="15">
      <formula>F125&gt;0</formula>
    </cfRule>
    <cfRule type="expression" dxfId="246" priority="16">
      <formula>F125&lt;0</formula>
    </cfRule>
  </conditionalFormatting>
  <conditionalFormatting sqref="F125:F132 F134">
    <cfRule type="expression" dxfId="245" priority="17">
      <formula>F125&gt;0</formula>
    </cfRule>
    <cfRule type="expression" dxfId="244" priority="18">
      <formula>F125&lt;0</formula>
    </cfRule>
  </conditionalFormatting>
  <conditionalFormatting sqref="H125:H132 H134">
    <cfRule type="expression" dxfId="243" priority="13">
      <formula>H125&gt;0</formula>
    </cfRule>
    <cfRule type="expression" dxfId="242" priority="14">
      <formula>H125&lt;0</formula>
    </cfRule>
  </conditionalFormatting>
  <conditionalFormatting sqref="F92">
    <cfRule type="expression" dxfId="241" priority="11">
      <formula>F92&gt;0</formula>
    </cfRule>
    <cfRule type="expression" dxfId="240" priority="12">
      <formula>F92&lt;0</formula>
    </cfRule>
  </conditionalFormatting>
  <conditionalFormatting sqref="H92">
    <cfRule type="expression" dxfId="239" priority="9">
      <formula>H92&gt;0</formula>
    </cfRule>
    <cfRule type="expression" dxfId="238" priority="10">
      <formula>H92&lt;0</formula>
    </cfRule>
  </conditionalFormatting>
  <conditionalFormatting sqref="F133">
    <cfRule type="expression" dxfId="237" priority="5">
      <formula>F133&gt;0</formula>
    </cfRule>
    <cfRule type="expression" dxfId="236" priority="6">
      <formula>F133&lt;0</formula>
    </cfRule>
  </conditionalFormatting>
  <conditionalFormatting sqref="F133">
    <cfRule type="expression" dxfId="235" priority="7">
      <formula>F133&gt;0</formula>
    </cfRule>
    <cfRule type="expression" dxfId="234" priority="8">
      <formula>F133&lt;0</formula>
    </cfRule>
  </conditionalFormatting>
  <conditionalFormatting sqref="H133">
    <cfRule type="expression" dxfId="233" priority="3">
      <formula>H133&gt;0</formula>
    </cfRule>
    <cfRule type="expression" dxfId="232" priority="4">
      <formula>H133&lt;0</formula>
    </cfRule>
  </conditionalFormatting>
  <conditionalFormatting sqref="F98 H98">
    <cfRule type="expression" dxfId="231" priority="1">
      <formula>F98&gt;0</formula>
    </cfRule>
    <cfRule type="expression" dxfId="23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45.93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45.93</v>
      </c>
      <c r="R4" s="521">
        <v>1.89E-2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479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50.523000000000003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50.063700000000004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49.604400000000005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49.145099999999999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48.6858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48.226500000000001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47.767200000000003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47.307900000000004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46.848599999999998</v>
      </c>
      <c r="Q51" s="2"/>
      <c r="T51" s="92" t="s">
        <v>105</v>
      </c>
      <c r="U51" s="87" t="s">
        <v>745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46.389299999999999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45.93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45.470700000000001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45.011400000000002</v>
      </c>
      <c r="T55" s="92" t="s">
        <v>108</v>
      </c>
      <c r="U55" s="87" t="s">
        <v>659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44.552099999999996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44.092799999999997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43.633499999999998</v>
      </c>
      <c r="T58" s="92" t="s">
        <v>109</v>
      </c>
      <c r="U58" s="87" t="s">
        <v>622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43.174199999999999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42.7149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42.255600000000001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41.796300000000002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41.337000000000003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229" priority="31">
      <formula>F45&gt;0</formula>
    </cfRule>
    <cfRule type="expression" dxfId="22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27" priority="33">
      <formula>F40&gt;0</formula>
    </cfRule>
    <cfRule type="expression" dxfId="226" priority="34">
      <formula>F40&lt;0</formula>
    </cfRule>
  </conditionalFormatting>
  <conditionalFormatting sqref="F45:F59 F61:F91 F93:F102">
    <cfRule type="expression" dxfId="225" priority="29">
      <formula>F45&gt;0</formula>
    </cfRule>
    <cfRule type="expression" dxfId="224" priority="30">
      <formula>F45&lt;0</formula>
    </cfRule>
  </conditionalFormatting>
  <conditionalFormatting sqref="H40:H59 H61:H91 H93:H102">
    <cfRule type="expression" dxfId="223" priority="27">
      <formula>H40&gt;0</formula>
    </cfRule>
    <cfRule type="expression" dxfId="222" priority="28">
      <formula>H40&lt;0</formula>
    </cfRule>
  </conditionalFormatting>
  <conditionalFormatting sqref="F36:F39">
    <cfRule type="expression" dxfId="221" priority="25">
      <formula>F36&gt;0</formula>
    </cfRule>
    <cfRule type="expression" dxfId="220" priority="26">
      <formula>F36&lt;0</formula>
    </cfRule>
  </conditionalFormatting>
  <conditionalFormatting sqref="H36:H39">
    <cfRule type="expression" dxfId="219" priority="23">
      <formula>H36&gt;0</formula>
    </cfRule>
    <cfRule type="expression" dxfId="218" priority="24">
      <formula>H36&lt;0</formula>
    </cfRule>
  </conditionalFormatting>
  <conditionalFormatting sqref="Q7">
    <cfRule type="expression" dxfId="217" priority="17">
      <formula>Q7&gt;0</formula>
    </cfRule>
    <cfRule type="expression" dxfId="216" priority="18">
      <formula>Q7&lt;0</formula>
    </cfRule>
  </conditionalFormatting>
  <conditionalFormatting sqref="Q8">
    <cfRule type="expression" dxfId="215" priority="15">
      <formula>Q8&gt;0</formula>
    </cfRule>
    <cfRule type="expression" dxfId="214" priority="16">
      <formula>Q8&lt;0</formula>
    </cfRule>
  </conditionalFormatting>
  <conditionalFormatting sqref="Q10">
    <cfRule type="expression" dxfId="213" priority="13">
      <formula>Q10&gt;0</formula>
    </cfRule>
    <cfRule type="expression" dxfId="212" priority="14">
      <formula>Q10&lt;0</formula>
    </cfRule>
  </conditionalFormatting>
  <conditionalFormatting sqref="F60">
    <cfRule type="expression" dxfId="211" priority="11">
      <formula>F60&gt;0</formula>
    </cfRule>
    <cfRule type="expression" dxfId="210" priority="12">
      <formula>F60&lt;0</formula>
    </cfRule>
  </conditionalFormatting>
  <conditionalFormatting sqref="F60">
    <cfRule type="expression" dxfId="209" priority="9">
      <formula>F60&gt;0</formula>
    </cfRule>
    <cfRule type="expression" dxfId="208" priority="10">
      <formula>F60&lt;0</formula>
    </cfRule>
  </conditionalFormatting>
  <conditionalFormatting sqref="H60">
    <cfRule type="expression" dxfId="207" priority="7">
      <formula>H60&gt;0</formula>
    </cfRule>
    <cfRule type="expression" dxfId="206" priority="8">
      <formula>H60&lt;0</formula>
    </cfRule>
  </conditionalFormatting>
  <conditionalFormatting sqref="F92">
    <cfRule type="expression" dxfId="205" priority="5">
      <formula>F92&gt;0</formula>
    </cfRule>
    <cfRule type="expression" dxfId="204" priority="6">
      <formula>F92&lt;0</formula>
    </cfRule>
  </conditionalFormatting>
  <conditionalFormatting sqref="F92">
    <cfRule type="expression" dxfId="203" priority="3">
      <formula>F92&gt;0</formula>
    </cfRule>
    <cfRule type="expression" dxfId="202" priority="4">
      <formula>F92&lt;0</formula>
    </cfRule>
  </conditionalFormatting>
  <conditionalFormatting sqref="H92">
    <cfRule type="expression" dxfId="201" priority="1">
      <formula>H92&gt;0</formula>
    </cfRule>
    <cfRule type="expression" dxfId="20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41" x14ac:dyDescent="0.25">
      <c r="A3" s="23" t="s">
        <v>71</v>
      </c>
      <c r="B3" s="454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4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9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  <c r="AL3" s="233"/>
      <c r="AO3" s="233"/>
    </row>
    <row r="4" spans="1:41" x14ac:dyDescent="0.25">
      <c r="B4" s="498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200">
        <v>30.76</v>
      </c>
      <c r="R4" s="499">
        <v>2E-3</v>
      </c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2460.8000000000002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-72.089999999999236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-72.089999999999236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41" x14ac:dyDescent="0.25">
      <c r="O9" s="11" t="s">
        <v>213</v>
      </c>
      <c r="Q9" s="137">
        <f>IF(Q2=0, 0, Q8/Q6)</f>
        <v>-2.846155972031918E-2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A23" t="s">
        <v>386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A25">
        <v>0</v>
      </c>
      <c r="B25" s="192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30">
        <f>(E25-D25)/D25</f>
        <v>-2.1196357675507253E-2</v>
      </c>
      <c r="I25" s="231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33.836000000000006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1">O44*$Q$4</f>
        <v>33.528400000000005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1"/>
        <v>33.220800000000004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1"/>
        <v>32.913200000000003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1"/>
        <v>32.605600000000003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1"/>
        <v>32.298000000000002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1"/>
        <v>31.990400000000001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31.682800000000004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31.375200000000003</v>
      </c>
      <c r="Q51" s="82"/>
      <c r="R51" s="34"/>
      <c r="T51" s="92" t="s">
        <v>105</v>
      </c>
      <c r="U51" s="87" t="s">
        <v>746</v>
      </c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O52" s="82">
        <v>1.01</v>
      </c>
      <c r="P52" s="82">
        <f t="shared" si="1"/>
        <v>31.067600000000002</v>
      </c>
      <c r="Q52" s="82"/>
      <c r="R52" s="34"/>
      <c r="T52" s="92" t="s">
        <v>106</v>
      </c>
      <c r="U52" s="87" t="s">
        <v>557</v>
      </c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O53" s="82">
        <v>1</v>
      </c>
      <c r="P53" s="82">
        <f t="shared" si="1"/>
        <v>30.76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O54" s="82">
        <v>0.99</v>
      </c>
      <c r="P54" s="82">
        <f t="shared" si="1"/>
        <v>30.452400000000001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268" t="s">
        <v>234</v>
      </c>
      <c r="B55" s="268" t="s">
        <v>114</v>
      </c>
      <c r="C55" s="268" t="s">
        <v>147</v>
      </c>
      <c r="D55" s="269" t="s">
        <v>146</v>
      </c>
      <c r="E55" s="270" t="s">
        <v>148</v>
      </c>
      <c r="F55" s="271" t="s">
        <v>65</v>
      </c>
      <c r="G55" s="272" t="s">
        <v>152</v>
      </c>
      <c r="H55" s="271" t="s">
        <v>88</v>
      </c>
      <c r="I55" s="271" t="s">
        <v>155</v>
      </c>
      <c r="O55" s="82">
        <v>0.98</v>
      </c>
      <c r="P55" s="82">
        <f t="shared" si="1"/>
        <v>30.1448</v>
      </c>
      <c r="Q55" s="82"/>
      <c r="T55" s="92" t="s">
        <v>108</v>
      </c>
      <c r="U55" s="87" t="s">
        <v>747</v>
      </c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260"/>
      <c r="B56" s="265"/>
      <c r="C56" s="260"/>
      <c r="D56" s="261"/>
      <c r="E56" s="261"/>
      <c r="F56" s="261"/>
      <c r="G56" s="261"/>
      <c r="H56" s="275"/>
      <c r="I56" s="275"/>
      <c r="O56" s="82">
        <v>0.97</v>
      </c>
      <c r="P56" s="82">
        <f t="shared" si="1"/>
        <v>29.837199999999999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260"/>
      <c r="B57" s="265"/>
      <c r="C57" s="260"/>
      <c r="D57" s="261"/>
      <c r="E57" s="261"/>
      <c r="F57" s="261"/>
      <c r="G57" s="261"/>
      <c r="H57" s="275"/>
      <c r="I57" s="275"/>
      <c r="O57" s="82">
        <v>0.96</v>
      </c>
      <c r="P57" s="82">
        <f t="shared" si="1"/>
        <v>29.529600000000002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260"/>
      <c r="B58" s="265"/>
      <c r="C58" s="260"/>
      <c r="D58" s="261"/>
      <c r="E58" s="261"/>
      <c r="F58" s="261"/>
      <c r="G58" s="261"/>
      <c r="H58" s="275"/>
      <c r="I58" s="275"/>
      <c r="O58" s="82">
        <v>0.95</v>
      </c>
      <c r="P58" s="82">
        <f t="shared" si="1"/>
        <v>29.222000000000001</v>
      </c>
      <c r="Q58" s="82"/>
      <c r="T58" s="92" t="s">
        <v>109</v>
      </c>
      <c r="U58" s="87" t="s">
        <v>623</v>
      </c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260"/>
      <c r="B59" s="265"/>
      <c r="C59" s="260"/>
      <c r="D59" s="261"/>
      <c r="E59" s="261"/>
      <c r="F59" s="261"/>
      <c r="G59" s="261"/>
      <c r="H59" s="275"/>
      <c r="I59" s="275"/>
      <c r="O59" s="82">
        <v>0.94</v>
      </c>
      <c r="P59" s="82">
        <f t="shared" si="1"/>
        <v>28.914400000000001</v>
      </c>
      <c r="Q59" s="82"/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260"/>
      <c r="B60" s="265"/>
      <c r="C60" s="260"/>
      <c r="D60" s="261"/>
      <c r="E60" s="261"/>
      <c r="F60" s="261"/>
      <c r="G60" s="261"/>
      <c r="H60" s="273"/>
      <c r="I60" s="273"/>
      <c r="O60" s="82">
        <v>0.93</v>
      </c>
      <c r="P60" s="82">
        <f t="shared" si="1"/>
        <v>28.606800000000003</v>
      </c>
      <c r="Q60" s="82"/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260"/>
      <c r="B61" s="265"/>
      <c r="C61" s="260"/>
      <c r="D61" s="261"/>
      <c r="E61" s="261"/>
      <c r="F61" s="261"/>
      <c r="G61" s="261"/>
      <c r="H61" s="273"/>
      <c r="I61" s="273"/>
      <c r="O61" s="82">
        <v>0.92</v>
      </c>
      <c r="P61" s="82">
        <f t="shared" si="1"/>
        <v>28.299200000000003</v>
      </c>
      <c r="Q61" s="82"/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260"/>
      <c r="B62" s="265"/>
      <c r="C62" s="260"/>
      <c r="D62" s="261"/>
      <c r="E62" s="261"/>
      <c r="F62" s="261"/>
      <c r="G62" s="261"/>
      <c r="H62" s="273"/>
      <c r="I62" s="273"/>
      <c r="O62" s="82">
        <v>0.91</v>
      </c>
      <c r="P62" s="82">
        <f t="shared" si="1"/>
        <v>27.991600000000002</v>
      </c>
      <c r="Q62" s="82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260"/>
      <c r="B63" s="265"/>
      <c r="C63" s="260"/>
      <c r="D63" s="261"/>
      <c r="E63" s="261"/>
      <c r="F63" s="261"/>
      <c r="G63" s="261"/>
      <c r="H63" s="273"/>
      <c r="I63" s="273"/>
      <c r="O63" s="82">
        <v>0.9</v>
      </c>
      <c r="P63" s="82">
        <f t="shared" si="1"/>
        <v>27.684000000000001</v>
      </c>
      <c r="Q63" s="82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260"/>
      <c r="B64" s="265"/>
      <c r="C64" s="260"/>
      <c r="D64" s="261"/>
      <c r="E64" s="261"/>
      <c r="F64" s="261"/>
      <c r="G64" s="261"/>
      <c r="H64" s="273"/>
      <c r="I64" s="273"/>
      <c r="O64" s="3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260"/>
      <c r="B65" s="265"/>
      <c r="C65" s="260"/>
      <c r="D65" s="261"/>
      <c r="E65" s="261"/>
      <c r="F65" s="261"/>
      <c r="G65" s="261"/>
      <c r="H65" s="273"/>
      <c r="I65" s="273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260"/>
      <c r="B66" s="265"/>
      <c r="C66" s="260"/>
      <c r="D66" s="261"/>
      <c r="E66" s="261"/>
      <c r="F66" s="261"/>
      <c r="G66" s="261"/>
      <c r="H66" s="273"/>
      <c r="I66" s="273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260"/>
      <c r="B67" s="265"/>
      <c r="C67" s="260"/>
      <c r="D67" s="261"/>
      <c r="E67" s="261"/>
      <c r="F67" s="261"/>
      <c r="G67" s="261"/>
      <c r="H67" s="273"/>
      <c r="I67" s="273"/>
      <c r="W67" s="132"/>
      <c r="X67" s="10"/>
      <c r="Y67" s="10"/>
      <c r="Z67" s="10"/>
      <c r="AA67" s="10"/>
      <c r="AB67" s="94"/>
      <c r="AC67" s="10"/>
      <c r="AD67" s="2"/>
      <c r="AE67" s="137" t="e">
        <f>AC67/AC68-1</f>
        <v>#DIV/0!</v>
      </c>
    </row>
    <row r="68" spans="1:31" x14ac:dyDescent="0.25">
      <c r="A68" s="260"/>
      <c r="B68" s="260"/>
      <c r="C68" s="260"/>
      <c r="D68" s="261"/>
      <c r="E68" s="261"/>
      <c r="F68" s="261"/>
      <c r="G68" s="261"/>
      <c r="H68" s="273"/>
      <c r="I68" s="273"/>
      <c r="W68" s="132"/>
      <c r="X68" s="10"/>
      <c r="Y68" s="10"/>
      <c r="Z68" s="10"/>
      <c r="AA68" s="10"/>
      <c r="AB68" s="94"/>
      <c r="AC68" s="10"/>
      <c r="AD68" s="2"/>
      <c r="AE68" s="137" t="e">
        <f>AC68/AC69-1</f>
        <v>#DIV/0!</v>
      </c>
    </row>
    <row r="69" spans="1:31" x14ac:dyDescent="0.25">
      <c r="A69" s="260"/>
      <c r="B69" s="260"/>
      <c r="C69" s="260"/>
      <c r="D69" s="261"/>
      <c r="E69" s="261"/>
      <c r="F69" s="261"/>
      <c r="G69" s="261"/>
      <c r="H69" s="273"/>
      <c r="I69" s="273"/>
      <c r="O69" s="34"/>
      <c r="W69" s="283"/>
      <c r="AB69" s="234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9" priority="63">
      <formula>F26&gt;0</formula>
    </cfRule>
    <cfRule type="expression" dxfId="198" priority="64">
      <formula>F26&lt;0</formula>
    </cfRule>
  </conditionalFormatting>
  <conditionalFormatting sqref="H26:H27">
    <cfRule type="expression" dxfId="197" priority="61">
      <formula>H26&gt;0</formula>
    </cfRule>
    <cfRule type="expression" dxfId="196" priority="62">
      <formula>H26&lt;0</formula>
    </cfRule>
  </conditionalFormatting>
  <conditionalFormatting sqref="H28">
    <cfRule type="expression" dxfId="195" priority="59">
      <formula>H28&gt;0</formula>
    </cfRule>
    <cfRule type="expression" dxfId="194" priority="60">
      <formula>H28&lt;0</formula>
    </cfRule>
  </conditionalFormatting>
  <conditionalFormatting sqref="H29">
    <cfRule type="expression" dxfId="193" priority="57">
      <formula>H29&gt;0</formula>
    </cfRule>
    <cfRule type="expression" dxfId="192" priority="58">
      <formula>H29&lt;0</formula>
    </cfRule>
  </conditionalFormatting>
  <conditionalFormatting sqref="H30:H34">
    <cfRule type="expression" dxfId="191" priority="55">
      <formula>H30&gt;0</formula>
    </cfRule>
    <cfRule type="expression" dxfId="190" priority="56">
      <formula>H30&lt;0</formula>
    </cfRule>
  </conditionalFormatting>
  <conditionalFormatting sqref="F21:F24">
    <cfRule type="expression" dxfId="189" priority="53">
      <formula>F21&gt;0</formula>
    </cfRule>
    <cfRule type="expression" dxfId="188" priority="54">
      <formula>F21&lt;0</formula>
    </cfRule>
  </conditionalFormatting>
  <conditionalFormatting sqref="H21:H24">
    <cfRule type="expression" dxfId="187" priority="51">
      <formula>H21&gt;0</formula>
    </cfRule>
    <cfRule type="expression" dxfId="186" priority="52">
      <formula>H21&lt;0</formula>
    </cfRule>
  </conditionalFormatting>
  <conditionalFormatting sqref="F30:F31">
    <cfRule type="expression" dxfId="185" priority="49">
      <formula>F30&gt;0</formula>
    </cfRule>
    <cfRule type="expression" dxfId="184" priority="50">
      <formula>F30&lt;0</formula>
    </cfRule>
  </conditionalFormatting>
  <conditionalFormatting sqref="I25:I27">
    <cfRule type="expression" dxfId="183" priority="47">
      <formula>I25&gt;0</formula>
    </cfRule>
    <cfRule type="expression" dxfId="182" priority="48">
      <formula>I25&lt;0</formula>
    </cfRule>
  </conditionalFormatting>
  <conditionalFormatting sqref="I28">
    <cfRule type="expression" dxfId="181" priority="45">
      <formula>I28&gt;0</formula>
    </cfRule>
    <cfRule type="expression" dxfId="180" priority="46">
      <formula>I28&lt;0</formula>
    </cfRule>
  </conditionalFormatting>
  <conditionalFormatting sqref="I29">
    <cfRule type="expression" dxfId="179" priority="43">
      <formula>I29&gt;0</formula>
    </cfRule>
    <cfRule type="expression" dxfId="178" priority="44">
      <formula>I29&lt;0</formula>
    </cfRule>
  </conditionalFormatting>
  <conditionalFormatting sqref="I30:I34">
    <cfRule type="expression" dxfId="177" priority="41">
      <formula>I30&gt;0</formula>
    </cfRule>
    <cfRule type="expression" dxfId="176" priority="42">
      <formula>I30&lt;0</formula>
    </cfRule>
  </conditionalFormatting>
  <conditionalFormatting sqref="I21:I24">
    <cfRule type="expression" dxfId="175" priority="39">
      <formula>I21&gt;0</formula>
    </cfRule>
    <cfRule type="expression" dxfId="174" priority="40">
      <formula>I21&lt;0</formula>
    </cfRule>
  </conditionalFormatting>
  <conditionalFormatting sqref="F32">
    <cfRule type="expression" dxfId="173" priority="37">
      <formula>F32&gt;0</formula>
    </cfRule>
    <cfRule type="expression" dxfId="172" priority="38">
      <formula>F32&lt;0</formula>
    </cfRule>
  </conditionalFormatting>
  <conditionalFormatting sqref="Q8">
    <cfRule type="expression" dxfId="171" priority="33">
      <formula>Q8&gt;0</formula>
    </cfRule>
    <cfRule type="expression" dxfId="170" priority="34">
      <formula>Q8&lt;0</formula>
    </cfRule>
  </conditionalFormatting>
  <conditionalFormatting sqref="Q7">
    <cfRule type="expression" dxfId="169" priority="35">
      <formula>Q7&gt;0</formula>
    </cfRule>
    <cfRule type="expression" dxfId="168" priority="36">
      <formula>Q7&lt;0</formula>
    </cfRule>
  </conditionalFormatting>
  <conditionalFormatting sqref="F60:F64">
    <cfRule type="expression" dxfId="167" priority="31">
      <formula>F60&gt;0</formula>
    </cfRule>
    <cfRule type="expression" dxfId="166" priority="32">
      <formula>F60&lt;0</formula>
    </cfRule>
  </conditionalFormatting>
  <conditionalFormatting sqref="H60:H62">
    <cfRule type="expression" dxfId="165" priority="29">
      <formula>H60&gt;0</formula>
    </cfRule>
    <cfRule type="expression" dxfId="164" priority="30">
      <formula>H60&lt;0</formula>
    </cfRule>
  </conditionalFormatting>
  <conditionalFormatting sqref="H63">
    <cfRule type="expression" dxfId="163" priority="27">
      <formula>H63&gt;0</formula>
    </cfRule>
    <cfRule type="expression" dxfId="162" priority="28">
      <formula>H63&lt;0</formula>
    </cfRule>
  </conditionalFormatting>
  <conditionalFormatting sqref="H64">
    <cfRule type="expression" dxfId="161" priority="25">
      <formula>H64&gt;0</formula>
    </cfRule>
    <cfRule type="expression" dxfId="160" priority="26">
      <formula>H64&lt;0</formula>
    </cfRule>
  </conditionalFormatting>
  <conditionalFormatting sqref="H65:H69">
    <cfRule type="expression" dxfId="159" priority="23">
      <formula>H65&gt;0</formula>
    </cfRule>
    <cfRule type="expression" dxfId="158" priority="24">
      <formula>H65&lt;0</formula>
    </cfRule>
  </conditionalFormatting>
  <conditionalFormatting sqref="F56:F59">
    <cfRule type="expression" dxfId="157" priority="21">
      <formula>F56&gt;0</formula>
    </cfRule>
    <cfRule type="expression" dxfId="156" priority="22">
      <formula>F56&lt;0</formula>
    </cfRule>
  </conditionalFormatting>
  <conditionalFormatting sqref="H56:H59">
    <cfRule type="expression" dxfId="155" priority="19">
      <formula>H56&gt;0</formula>
    </cfRule>
    <cfRule type="expression" dxfId="154" priority="20">
      <formula>H56&lt;0</formula>
    </cfRule>
  </conditionalFormatting>
  <conditionalFormatting sqref="F65:F66">
    <cfRule type="expression" dxfId="153" priority="17">
      <formula>F65&gt;0</formula>
    </cfRule>
    <cfRule type="expression" dxfId="152" priority="18">
      <formula>F65&lt;0</formula>
    </cfRule>
  </conditionalFormatting>
  <conditionalFormatting sqref="I60:I62">
    <cfRule type="expression" dxfId="151" priority="15">
      <formula>I60&gt;0</formula>
    </cfRule>
    <cfRule type="expression" dxfId="150" priority="16">
      <formula>I60&lt;0</formula>
    </cfRule>
  </conditionalFormatting>
  <conditionalFormatting sqref="I63">
    <cfRule type="expression" dxfId="149" priority="13">
      <formula>I63&gt;0</formula>
    </cfRule>
    <cfRule type="expression" dxfId="148" priority="14">
      <formula>I63&lt;0</formula>
    </cfRule>
  </conditionalFormatting>
  <conditionalFormatting sqref="I64">
    <cfRule type="expression" dxfId="147" priority="11">
      <formula>I64&gt;0</formula>
    </cfRule>
    <cfRule type="expression" dxfId="146" priority="12">
      <formula>I64&lt;0</formula>
    </cfRule>
  </conditionalFormatting>
  <conditionalFormatting sqref="I65:I69">
    <cfRule type="expression" dxfId="145" priority="9">
      <formula>I65&gt;0</formula>
    </cfRule>
    <cfRule type="expression" dxfId="144" priority="10">
      <formula>I65&lt;0</formula>
    </cfRule>
  </conditionalFormatting>
  <conditionalFormatting sqref="I56:I59">
    <cfRule type="expression" dxfId="143" priority="7">
      <formula>I56&gt;0</formula>
    </cfRule>
    <cfRule type="expression" dxfId="142" priority="8">
      <formula>I56&lt;0</formula>
    </cfRule>
  </conditionalFormatting>
  <conditionalFormatting sqref="F67">
    <cfRule type="expression" dxfId="141" priority="5">
      <formula>F67&gt;0</formula>
    </cfRule>
    <cfRule type="expression" dxfId="140" priority="6">
      <formula>F67&lt;0</formula>
    </cfRule>
  </conditionalFormatting>
  <conditionalFormatting sqref="F25">
    <cfRule type="expression" dxfId="139" priority="3">
      <formula>F25&gt;0</formula>
    </cfRule>
    <cfRule type="expression" dxfId="138" priority="4">
      <formula>F25&lt;0</formula>
    </cfRule>
  </conditionalFormatting>
  <conditionalFormatting sqref="H25">
    <cfRule type="expression" dxfId="137" priority="1">
      <formula>H25&gt;0</formula>
    </cfRule>
    <cfRule type="expression" dxfId="136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114.79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114.79</v>
      </c>
      <c r="R4" s="499">
        <v>9.2999999999999992E-3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126.26900000000002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125.12110000000001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123.97320000000002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122.82530000000001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121.67740000000001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120.52950000000001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119.38160000000001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118.23370000000001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117.08580000000001</v>
      </c>
      <c r="Q49" s="2"/>
      <c r="T49" s="92" t="s">
        <v>104</v>
      </c>
      <c r="U49" s="87" t="s">
        <v>573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115.93790000000001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114.79</v>
      </c>
      <c r="Q51" s="2"/>
      <c r="T51" s="92" t="s">
        <v>105</v>
      </c>
      <c r="U51" s="87" t="s">
        <v>748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113.6421</v>
      </c>
      <c r="Q52" s="2"/>
      <c r="T52" s="92" t="s">
        <v>106</v>
      </c>
      <c r="U52" s="87" t="s">
        <v>749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112.49420000000001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111.3463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110.19840000000001</v>
      </c>
      <c r="T55" s="92" t="s">
        <v>108</v>
      </c>
      <c r="U55" s="87" t="s">
        <v>750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109.0505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107.90260000000001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106.75470000000001</v>
      </c>
      <c r="T58" s="92" t="s">
        <v>109</v>
      </c>
      <c r="U58" s="87" t="s">
        <v>598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105.60680000000001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104.45890000000001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103.31100000000001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35" priority="15">
      <formula>F25&gt;0</formula>
    </cfRule>
    <cfRule type="expression" dxfId="134" priority="16">
      <formula>F25&lt;0</formula>
    </cfRule>
  </conditionalFormatting>
  <conditionalFormatting sqref="F32:F70">
    <cfRule type="expression" dxfId="133" priority="11">
      <formula>F32&gt;0</formula>
    </cfRule>
    <cfRule type="expression" dxfId="132" priority="12">
      <formula>F32&lt;0</formula>
    </cfRule>
  </conditionalFormatting>
  <conditionalFormatting sqref="F32:F70">
    <cfRule type="expression" dxfId="131" priority="13">
      <formula>F32&gt;0</formula>
    </cfRule>
    <cfRule type="expression" dxfId="130" priority="14">
      <formula>F32&lt;0</formula>
    </cfRule>
  </conditionalFormatting>
  <conditionalFormatting sqref="H25 H30:H70">
    <cfRule type="expression" dxfId="129" priority="9">
      <formula>H25&gt;0</formula>
    </cfRule>
    <cfRule type="expression" dxfId="128" priority="10">
      <formula>H25&lt;0</formula>
    </cfRule>
  </conditionalFormatting>
  <conditionalFormatting sqref="F26:F29">
    <cfRule type="expression" dxfId="127" priority="7">
      <formula>F26&gt;0</formula>
    </cfRule>
    <cfRule type="expression" dxfId="126" priority="8">
      <formula>F26&lt;0</formula>
    </cfRule>
  </conditionalFormatting>
  <conditionalFormatting sqref="H26:H29">
    <cfRule type="expression" dxfId="125" priority="5">
      <formula>H26&gt;0</formula>
    </cfRule>
    <cfRule type="expression" dxfId="124" priority="6">
      <formula>H26&lt;0</formula>
    </cfRule>
  </conditionalFormatting>
  <conditionalFormatting sqref="Q7">
    <cfRule type="expression" dxfId="123" priority="3">
      <formula>Q7&gt;0</formula>
    </cfRule>
    <cfRule type="expression" dxfId="122" priority="4">
      <formula>Q7&lt;0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781</v>
      </c>
      <c r="O4" s="11" t="s">
        <v>66</v>
      </c>
      <c r="Q4" s="200">
        <v>1.92</v>
      </c>
      <c r="R4" s="499">
        <v>3.2300000000000002E-2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7680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-2709.4199999999983</v>
      </c>
      <c r="R7">
        <v>3000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-3144.3499999999985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-0.29048857437167119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2.1120000000000001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2.0928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2.0735999999999999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2.0544000000000002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2.0352000000000001</v>
      </c>
      <c r="Q45" s="2"/>
      <c r="T45" s="92" t="s">
        <v>100</v>
      </c>
      <c r="U45" s="87" t="s">
        <v>751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2.016</v>
      </c>
      <c r="Q46" s="2"/>
      <c r="T46" s="92" t="s">
        <v>101</v>
      </c>
      <c r="U46" s="87" t="s">
        <v>752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1.9967999999999999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1.9776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1.9583999999999999</v>
      </c>
      <c r="Q49" s="2"/>
      <c r="T49" s="92" t="s">
        <v>122</v>
      </c>
      <c r="U49" s="87" t="s">
        <v>453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1.9392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1.92</v>
      </c>
      <c r="Q51" s="2"/>
      <c r="T51" s="92" t="s">
        <v>105</v>
      </c>
      <c r="U51" s="87" t="s">
        <v>753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1.9007999999999998</v>
      </c>
      <c r="Q52" s="2"/>
      <c r="T52" s="92" t="s">
        <v>106</v>
      </c>
      <c r="U52" s="87" t="s">
        <v>579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1.8815999999999999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1.8623999999999998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371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1.8431999999999999</v>
      </c>
      <c r="T55" s="92" t="s">
        <v>108</v>
      </c>
      <c r="U55" s="87" t="s">
        <v>754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378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1.8239999999999998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379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1.8047999999999997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425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1.7856000000000001</v>
      </c>
      <c r="T58" s="92" t="s">
        <v>109</v>
      </c>
      <c r="U58" s="87" t="s">
        <v>624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429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1.7664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477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1.7472000000000001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481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1.728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494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495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9" priority="25">
      <formula>F28&gt;0</formula>
    </cfRule>
    <cfRule type="expression" dxfId="118" priority="26">
      <formula>F28&lt;0</formula>
    </cfRule>
  </conditionalFormatting>
  <conditionalFormatting sqref="H118:H125">
    <cfRule type="expression" dxfId="117" priority="23">
      <formula>H118&gt;0</formula>
    </cfRule>
    <cfRule type="expression" dxfId="116" priority="24">
      <formula>H118&lt;0</formula>
    </cfRule>
  </conditionalFormatting>
  <conditionalFormatting sqref="H126">
    <cfRule type="expression" dxfId="115" priority="21">
      <formula>H126&gt;0</formula>
    </cfRule>
    <cfRule type="expression" dxfId="11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3" priority="11">
      <formula>Q8&gt;0</formula>
    </cfRule>
    <cfRule type="expression" dxfId="112" priority="12">
      <formula>Q8&lt;0</formula>
    </cfRule>
  </conditionalFormatting>
  <conditionalFormatting sqref="Q7">
    <cfRule type="expression" dxfId="111" priority="13">
      <formula>Q7&gt;0</formula>
    </cfRule>
    <cfRule type="expression" dxfId="110" priority="14">
      <formula>Q7&lt;0</formula>
    </cfRule>
  </conditionalFormatting>
  <conditionalFormatting sqref="F30:F33">
    <cfRule type="expression" dxfId="109" priority="9">
      <formula>F30&gt;0</formula>
    </cfRule>
    <cfRule type="expression" dxfId="108" priority="10">
      <formula>F30&lt;0</formula>
    </cfRule>
  </conditionalFormatting>
  <conditionalFormatting sqref="H30:H33">
    <cfRule type="expression" dxfId="107" priority="7">
      <formula>H30&gt;0</formula>
    </cfRule>
    <cfRule type="expression" dxfId="106" priority="8">
      <formula>H30&lt;0</formula>
    </cfRule>
  </conditionalFormatting>
  <conditionalFormatting sqref="K59:K93">
    <cfRule type="expression" dxfId="105" priority="5">
      <formula>K59&gt;0</formula>
    </cfRule>
    <cfRule type="expression" dxfId="104" priority="6">
      <formula>K59&lt;0</formula>
    </cfRule>
  </conditionalFormatting>
  <conditionalFormatting sqref="K66">
    <cfRule type="expression" dxfId="103" priority="3">
      <formula>K66&gt;0</formula>
    </cfRule>
    <cfRule type="expression" dxfId="102" priority="4">
      <formula>K66&lt;0</formula>
    </cfRule>
  </conditionalFormatting>
  <conditionalFormatting sqref="M63">
    <cfRule type="expression" dxfId="101" priority="1">
      <formula>M63&gt;0</formula>
    </cfRule>
    <cfRule type="expression" dxfId="10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66.5</v>
      </c>
      <c r="R4" s="499">
        <v>3.3E-3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16625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-2915.9900000000052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-2915.9900000000052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-0.14922427164642138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555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540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73.150000000000006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72.484999999999999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71.820000000000007</v>
      </c>
      <c r="Q45" s="2"/>
      <c r="T45" s="92" t="s">
        <v>100</v>
      </c>
      <c r="U45" s="87" t="s">
        <v>755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71.155000000000001</v>
      </c>
      <c r="Q46" s="2"/>
      <c r="T46" s="92" t="s">
        <v>101</v>
      </c>
      <c r="U46" s="87" t="s">
        <v>756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70.490000000000009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69.825000000000003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69.16</v>
      </c>
      <c r="Q49" s="2"/>
      <c r="T49" s="92" t="s">
        <v>104</v>
      </c>
      <c r="U49" s="87" t="s">
        <v>625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68.495000000000005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67.83</v>
      </c>
      <c r="Q51" s="2"/>
      <c r="T51" s="92" t="s">
        <v>105</v>
      </c>
      <c r="U51" s="87" t="s">
        <v>757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67.165000000000006</v>
      </c>
      <c r="Q52" s="2"/>
      <c r="T52" s="92" t="s">
        <v>106</v>
      </c>
      <c r="U52" s="87" t="s">
        <v>443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66.5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65.834999999999994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65.17</v>
      </c>
      <c r="Q55" s="2"/>
      <c r="T55" s="92" t="s">
        <v>108</v>
      </c>
      <c r="U55" s="87" t="s">
        <v>758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64.504999999999995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63.839999999999996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63.174999999999997</v>
      </c>
      <c r="T58" s="92" t="s">
        <v>109</v>
      </c>
      <c r="U58" s="87" t="s">
        <v>626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62.51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61.845000000000006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61.18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60.515000000000001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59.85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400</v>
      </c>
      <c r="J117" s="10"/>
      <c r="K117" s="10"/>
    </row>
    <row r="118" spans="1:11" x14ac:dyDescent="0.25">
      <c r="A118" t="s">
        <v>384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424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438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457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460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424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99" priority="30">
      <formula>F50&gt;0</formula>
    </cfRule>
    <cfRule type="expression" dxfId="9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7" priority="23">
      <formula>F47&gt;0</formula>
    </cfRule>
    <cfRule type="expression" dxfId="96" priority="24">
      <formula>F47&lt;0</formula>
    </cfRule>
  </conditionalFormatting>
  <conditionalFormatting sqref="H47:I47">
    <cfRule type="expression" dxfId="95" priority="19">
      <formula>H47&gt;0</formula>
    </cfRule>
    <cfRule type="expression" dxfId="94" priority="20">
      <formula>H47&lt;0</formula>
    </cfRule>
  </conditionalFormatting>
  <conditionalFormatting sqref="H48:I48">
    <cfRule type="expression" dxfId="93" priority="17">
      <formula>H48&gt;0</formula>
    </cfRule>
    <cfRule type="expression" dxfId="92" priority="18">
      <formula>H48&lt;0</formula>
    </cfRule>
  </conditionalFormatting>
  <conditionalFormatting sqref="H49:I49">
    <cfRule type="expression" dxfId="91" priority="15">
      <formula>H49&gt;0</formula>
    </cfRule>
    <cfRule type="expression" dxfId="90" priority="16">
      <formula>H49&lt;0</formula>
    </cfRule>
  </conditionalFormatting>
  <conditionalFormatting sqref="F40:F46">
    <cfRule type="expression" dxfId="89" priority="13">
      <formula>F40&gt;0</formula>
    </cfRule>
    <cfRule type="expression" dxfId="88" priority="14">
      <formula>F40&lt;0</formula>
    </cfRule>
  </conditionalFormatting>
  <conditionalFormatting sqref="H40:I46">
    <cfRule type="expression" dxfId="87" priority="11">
      <formula>H40&gt;0</formula>
    </cfRule>
    <cfRule type="expression" dxfId="86" priority="12">
      <formula>H40&lt;0</formula>
    </cfRule>
  </conditionalFormatting>
  <conditionalFormatting sqref="I52 F52:F54">
    <cfRule type="expression" dxfId="85" priority="9">
      <formula>F52&gt;0</formula>
    </cfRule>
    <cfRule type="expression" dxfId="84" priority="10">
      <formula>F52&lt;0</formula>
    </cfRule>
  </conditionalFormatting>
  <conditionalFormatting sqref="Q8">
    <cfRule type="expression" dxfId="83" priority="5">
      <formula>Q8&gt;0</formula>
    </cfRule>
    <cfRule type="expression" dxfId="82" priority="6">
      <formula>Q8&lt;0</formula>
    </cfRule>
  </conditionalFormatting>
  <conditionalFormatting sqref="Q7">
    <cfRule type="expression" dxfId="81" priority="7">
      <formula>Q7&gt;0</formula>
    </cfRule>
    <cfRule type="expression" dxfId="80" priority="8">
      <formula>Q7&lt;0</formula>
    </cfRule>
  </conditionalFormatting>
  <conditionalFormatting sqref="F124:F130 H124:H130">
    <cfRule type="expression" dxfId="79" priority="1">
      <formula>F124&gt;0</formula>
    </cfRule>
    <cfRule type="expression" dxfId="7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67.260000000000005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67.260000000000005</v>
      </c>
      <c r="R4" s="499">
        <v>-2.69E-2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467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73.986000000000018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73.313400000000016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72.640800000000013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71.96820000000001</v>
      </c>
      <c r="Q46" s="82"/>
      <c r="T46" s="92" t="s">
        <v>101</v>
      </c>
      <c r="U46" s="87" t="s">
        <v>759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71.295600000000007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70.623000000000005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69.950400000000002</v>
      </c>
      <c r="Q49" s="82"/>
      <c r="T49" s="92" t="s">
        <v>122</v>
      </c>
      <c r="U49" s="87" t="s">
        <v>382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69.277800000000013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68.605200000000011</v>
      </c>
      <c r="Q51" s="82"/>
      <c r="T51" s="92" t="s">
        <v>105</v>
      </c>
      <c r="U51" s="87" t="s">
        <v>760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67.932600000000008</v>
      </c>
      <c r="Q52" s="82"/>
      <c r="T52" s="92" t="s">
        <v>106</v>
      </c>
      <c r="U52" s="87" t="s">
        <v>761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67.260000000000005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66.587400000000002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65.9148</v>
      </c>
      <c r="Q55" s="82"/>
      <c r="T55" s="92" t="s">
        <v>108</v>
      </c>
      <c r="U55" s="87" t="s">
        <v>762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65.242199999999997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64.569600000000008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63.896999999999998</v>
      </c>
      <c r="Q58" s="82"/>
      <c r="T58" s="92" t="s">
        <v>109</v>
      </c>
      <c r="U58" s="87" t="s">
        <v>589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63.224400000000003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62.551800000000007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61.879200000000004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61.206600000000009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60.534000000000006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7" priority="5">
      <formula>F21&gt;0</formula>
    </cfRule>
    <cfRule type="expression" dxfId="76" priority="6">
      <formula>F21&lt;0</formula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conditionalFormatting sqref="Q7">
    <cfRule type="expression" dxfId="73" priority="3">
      <formula>Q7&gt;0</formula>
    </cfRule>
    <cfRule type="expression" dxfId="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100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60.83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547</v>
      </c>
      <c r="M4" s="4"/>
      <c r="O4" s="11" t="s">
        <v>66</v>
      </c>
      <c r="Q4" s="55">
        <v>57.88</v>
      </c>
      <c r="R4" s="499">
        <v>6.9999999999999999E-4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5788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O6" s="11" t="s">
        <v>64</v>
      </c>
      <c r="Q6" s="2">
        <f>Q3*Q2</f>
        <v>6083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-245.05000000000018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-295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-4.8495807989478876E-2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100</v>
      </c>
      <c r="D18" s="13"/>
      <c r="E18" s="13"/>
      <c r="F18" s="13">
        <f>SUM(F2:F17)</f>
        <v>6119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370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464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7" si="8">C36*(E36-D36)</f>
        <v>-56.497500000000223</v>
      </c>
      <c r="G36" s="40">
        <f t="shared" ref="G36:G37" si="9">D36*C36</f>
        <v>4643.4975000000004</v>
      </c>
      <c r="H36" s="230">
        <f t="shared" ref="H36:H37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L40" t="s">
        <v>212</v>
      </c>
      <c r="M40" s="2">
        <f>M49+K49-F49</f>
        <v>49.949999999999818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63.668000000000006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63.089200000000005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62.510400000000004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61.931600000000003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61.352800000000009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60.774000000000008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60.195200000000007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59.616400000000006</v>
      </c>
      <c r="Q49" s="2"/>
      <c r="T49" s="92" t="s">
        <v>122</v>
      </c>
      <c r="U49" s="129" t="s">
        <v>585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59.037600000000005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O51" s="82">
        <v>1.01</v>
      </c>
      <c r="P51" s="82">
        <f t="shared" si="11"/>
        <v>58.458800000000004</v>
      </c>
      <c r="Q51" s="2"/>
      <c r="T51" s="92" t="s">
        <v>105</v>
      </c>
      <c r="U51" s="129" t="s">
        <v>763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O52" s="82">
        <v>1</v>
      </c>
      <c r="P52" s="82">
        <f t="shared" si="11"/>
        <v>57.88</v>
      </c>
      <c r="Q52" s="2"/>
      <c r="T52" s="92" t="s">
        <v>106</v>
      </c>
      <c r="U52" s="129" t="s">
        <v>764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O53" s="82">
        <v>0.99</v>
      </c>
      <c r="P53" s="82">
        <f t="shared" si="11"/>
        <v>57.301200000000001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56.7224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56.143599999999999</v>
      </c>
      <c r="T55" s="92" t="s">
        <v>108</v>
      </c>
      <c r="U55" s="129" t="s">
        <v>765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O56" s="82">
        <v>0.96</v>
      </c>
      <c r="P56" s="82">
        <f t="shared" si="11"/>
        <v>55.564799999999998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O57" s="82">
        <v>0.95</v>
      </c>
      <c r="P57" s="82">
        <f t="shared" si="11"/>
        <v>54.985999999999997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O58" s="82">
        <v>0.94</v>
      </c>
      <c r="P58" s="82">
        <f t="shared" si="11"/>
        <v>54.407199999999996</v>
      </c>
      <c r="T58" s="92" t="s">
        <v>109</v>
      </c>
      <c r="U58" s="129" t="s">
        <v>627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O59" s="82">
        <v>0.93</v>
      </c>
      <c r="P59" s="82">
        <f t="shared" si="11"/>
        <v>53.828400000000002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O60" s="82">
        <v>0.92</v>
      </c>
      <c r="P60" s="82">
        <f t="shared" si="11"/>
        <v>53.249600000000008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O61" s="82">
        <v>0.91</v>
      </c>
      <c r="P61" s="82">
        <f t="shared" si="11"/>
        <v>52.670800000000007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O62" s="82">
        <v>0.9</v>
      </c>
      <c r="P62" s="82">
        <f t="shared" si="11"/>
        <v>52.092000000000006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24:32" x14ac:dyDescent="0.25"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24:32" x14ac:dyDescent="0.25"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24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24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71" priority="13">
      <formula>F22&gt;0</formula>
    </cfRule>
    <cfRule type="expression" dxfId="70" priority="14">
      <formula>F22&lt;0</formula>
    </cfRule>
  </conditionalFormatting>
  <conditionalFormatting sqref="H22:H39">
    <cfRule type="expression" dxfId="69" priority="11">
      <formula>H22&gt;0</formula>
    </cfRule>
    <cfRule type="expression" dxfId="68" priority="12">
      <formula>H22&lt;0</formula>
    </cfRule>
  </conditionalFormatting>
  <conditionalFormatting sqref="Q8">
    <cfRule type="expression" dxfId="67" priority="7">
      <formula>Q8&gt;0</formula>
    </cfRule>
    <cfRule type="expression" dxfId="66" priority="8">
      <formula>Q8&lt;0</formula>
    </cfRule>
  </conditionalFormatting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M40">
    <cfRule type="expression" dxfId="63" priority="5">
      <formula>M40&gt;0</formula>
    </cfRule>
    <cfRule type="expression" dxfId="62" priority="6">
      <formula>M40&lt;0</formula>
    </cfRule>
  </conditionalFormatting>
  <conditionalFormatting sqref="J36">
    <cfRule type="expression" dxfId="61" priority="3">
      <formula>J36&gt;0</formula>
    </cfRule>
    <cfRule type="expression" dxfId="60" priority="4">
      <formula>J36&lt;0</formula>
    </cfRule>
  </conditionalFormatting>
  <conditionalFormatting sqref="J37">
    <cfRule type="expression" dxfId="59" priority="1">
      <formula>J37&gt;0</formula>
    </cfRule>
    <cfRule type="expression" dxfId="58" priority="2">
      <formula>J37&lt;0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34.1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34.1</v>
      </c>
      <c r="R4" s="499">
        <v>9.1999999999999998E-3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37.510000000000005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37.169000000000004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36.828000000000003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36.487000000000002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36.146000000000001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35.805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35.464000000000006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35.123000000000005</v>
      </c>
      <c r="Q49" s="2"/>
      <c r="T49" s="10" t="s">
        <v>104</v>
      </c>
      <c r="U49" s="10" t="s">
        <v>590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34.782000000000004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34.441000000000003</v>
      </c>
      <c r="Q51" s="2"/>
      <c r="T51" s="10" t="s">
        <v>105</v>
      </c>
      <c r="U51" s="10" t="s">
        <v>766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34.1</v>
      </c>
      <c r="Q52" s="2"/>
      <c r="T52" s="10" t="s">
        <v>106</v>
      </c>
      <c r="U52" s="10" t="s">
        <v>523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33.759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33.417999999999999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33.076999999999998</v>
      </c>
      <c r="T55" s="10" t="s">
        <v>108</v>
      </c>
      <c r="U55" s="10" t="s">
        <v>767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32.735999999999997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32.395000000000003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32.054000000000002</v>
      </c>
      <c r="T58" s="10" t="s">
        <v>109</v>
      </c>
      <c r="U58" s="10" t="s">
        <v>628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31.713000000000005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31.372000000000003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31.031000000000002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30.69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7" priority="7">
      <formula>F22&gt;0</formula>
    </cfRule>
    <cfRule type="expression" dxfId="56" priority="8">
      <formula>F22&lt;0</formula>
    </cfRule>
  </conditionalFormatting>
  <conditionalFormatting sqref="H22:H26">
    <cfRule type="expression" dxfId="55" priority="5">
      <formula>H22&gt;0</formula>
    </cfRule>
    <cfRule type="expression" dxfId="54" priority="6">
      <formula>H22&lt;0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155.36000000000001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155.36000000000001</v>
      </c>
      <c r="R4" s="499">
        <v>5.7999999999999996E-3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170.89600000000002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169.34240000000003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167.78880000000004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166.23520000000002</v>
      </c>
      <c r="Q49" s="2"/>
      <c r="T49" s="92" t="s">
        <v>104</v>
      </c>
      <c r="U49" s="432" t="s">
        <v>629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164.68160000000003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163.12800000000001</v>
      </c>
      <c r="Q51" s="2"/>
      <c r="T51" s="92" t="s">
        <v>105</v>
      </c>
      <c r="U51" s="432" t="s">
        <v>768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161.57440000000003</v>
      </c>
      <c r="Q52" s="2"/>
      <c r="T52" s="92" t="s">
        <v>106</v>
      </c>
      <c r="U52" s="432" t="s">
        <v>591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160.02080000000001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158.46720000000002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156.9136</v>
      </c>
      <c r="Q55" s="2"/>
      <c r="T55" s="92" t="s">
        <v>108</v>
      </c>
      <c r="U55" s="432" t="s">
        <v>769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155.36000000000001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153.80640000000002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152.25280000000001</v>
      </c>
      <c r="Q58" s="2"/>
      <c r="T58" s="92" t="s">
        <v>109</v>
      </c>
      <c r="U58" s="432" t="s">
        <v>580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150.69920000000002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149.1456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147.59200000000001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146.0384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144.48480000000001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142.93120000000002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141.37760000000003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139.82400000000001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9" priority="17">
      <formula>F21&gt;0</formula>
    </cfRule>
    <cfRule type="expression" dxfId="48" priority="18">
      <formula>F21&lt;0</formula>
    </cfRule>
  </conditionalFormatting>
  <conditionalFormatting sqref="H26 H31:H41 H21">
    <cfRule type="expression" dxfId="47" priority="15">
      <formula>H21&gt;0</formula>
    </cfRule>
    <cfRule type="expression" dxfId="46" priority="16">
      <formula>H21&lt;0</formula>
    </cfRule>
  </conditionalFormatting>
  <conditionalFormatting sqref="Q7">
    <cfRule type="expression" dxfId="45" priority="9">
      <formula>Q7&gt;0</formula>
    </cfRule>
    <cfRule type="expression" dxfId="44" priority="10">
      <formula>Q7&lt;0</formula>
    </cfRule>
  </conditionalFormatting>
  <conditionalFormatting sqref="Q8">
    <cfRule type="expression" dxfId="43" priority="7">
      <formula>Q8&gt;0</formula>
    </cfRule>
    <cfRule type="expression" dxfId="42" priority="8">
      <formula>Q8&lt;0</formula>
    </cfRule>
  </conditionalFormatting>
  <conditionalFormatting sqref="F27:F30 F22:F25">
    <cfRule type="expression" dxfId="41" priority="5">
      <formula>F22&gt;0</formula>
    </cfRule>
    <cfRule type="expression" dxfId="40" priority="6">
      <formula>F22&lt;0</formula>
    </cfRule>
  </conditionalFormatting>
  <conditionalFormatting sqref="H27:H30 H22:H25">
    <cfRule type="expression" dxfId="39" priority="3">
      <formula>H22&gt;0</formula>
    </cfRule>
    <cfRule type="expression" dxfId="38" priority="4">
      <formula>H22&lt;0</formula>
    </cfRule>
  </conditionalFormatting>
  <conditionalFormatting sqref="M43">
    <cfRule type="expression" dxfId="37" priority="1">
      <formula>M43&gt;0</formula>
    </cfRule>
    <cfRule type="expression" dxfId="3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44.45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44.45</v>
      </c>
      <c r="R4" s="499">
        <v>1.6E-2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48.89500000000001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48.450500000000005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48.006000000000007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47.561500000000002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47.117000000000004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46.672500000000007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46.228000000000002</v>
      </c>
      <c r="Q49" s="2"/>
      <c r="T49" s="92" t="s">
        <v>122</v>
      </c>
      <c r="U49" s="432" t="s">
        <v>399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45.783500000000004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45.339000000000006</v>
      </c>
      <c r="Q51" s="2"/>
      <c r="T51" s="92" t="s">
        <v>105</v>
      </c>
      <c r="U51" s="432" t="s">
        <v>770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44.894500000000001</v>
      </c>
      <c r="Q52" s="2"/>
      <c r="T52" s="92" t="s">
        <v>106</v>
      </c>
      <c r="U52" s="432" t="s">
        <v>480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44.45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44.005500000000005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43.561</v>
      </c>
      <c r="Q55" s="2"/>
      <c r="T55" s="92" t="s">
        <v>108</v>
      </c>
      <c r="U55" s="432" t="s">
        <v>771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43.116500000000002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42.672000000000004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42.227499999999999</v>
      </c>
      <c r="Q58" s="2"/>
      <c r="T58" s="92" t="s">
        <v>109</v>
      </c>
      <c r="U58" s="432" t="s">
        <v>630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41.783000000000001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41.338500000000003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40.894000000000005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40.4495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40.005000000000003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5" priority="7">
      <formula>F21&gt;0</formula>
    </cfRule>
    <cfRule type="expression" dxfId="34" priority="8">
      <formula>F21&lt;0</formula>
    </cfRule>
  </conditionalFormatting>
  <conditionalFormatting sqref="H21:H32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113.94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113.94</v>
      </c>
      <c r="R4" s="499">
        <v>8.9999999999999993E-3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125.334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124.19460000000001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123.0552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121.9158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120.77640000000001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119.637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118.49760000000001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117.3582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116.2188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115.07939999999999</v>
      </c>
      <c r="T49" s="92" t="s">
        <v>122</v>
      </c>
      <c r="U49" s="87" t="s">
        <v>399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113.94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112.8006</v>
      </c>
      <c r="T51" s="92" t="s">
        <v>105</v>
      </c>
      <c r="U51" s="87" t="s">
        <v>772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111.66119999999999</v>
      </c>
      <c r="T52" s="92" t="s">
        <v>106</v>
      </c>
      <c r="U52" s="87" t="s">
        <v>558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110.5218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109.38239999999999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108.24299999999999</v>
      </c>
      <c r="T55" s="92" t="s">
        <v>108</v>
      </c>
      <c r="U55" s="87" t="s">
        <v>773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107.10359999999999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105.96420000000001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104.8248</v>
      </c>
      <c r="T58" s="92" t="s">
        <v>109</v>
      </c>
      <c r="U58" s="87" t="s">
        <v>631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103.6854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102.54600000000001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171.54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171.54</v>
      </c>
      <c r="R4" s="499">
        <v>1.35E-2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599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188.69400000000002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186.9786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185.26320000000001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183.5478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181.83240000000001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180.11699999999999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178.4016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176.68619999999999</v>
      </c>
      <c r="Q49" s="82"/>
      <c r="T49" s="92" t="s">
        <v>104</v>
      </c>
      <c r="U49" s="87" t="s">
        <v>574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174.9708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173.25539999999998</v>
      </c>
      <c r="Q51" s="82"/>
      <c r="T51" s="92" t="s">
        <v>105</v>
      </c>
      <c r="U51" s="87" t="s">
        <v>774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171.54</v>
      </c>
      <c r="Q52" s="82"/>
      <c r="T52" s="92" t="s">
        <v>106</v>
      </c>
      <c r="U52" s="87" t="s">
        <v>569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169.8246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168.10919999999999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166.3938</v>
      </c>
      <c r="Q55" s="82"/>
      <c r="T55" s="92" t="s">
        <v>108</v>
      </c>
      <c r="U55" s="87" t="s">
        <v>775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164.67839999999998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162.96299999999999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161.24759999999998</v>
      </c>
      <c r="Q58" s="82"/>
      <c r="T58" s="92" t="s">
        <v>109</v>
      </c>
      <c r="U58" s="87" t="s">
        <v>632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159.53219999999999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157.8168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156.10139999999998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154.386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3" priority="13">
      <formula>F21&gt;0</formula>
    </cfRule>
    <cfRule type="expression" dxfId="22" priority="14">
      <formula>F21&lt;0</formula>
    </cfRule>
  </conditionalFormatting>
  <conditionalFormatting sqref="F22">
    <cfRule type="expression" dxfId="21" priority="11">
      <formula>F22&gt;0</formula>
    </cfRule>
    <cfRule type="expression" dxfId="20" priority="12">
      <formula>F22&lt;0</formula>
    </cfRule>
  </conditionalFormatting>
  <conditionalFormatting sqref="F23:F30">
    <cfRule type="expression" dxfId="19" priority="9">
      <formula>F23&gt;0</formula>
    </cfRule>
    <cfRule type="expression" dxfId="18" priority="10">
      <formula>F23&lt;0</formula>
    </cfRule>
  </conditionalFormatting>
  <conditionalFormatting sqref="H21:H31">
    <cfRule type="expression" dxfId="17" priority="7">
      <formula>H21&gt;0</formula>
    </cfRule>
    <cfRule type="expression" dxfId="16" priority="8">
      <formula>H21&lt;0</formula>
    </cfRule>
  </conditionalFormatting>
  <conditionalFormatting sqref="F24">
    <cfRule type="expression" dxfId="15" priority="5">
      <formula>F24&gt;0</formula>
    </cfRule>
    <cfRule type="expression" dxfId="14" priority="6">
      <formula>F24&lt;0</formula>
    </cfRule>
  </conditionalFormatting>
  <conditionalFormatting sqref="Q8">
    <cfRule type="expression" dxfId="13" priority="1">
      <formula>Q8&gt;0</formula>
    </cfRule>
    <cfRule type="expression" dxfId="12" priority="2">
      <formula>Q8&lt;0</formula>
    </cfRule>
  </conditionalFormatting>
  <conditionalFormatting sqref="Q7">
    <cfRule type="expression" dxfId="11" priority="3">
      <formula>Q7&gt;0</formula>
    </cfRule>
    <cfRule type="expression" dxfId="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115</vt:i4>
      </vt:variant>
    </vt:vector>
  </HeadingPairs>
  <TitlesOfParts>
    <vt:vector size="17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2017-04-21T01:11:41Z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