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39" i="38" l="1"/>
  <c r="D839" i="38"/>
  <c r="E839" i="38"/>
  <c r="G839" i="38"/>
  <c r="H839" i="38"/>
  <c r="K839" i="38"/>
  <c r="L839" i="38" s="1"/>
  <c r="M839" i="38"/>
  <c r="N839" i="38" s="1"/>
  <c r="S839" i="38"/>
  <c r="V839" i="38"/>
  <c r="X839" i="38" s="1"/>
  <c r="Q13" i="96"/>
  <c r="F65" i="96"/>
  <c r="H65" i="96"/>
  <c r="G65" i="96"/>
  <c r="F10" i="96"/>
  <c r="F18" i="96" s="1"/>
  <c r="C18" i="96"/>
  <c r="G50" i="108"/>
  <c r="F50" i="108"/>
  <c r="H50" i="108"/>
  <c r="F10" i="108"/>
  <c r="F18" i="108"/>
  <c r="C18" i="108"/>
  <c r="P839" i="38" l="1"/>
  <c r="Q839" i="38" s="1"/>
  <c r="W839" i="38"/>
  <c r="O839" i="38"/>
  <c r="Z839" i="38"/>
  <c r="U839" i="38"/>
  <c r="A838" i="38"/>
  <c r="D838" i="38"/>
  <c r="E838" i="38"/>
  <c r="G838" i="38"/>
  <c r="H838" i="38"/>
  <c r="K838" i="38"/>
  <c r="L838" i="38" s="1"/>
  <c r="P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0" i="58"/>
  <c r="G150" i="58"/>
  <c r="H150" i="58"/>
  <c r="K32" i="58"/>
  <c r="Y839"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85" i="127"/>
  <c r="F19" i="127"/>
  <c r="H19" i="127"/>
  <c r="M19" i="127"/>
  <c r="M85" i="127"/>
  <c r="F85" i="127"/>
  <c r="C19" i="127"/>
  <c r="C85"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5"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49" i="58"/>
  <c r="H149" i="58"/>
  <c r="G149"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C18"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48" i="58"/>
  <c r="H148" i="58"/>
  <c r="G148"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M19" i="126"/>
  <c r="C85" i="126"/>
  <c r="K19" i="126"/>
  <c r="H19" i="126"/>
  <c r="F85" i="126"/>
  <c r="C19" i="126"/>
  <c r="M85" i="126"/>
  <c r="K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H85" i="125"/>
  <c r="K19" i="125"/>
  <c r="M85" i="125"/>
  <c r="C19" i="125"/>
  <c r="F85" i="125"/>
  <c r="H19" i="125"/>
  <c r="M19" i="125"/>
  <c r="C85" i="125"/>
  <c r="K85"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H19" i="123"/>
  <c r="F19" i="123"/>
  <c r="F85" i="124"/>
  <c r="F19" i="124"/>
  <c r="K85" i="124"/>
  <c r="M19" i="123"/>
  <c r="K19" i="123"/>
  <c r="M19" i="124"/>
  <c r="C85" i="124"/>
  <c r="H19" i="124"/>
  <c r="M85" i="124"/>
  <c r="M85" i="123"/>
  <c r="H85" i="124"/>
  <c r="F85" i="123"/>
  <c r="K85" i="123"/>
  <c r="K19" i="124"/>
  <c r="C19" i="124"/>
  <c r="C19" i="123"/>
  <c r="C85"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7" i="58"/>
  <c r="H147" i="58"/>
  <c r="G147"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M19" i="122"/>
  <c r="H19" i="122"/>
  <c r="C19" i="122"/>
  <c r="C85" i="122"/>
  <c r="M85" i="122"/>
  <c r="K19" i="122"/>
  <c r="K85" i="122"/>
  <c r="H85" i="122"/>
  <c r="F85"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6" i="58"/>
  <c r="H146" i="58"/>
  <c r="G14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5" i="58"/>
  <c r="H145" i="58"/>
  <c r="G145"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F19" i="121"/>
  <c r="K19" i="120"/>
  <c r="K19" i="121"/>
  <c r="M85" i="121"/>
  <c r="C19" i="120"/>
  <c r="M19" i="120"/>
  <c r="H19" i="120"/>
  <c r="C19" i="121"/>
  <c r="F85" i="121"/>
  <c r="H85" i="121"/>
  <c r="C85" i="121"/>
  <c r="M85" i="120"/>
  <c r="M19" i="121"/>
  <c r="H19" i="121"/>
  <c r="F19" i="120"/>
  <c r="K85" i="120"/>
  <c r="K85" i="121"/>
  <c r="H85"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4" i="58"/>
  <c r="H144" i="58"/>
  <c r="G144"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85" i="119"/>
  <c r="K85" i="119"/>
  <c r="H85" i="119"/>
  <c r="C19" i="119"/>
  <c r="H19" i="119"/>
  <c r="M85" i="119"/>
  <c r="F85" i="119"/>
  <c r="K19" i="119"/>
  <c r="M19"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K19" i="118"/>
  <c r="F19" i="118"/>
  <c r="C19" i="118"/>
  <c r="M19" i="118"/>
  <c r="F85" i="118"/>
  <c r="C85" i="118"/>
  <c r="M85" i="118"/>
  <c r="H85" i="118"/>
  <c r="H19"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C19" i="116"/>
  <c r="C85" i="116"/>
  <c r="K85" i="117"/>
  <c r="H85" i="117"/>
  <c r="H85" i="116"/>
  <c r="F85" i="117"/>
  <c r="M85" i="116"/>
  <c r="F19" i="117"/>
  <c r="K19" i="116"/>
  <c r="F19" i="116"/>
  <c r="F85" i="116"/>
  <c r="M19" i="117"/>
  <c r="C19" i="117"/>
  <c r="H19" i="116"/>
  <c r="K19" i="117"/>
  <c r="H19" i="117"/>
  <c r="M85" i="117"/>
  <c r="C85" i="117"/>
  <c r="M19" i="116"/>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M85" i="115"/>
  <c r="H85" i="115"/>
  <c r="K85" i="115"/>
  <c r="C19" i="115"/>
  <c r="F85" i="115"/>
  <c r="F19" i="115"/>
  <c r="H19" i="115"/>
  <c r="K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3" i="58"/>
  <c r="H143" i="58"/>
  <c r="G143"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2" i="58"/>
  <c r="G142" i="58"/>
  <c r="H142"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85" i="114"/>
  <c r="K85" i="114"/>
  <c r="F85" i="114"/>
  <c r="K19" i="114"/>
  <c r="C19" i="114"/>
  <c r="M85" i="114"/>
  <c r="H19" i="114"/>
  <c r="H85" i="114"/>
  <c r="F19" i="114"/>
  <c r="O772" i="38" l="1"/>
  <c r="U772" i="38"/>
  <c r="Q2" i="114"/>
  <c r="Q3" i="114" s="1"/>
  <c r="Q6" i="114" s="1"/>
  <c r="M66" i="114"/>
  <c r="Q10" i="114" s="1"/>
  <c r="Z772" i="38"/>
  <c r="Q8" i="114"/>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7" i="114" l="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1" i="58"/>
  <c r="H141" i="58"/>
  <c r="G141"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0" i="58"/>
  <c r="H140" i="58"/>
  <c r="G140"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39" i="58"/>
  <c r="H139" i="58"/>
  <c r="G139"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38" i="58"/>
  <c r="H138" i="58"/>
  <c r="G138"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7" i="58"/>
  <c r="G137" i="58"/>
  <c r="H137"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F85" i="112"/>
  <c r="C85" i="113"/>
  <c r="F19" i="113"/>
  <c r="H85" i="113"/>
  <c r="H19" i="113"/>
  <c r="C19" i="113"/>
  <c r="F85" i="113"/>
  <c r="K85" i="112"/>
  <c r="M19" i="113"/>
  <c r="K85" i="113"/>
  <c r="C19" i="112"/>
  <c r="H85" i="112"/>
  <c r="H19" i="112"/>
  <c r="F19" i="112"/>
  <c r="K19" i="112"/>
  <c r="C85" i="112"/>
  <c r="K19" i="113"/>
  <c r="M85" i="112"/>
  <c r="M85" i="113"/>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6" i="58"/>
  <c r="H136" i="58"/>
  <c r="G136"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C85" i="110"/>
  <c r="H19" i="111"/>
  <c r="F85" i="110"/>
  <c r="C19" i="110"/>
  <c r="M85" i="111"/>
  <c r="F19" i="111"/>
  <c r="F19" i="110"/>
  <c r="K19" i="110"/>
  <c r="H85" i="110"/>
  <c r="M19" i="111"/>
  <c r="K85" i="111"/>
  <c r="K19" i="111"/>
  <c r="C19" i="111"/>
  <c r="K85" i="110"/>
  <c r="F85" i="111"/>
  <c r="H19" i="110"/>
  <c r="H85" i="111"/>
  <c r="C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5" i="58"/>
  <c r="H135" i="58"/>
  <c r="G13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H85" i="109"/>
  <c r="C19" i="109"/>
  <c r="K85" i="109"/>
  <c r="K19" i="109"/>
  <c r="H19" i="109"/>
  <c r="F19" i="109"/>
  <c r="F85" i="109"/>
  <c r="M85" i="109"/>
  <c r="M19" i="109"/>
  <c r="C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4" i="58"/>
  <c r="G134" i="58"/>
  <c r="H134"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3" i="58"/>
  <c r="G133" i="58"/>
  <c r="H133" i="58"/>
  <c r="F132" i="58"/>
  <c r="H132" i="58"/>
  <c r="G132"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1" i="58"/>
  <c r="G131" i="58"/>
  <c r="H131"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0" i="58"/>
  <c r="G130" i="58"/>
  <c r="H13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29" i="58"/>
  <c r="G129" i="58"/>
  <c r="H129" i="58"/>
  <c r="F96" i="46"/>
  <c r="G96" i="46"/>
  <c r="H96" i="46"/>
  <c r="F59" i="93"/>
  <c r="H59" i="93"/>
  <c r="G59" i="93"/>
  <c r="A726" i="38"/>
  <c r="D726" i="38"/>
  <c r="E726" i="38"/>
  <c r="G726" i="38"/>
  <c r="H726" i="38"/>
  <c r="K726" i="38"/>
  <c r="L726" i="38" s="1"/>
  <c r="M726" i="38"/>
  <c r="N726" i="38" s="1"/>
  <c r="S726" i="38"/>
  <c r="F303" i="25"/>
  <c r="H303" i="25"/>
  <c r="G303" i="25"/>
  <c r="F99" i="25"/>
  <c r="F128" i="58"/>
  <c r="G128" i="58"/>
  <c r="H128"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7" i="58"/>
  <c r="H127" i="58"/>
  <c r="G127"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6" i="58"/>
  <c r="H126" i="58"/>
  <c r="G126"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5" i="58"/>
  <c r="H125" i="58"/>
  <c r="G125"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4" i="58"/>
  <c r="G124" i="58"/>
  <c r="H12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3" i="58"/>
  <c r="H123" i="58"/>
  <c r="G123"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2" i="58"/>
  <c r="H122" i="58"/>
  <c r="G122"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1" i="58"/>
  <c r="F121" i="58"/>
  <c r="H121"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85" i="108"/>
  <c r="M85" i="108"/>
  <c r="H19" i="108"/>
  <c r="H85" i="108"/>
  <c r="K19" i="108"/>
  <c r="C19" i="108"/>
  <c r="C85" i="108"/>
  <c r="F19" i="108"/>
  <c r="M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0" i="58" l="1"/>
  <c r="G120" i="58"/>
  <c r="H120"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85" i="107"/>
  <c r="M19" i="107"/>
  <c r="M85" i="107"/>
  <c r="F19" i="107"/>
  <c r="C85" i="107"/>
  <c r="H85" i="107"/>
  <c r="K19" i="107"/>
  <c r="F85" i="107"/>
  <c r="H19" i="107"/>
  <c r="C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19" i="58"/>
  <c r="G119" i="58"/>
  <c r="H11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18" i="58"/>
  <c r="F118" i="58"/>
  <c r="H11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7" i="58"/>
  <c r="H117" i="58"/>
  <c r="G11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M85" i="106"/>
  <c r="K85" i="106"/>
  <c r="H19" i="106"/>
  <c r="K19" i="106"/>
  <c r="C19" i="106"/>
  <c r="M19" i="106"/>
  <c r="C85" i="106"/>
  <c r="H85" i="106"/>
  <c r="F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6" i="58"/>
  <c r="H116" i="58"/>
  <c r="G11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4" i="58"/>
  <c r="G114" i="58"/>
  <c r="H114" i="58"/>
  <c r="F115" i="58"/>
  <c r="G115" i="58"/>
  <c r="H115"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19" i="47"/>
  <c r="C19" i="47"/>
  <c r="M19" i="47"/>
  <c r="C39" i="46"/>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K19" i="105"/>
  <c r="F85" i="105"/>
  <c r="K85" i="105"/>
  <c r="H85" i="105"/>
  <c r="H19" i="105"/>
  <c r="M19" i="105"/>
  <c r="M85" i="105"/>
  <c r="C19" i="105"/>
  <c r="F19"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3" i="58"/>
  <c r="F113" i="58"/>
  <c r="H113"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2" i="58"/>
  <c r="F112" i="58"/>
  <c r="H11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1" i="58"/>
  <c r="F111" i="58"/>
  <c r="H111"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0" i="58"/>
  <c r="H110" i="58"/>
  <c r="G11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09" i="58"/>
  <c r="H109" i="58"/>
  <c r="G109" i="58"/>
  <c r="H4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08" i="58"/>
  <c r="H108" i="58"/>
  <c r="G10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7" i="58"/>
  <c r="H107" i="58"/>
  <c r="G107"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6" i="58"/>
  <c r="H106" i="58"/>
  <c r="G106"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C85" i="104"/>
  <c r="F19" i="104"/>
  <c r="K19" i="104"/>
  <c r="M85" i="104"/>
  <c r="M19" i="104"/>
  <c r="H85" i="104"/>
  <c r="F85" i="104"/>
  <c r="K85"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5" i="58"/>
  <c r="G105" i="58"/>
  <c r="H105"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4" i="58"/>
  <c r="G104" i="58"/>
  <c r="H104"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3" i="58"/>
  <c r="H103" i="58"/>
  <c r="G10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2" i="58"/>
  <c r="H102" i="58"/>
  <c r="G102" i="58"/>
  <c r="F23" i="58"/>
  <c r="F34" i="101"/>
  <c r="H34" i="101"/>
  <c r="G34" i="101"/>
  <c r="F5" i="101"/>
  <c r="F245" i="25"/>
  <c r="H245" i="25"/>
  <c r="G245" i="25"/>
  <c r="F75" i="25"/>
  <c r="F31" i="47"/>
  <c r="H31" i="47"/>
  <c r="G31" i="47"/>
  <c r="F9" i="47"/>
  <c r="F34" i="91"/>
  <c r="H34" i="91"/>
  <c r="G34" i="91"/>
  <c r="F7" i="91"/>
  <c r="F64" i="81"/>
  <c r="H64" i="81"/>
  <c r="G64" i="81"/>
  <c r="F18" i="81"/>
  <c r="F101" i="58"/>
  <c r="H101" i="58"/>
  <c r="G101"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0" i="58"/>
  <c r="H100" i="58"/>
  <c r="G100"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99" i="58"/>
  <c r="H99" i="58"/>
  <c r="G99"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98" i="58"/>
  <c r="H98" i="58"/>
  <c r="G98"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7" i="58"/>
  <c r="H97" i="58"/>
  <c r="G97"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6" i="58"/>
  <c r="G96" i="58"/>
  <c r="H96"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H19" i="103"/>
  <c r="K19" i="89"/>
  <c r="K19" i="103"/>
  <c r="C91" i="103"/>
  <c r="M91" i="103"/>
  <c r="H91" i="103"/>
  <c r="F91" i="103"/>
  <c r="F19" i="103"/>
  <c r="C19" i="103"/>
  <c r="K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F19" i="102"/>
  <c r="K19" i="102"/>
  <c r="H19" i="102"/>
  <c r="K87" i="102"/>
  <c r="F87" i="102"/>
  <c r="M19" i="102"/>
  <c r="C19" i="102"/>
  <c r="H87" i="102"/>
  <c r="C87" i="102"/>
  <c r="M87"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5" i="58"/>
  <c r="H95" i="58"/>
  <c r="G95" i="58"/>
  <c r="F19" i="58"/>
  <c r="F43" i="88"/>
  <c r="H43" i="88"/>
  <c r="G43" i="88"/>
  <c r="F10" i="88"/>
  <c r="AA10" i="88" s="1"/>
  <c r="AB10" i="88" s="1"/>
  <c r="M85" i="99"/>
  <c r="F85" i="100"/>
  <c r="K22" i="101"/>
  <c r="H19" i="99"/>
  <c r="H85" i="99"/>
  <c r="M85" i="100"/>
  <c r="F19" i="100"/>
  <c r="M90" i="101"/>
  <c r="K90" i="101"/>
  <c r="M22" i="101"/>
  <c r="F90" i="101"/>
  <c r="H90" i="101"/>
  <c r="M19" i="99"/>
  <c r="K19" i="100"/>
  <c r="C19" i="99"/>
  <c r="C90" i="101"/>
  <c r="C85" i="100"/>
  <c r="F19" i="99"/>
  <c r="K85" i="100"/>
  <c r="K85" i="99"/>
  <c r="F22" i="101"/>
  <c r="C19" i="100"/>
  <c r="C85" i="99"/>
  <c r="H19" i="100"/>
  <c r="M19" i="100"/>
  <c r="K19" i="99"/>
  <c r="C22" i="101"/>
  <c r="F85" i="99"/>
  <c r="H85" i="100"/>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4" i="58" l="1"/>
  <c r="G94" i="58"/>
  <c r="H94"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C19" i="98"/>
  <c r="H19" i="97"/>
  <c r="K85" i="97"/>
  <c r="M85" i="98"/>
  <c r="K19" i="98"/>
  <c r="F19" i="97"/>
  <c r="C85" i="97"/>
  <c r="H19" i="98"/>
  <c r="C19" i="97"/>
  <c r="C85" i="98"/>
  <c r="F85" i="98"/>
  <c r="K19" i="97"/>
  <c r="F19" i="98"/>
  <c r="H85" i="98"/>
  <c r="M19" i="97"/>
  <c r="K25" i="88"/>
  <c r="F85" i="97"/>
  <c r="K85" i="98"/>
  <c r="H85" i="97"/>
  <c r="M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3" i="58"/>
  <c r="G93" i="58"/>
  <c r="F93" i="58"/>
  <c r="F92" i="58"/>
  <c r="H92" i="58"/>
  <c r="G9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25" i="74"/>
  <c r="H25" i="74"/>
  <c r="G25" i="74"/>
  <c r="F4" i="74"/>
  <c r="F51" i="77"/>
  <c r="H51" i="77"/>
  <c r="G51" i="77"/>
  <c r="F11" i="77"/>
  <c r="F48" i="57"/>
  <c r="H48" i="57"/>
  <c r="G48" i="57"/>
  <c r="F11" i="57"/>
  <c r="F47" i="57"/>
  <c r="H47" i="57"/>
  <c r="G47" i="57"/>
  <c r="F10" i="57"/>
  <c r="H18" i="82"/>
  <c r="F222" i="25"/>
  <c r="H222" i="25"/>
  <c r="G222" i="25"/>
  <c r="K47" i="25"/>
  <c r="F91" i="58"/>
  <c r="H91" i="58"/>
  <c r="G91" i="58"/>
  <c r="K14" i="58"/>
  <c r="F90" i="58"/>
  <c r="H90" i="58"/>
  <c r="G90" i="58"/>
  <c r="K13" i="58"/>
  <c r="M19" i="96"/>
  <c r="C19" i="96"/>
  <c r="K19" i="96"/>
  <c r="M94" i="96"/>
  <c r="H19" i="96"/>
  <c r="H94" i="96"/>
  <c r="F19" i="96"/>
  <c r="K94" i="96"/>
  <c r="C94"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89" i="58"/>
  <c r="H89" i="58"/>
  <c r="G89"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88" i="58"/>
  <c r="H88" i="58"/>
  <c r="F87" i="58"/>
  <c r="H87" i="58"/>
  <c r="G88"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H19" i="95"/>
  <c r="K85" i="95"/>
  <c r="F19" i="95"/>
  <c r="K19" i="95"/>
  <c r="M19" i="95"/>
  <c r="C19" i="95"/>
  <c r="H85" i="95"/>
  <c r="C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M19" i="94"/>
  <c r="H85" i="94"/>
  <c r="K85" i="94"/>
  <c r="M85" i="94"/>
  <c r="H19" i="94"/>
  <c r="C85" i="94"/>
  <c r="K19" i="94"/>
  <c r="F85" i="94"/>
  <c r="C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0" i="93"/>
  <c r="H26" i="93"/>
  <c r="H110" i="93"/>
  <c r="M26" i="93"/>
  <c r="F110" i="93"/>
  <c r="M110" i="93"/>
  <c r="F26" i="93"/>
  <c r="C110"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6" i="58"/>
  <c r="G86" i="58"/>
  <c r="H8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F28" i="92"/>
  <c r="H114" i="92"/>
  <c r="F19" i="91"/>
  <c r="K19" i="91"/>
  <c r="M19" i="91"/>
  <c r="C114" i="92"/>
  <c r="F114" i="92"/>
  <c r="K85" i="91"/>
  <c r="K28" i="92"/>
  <c r="C85" i="91"/>
  <c r="C28" i="92"/>
  <c r="H28" i="92"/>
  <c r="F85" i="91"/>
  <c r="K114" i="92"/>
  <c r="F19" i="47"/>
  <c r="M85" i="91"/>
  <c r="M114" i="92"/>
  <c r="H19" i="91"/>
  <c r="M28" i="92"/>
  <c r="C19"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5" i="58"/>
  <c r="H85" i="58"/>
  <c r="G8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4" i="58"/>
  <c r="H84" i="58"/>
  <c r="G84"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3" i="58"/>
  <c r="H83" i="58"/>
  <c r="G8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2" i="58"/>
  <c r="H82" i="58"/>
  <c r="G8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1" i="58"/>
  <c r="H81" i="58"/>
  <c r="G81"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0" i="58"/>
  <c r="G80" i="58"/>
  <c r="H80" i="58"/>
  <c r="AC25" i="31" l="1"/>
  <c r="F204" i="25"/>
  <c r="H204" i="25"/>
  <c r="G204" i="25"/>
  <c r="K38" i="25"/>
  <c r="F111" i="51"/>
  <c r="G111" i="51"/>
  <c r="H111" i="51"/>
  <c r="F25" i="51"/>
  <c r="K15" i="51"/>
  <c r="K71" i="74"/>
  <c r="F71" i="74"/>
  <c r="K70" i="74"/>
  <c r="F70" i="74"/>
  <c r="K69" i="74"/>
  <c r="F69" i="74"/>
  <c r="K68" i="74"/>
  <c r="F68" i="74"/>
  <c r="M67" i="74"/>
  <c r="M80" i="74" s="1"/>
  <c r="K67" i="74"/>
  <c r="F67" i="74"/>
  <c r="K66" i="74"/>
  <c r="F66" i="74"/>
  <c r="K65" i="74"/>
  <c r="F65" i="74"/>
  <c r="K64" i="74"/>
  <c r="F64" i="74"/>
  <c r="K63" i="74"/>
  <c r="F63"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2" i="74"/>
  <c r="G92" i="74"/>
  <c r="F92" i="74"/>
  <c r="H91" i="74"/>
  <c r="G91" i="74"/>
  <c r="F91" i="74"/>
  <c r="H89" i="74"/>
  <c r="G89" i="74"/>
  <c r="F89" i="74"/>
  <c r="H88" i="74"/>
  <c r="G88" i="74"/>
  <c r="F88" i="74"/>
  <c r="H87" i="74"/>
  <c r="G87" i="74"/>
  <c r="F8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79" i="58"/>
  <c r="H79" i="58"/>
  <c r="G79"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85" i="90"/>
  <c r="H19" i="90"/>
  <c r="C19" i="90"/>
  <c r="H85" i="90"/>
  <c r="M85" i="90"/>
  <c r="M19" i="90"/>
  <c r="F85" i="90"/>
  <c r="K19" i="90"/>
  <c r="F19" i="90"/>
  <c r="C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78" i="58"/>
  <c r="H78" i="58"/>
  <c r="G7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H60" i="51"/>
  <c r="M19" i="89"/>
  <c r="C85" i="89"/>
  <c r="K85" i="89"/>
  <c r="H19"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H85" i="87"/>
  <c r="H107" i="88"/>
  <c r="M25" i="88"/>
  <c r="K19" i="87"/>
  <c r="M85" i="87"/>
  <c r="K85" i="87"/>
  <c r="C107" i="88"/>
  <c r="M107" i="88"/>
  <c r="F107" i="88"/>
  <c r="K107" i="88"/>
  <c r="F25" i="88"/>
  <c r="M19" i="87"/>
  <c r="C85" i="87"/>
  <c r="H19" i="87"/>
  <c r="F19" i="87"/>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M85" i="86"/>
  <c r="H19" i="86"/>
  <c r="F19" i="86"/>
  <c r="C85" i="86"/>
  <c r="F85" i="86"/>
  <c r="H85" i="86"/>
  <c r="C19"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7" i="58"/>
  <c r="H77" i="58"/>
  <c r="G77"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6" i="58"/>
  <c r="G76" i="58"/>
  <c r="H76"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5"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5" i="58"/>
  <c r="H75" i="58"/>
  <c r="G7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4" i="58"/>
  <c r="G74" i="58"/>
  <c r="H7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3" i="58"/>
  <c r="G73" i="58"/>
  <c r="H73"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2" i="58"/>
  <c r="H72" i="58"/>
  <c r="G72"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1" i="58"/>
  <c r="H71" i="58"/>
  <c r="G7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K85" i="85"/>
  <c r="F85" i="85"/>
  <c r="K19" i="85"/>
  <c r="M19" i="85"/>
  <c r="C19" i="85"/>
  <c r="H19" i="85"/>
  <c r="F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C110" i="84"/>
  <c r="M25" i="84"/>
  <c r="K85" i="83"/>
  <c r="K110" i="84"/>
  <c r="F25" i="84"/>
  <c r="C19" i="83"/>
  <c r="H19" i="83"/>
  <c r="F85" i="83"/>
  <c r="F19" i="83"/>
  <c r="H25" i="84"/>
  <c r="C25" i="84"/>
  <c r="M19" i="83"/>
  <c r="F110" i="84"/>
  <c r="M110" i="84"/>
  <c r="H110" i="84"/>
  <c r="H85" i="83"/>
  <c r="K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0" i="58"/>
  <c r="G70" i="58"/>
  <c r="H70"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M60" i="82"/>
  <c r="M18" i="74"/>
  <c r="M19" i="82"/>
  <c r="C19" i="82"/>
  <c r="H18" i="74"/>
  <c r="C18" i="74"/>
  <c r="C60" i="82"/>
  <c r="K60" i="82"/>
  <c r="F60" i="82"/>
  <c r="F19" i="82"/>
  <c r="H60"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69" i="58"/>
  <c r="G69" i="58"/>
  <c r="H6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F96" i="31"/>
  <c r="M78" i="75"/>
  <c r="H96" i="31"/>
  <c r="M96" i="31"/>
  <c r="K96" i="31"/>
  <c r="C78" i="75"/>
  <c r="F78" i="75"/>
  <c r="C96" i="31"/>
  <c r="K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68" i="58"/>
  <c r="G68" i="58"/>
  <c r="H68" i="58"/>
  <c r="F14" i="58"/>
  <c r="H18" i="64"/>
  <c r="F36" i="64"/>
  <c r="G36" i="64"/>
  <c r="H36" i="64"/>
  <c r="K19" i="64"/>
  <c r="H19" i="64"/>
  <c r="H85" i="64"/>
  <c r="K85" i="64"/>
  <c r="M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F30" i="81"/>
  <c r="F110" i="81"/>
  <c r="H110" i="81"/>
  <c r="K11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M85" i="80"/>
  <c r="K85" i="80"/>
  <c r="M19" i="80"/>
  <c r="C19" i="80"/>
  <c r="H19" i="80"/>
  <c r="F19" i="80"/>
  <c r="K19" i="80"/>
  <c r="H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C19" i="79"/>
  <c r="K65" i="79"/>
  <c r="F19" i="79"/>
  <c r="K19" i="79"/>
  <c r="H65" i="79"/>
  <c r="C65" i="79"/>
  <c r="M65" i="79"/>
  <c r="M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7" i="58"/>
  <c r="H67" i="58"/>
  <c r="G6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6" i="58"/>
  <c r="H66" i="58"/>
  <c r="G66" i="58"/>
  <c r="F11" i="58"/>
  <c r="D451" i="38" l="1"/>
  <c r="E451" i="38"/>
  <c r="G451" i="38"/>
  <c r="H451" i="38"/>
  <c r="K451" i="38"/>
  <c r="L451" i="38" s="1"/>
  <c r="M451" i="38"/>
  <c r="N451" i="38" s="1"/>
  <c r="S451" i="38"/>
  <c r="F65" i="58"/>
  <c r="H65" i="58"/>
  <c r="G65" i="58"/>
  <c r="F64" i="58"/>
  <c r="H64" i="58"/>
  <c r="G64"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3" i="58"/>
  <c r="H63" i="58"/>
  <c r="G63" i="58"/>
  <c r="K4" i="58"/>
  <c r="F436" i="17"/>
  <c r="K435" i="17"/>
  <c r="F435" i="17"/>
  <c r="K434" i="17"/>
  <c r="F434" i="17"/>
  <c r="K433" i="17"/>
  <c r="F433" i="17"/>
  <c r="K432" i="17"/>
  <c r="F432" i="17"/>
  <c r="K431" i="17"/>
  <c r="F431" i="17"/>
  <c r="K430" i="17"/>
  <c r="F430" i="17"/>
  <c r="K429" i="17"/>
  <c r="F429" i="17"/>
  <c r="H85" i="78"/>
  <c r="C85" i="78"/>
  <c r="F85" i="78"/>
  <c r="M85" i="78"/>
  <c r="K19" i="78"/>
  <c r="H19" i="78"/>
  <c r="K85" i="78"/>
  <c r="C19" i="78"/>
  <c r="F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2" i="58"/>
  <c r="G62" i="58"/>
  <c r="H6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1" i="58"/>
  <c r="H61" i="58"/>
  <c r="G61"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0" i="58"/>
  <c r="H60" i="58"/>
  <c r="G6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19" i="77"/>
  <c r="C89" i="77"/>
  <c r="F89" i="77"/>
  <c r="C19" i="77"/>
  <c r="K89" i="77"/>
  <c r="M89" i="77"/>
  <c r="H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59" i="58"/>
  <c r="H59" i="58"/>
  <c r="G59"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58" i="58"/>
  <c r="H58" i="58"/>
  <c r="G58"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7" i="58"/>
  <c r="H57" i="58"/>
  <c r="G57" i="58"/>
  <c r="F6" i="58"/>
  <c r="O414" i="38" l="1"/>
  <c r="Z414" i="38"/>
  <c r="N413" i="38"/>
  <c r="L413" i="38"/>
  <c r="P413" i="38" s="1"/>
  <c r="D412" i="38"/>
  <c r="E412" i="38"/>
  <c r="G412" i="38"/>
  <c r="H412" i="38"/>
  <c r="K412" i="38"/>
  <c r="L412" i="38" s="1"/>
  <c r="M412" i="38"/>
  <c r="U412" i="38" s="1"/>
  <c r="S412" i="38"/>
  <c r="F48" i="43"/>
  <c r="H48" i="43"/>
  <c r="G48" i="43"/>
  <c r="F56" i="58"/>
  <c r="H56" i="58"/>
  <c r="G5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M77" i="69"/>
  <c r="C77" i="69"/>
  <c r="F77" i="69"/>
  <c r="H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5" i="58"/>
  <c r="H55" i="58"/>
  <c r="G5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4" i="58"/>
  <c r="G54" i="58"/>
  <c r="H5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3" i="58"/>
  <c r="G53" i="58"/>
  <c r="H5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2" i="58" l="1"/>
  <c r="O379" i="38"/>
  <c r="O380" i="38"/>
  <c r="Z379" i="38"/>
  <c r="Z380" i="38"/>
  <c r="Q2" i="40"/>
  <c r="P379" i="38"/>
  <c r="U379" i="38"/>
  <c r="F52" i="58"/>
  <c r="G52" i="58"/>
  <c r="H52"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H93" i="68"/>
  <c r="K93" i="68"/>
  <c r="M93" i="68"/>
  <c r="C93" i="68"/>
  <c r="F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1" i="58"/>
  <c r="G51" i="58"/>
  <c r="H51" i="58"/>
  <c r="G360" i="38"/>
  <c r="G361" i="38"/>
  <c r="G362" i="38"/>
  <c r="D361" i="38"/>
  <c r="D362" i="38"/>
  <c r="D363" i="38"/>
  <c r="E363" i="38"/>
  <c r="H363" i="38"/>
  <c r="K363" i="38"/>
  <c r="L363" i="38" s="1"/>
  <c r="M363" i="38"/>
  <c r="U363" i="38" s="1"/>
  <c r="S363" i="38"/>
  <c r="C64" i="71"/>
  <c r="H64" i="71"/>
  <c r="F53" i="71"/>
  <c r="F52" i="71"/>
  <c r="K51" i="71"/>
  <c r="F51" i="71"/>
  <c r="K50" i="71"/>
  <c r="F50" i="71"/>
  <c r="F883" i="25"/>
  <c r="K883" i="25"/>
  <c r="C883" i="25"/>
  <c r="H883" i="25"/>
  <c r="M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0" i="74"/>
  <c r="H80" i="74"/>
  <c r="F80" i="74"/>
  <c r="C8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16" i="58"/>
  <c r="H216" i="58"/>
  <c r="C216" i="58"/>
  <c r="K207" i="58"/>
  <c r="F207" i="58"/>
  <c r="K206" i="58"/>
  <c r="F206" i="58"/>
  <c r="K200" i="58"/>
  <c r="F200"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H181" i="58"/>
  <c r="G181" i="58"/>
  <c r="F181" i="58"/>
  <c r="H180" i="58"/>
  <c r="G180" i="58"/>
  <c r="F180" i="58"/>
  <c r="H179" i="58"/>
  <c r="G179" i="58"/>
  <c r="F179" i="58"/>
  <c r="H178" i="58"/>
  <c r="G178" i="58"/>
  <c r="F178" i="58"/>
  <c r="H177" i="58"/>
  <c r="G177" i="58"/>
  <c r="F177" i="58"/>
  <c r="H176" i="58"/>
  <c r="G176" i="58"/>
  <c r="F176" i="58"/>
  <c r="P39" i="58"/>
  <c r="H175" i="58"/>
  <c r="G175" i="58"/>
  <c r="F175" i="58"/>
  <c r="P38" i="58"/>
  <c r="H174" i="58"/>
  <c r="G174" i="58"/>
  <c r="F174" i="58"/>
  <c r="P37" i="58"/>
  <c r="H173" i="58"/>
  <c r="G173" i="58"/>
  <c r="F173" i="58"/>
  <c r="P36" i="58"/>
  <c r="H172" i="58"/>
  <c r="G172" i="58"/>
  <c r="F172" i="58"/>
  <c r="P35" i="58"/>
  <c r="P34" i="58"/>
  <c r="P33" i="58"/>
  <c r="P32" i="58"/>
  <c r="H168" i="58"/>
  <c r="G168" i="58"/>
  <c r="F168" i="58"/>
  <c r="P31" i="58"/>
  <c r="H167" i="58"/>
  <c r="G167" i="58"/>
  <c r="F167" i="58"/>
  <c r="P30" i="58"/>
  <c r="H166" i="58"/>
  <c r="G166" i="58"/>
  <c r="F166" i="58"/>
  <c r="P29" i="58"/>
  <c r="H165" i="58"/>
  <c r="G165" i="58"/>
  <c r="F165" i="58"/>
  <c r="P28" i="58"/>
  <c r="H164" i="58"/>
  <c r="G164" i="58"/>
  <c r="F164" i="58"/>
  <c r="P27" i="58"/>
  <c r="H163" i="58"/>
  <c r="G163" i="58"/>
  <c r="F163" i="58"/>
  <c r="P26" i="58"/>
  <c r="H162" i="58"/>
  <c r="G162" i="58"/>
  <c r="F162" i="58"/>
  <c r="P25" i="58"/>
  <c r="H161" i="58"/>
  <c r="G161" i="58"/>
  <c r="F161" i="58"/>
  <c r="P24" i="58"/>
  <c r="H160" i="58"/>
  <c r="G160" i="58"/>
  <c r="F160" i="58"/>
  <c r="P23" i="58"/>
  <c r="H159" i="58"/>
  <c r="G159" i="58"/>
  <c r="F159" i="58"/>
  <c r="P22" i="58"/>
  <c r="H158" i="58"/>
  <c r="G158" i="58"/>
  <c r="F158" i="58"/>
  <c r="P21" i="58"/>
  <c r="H157" i="58"/>
  <c r="G157" i="58"/>
  <c r="F157" i="58"/>
  <c r="P20" i="58"/>
  <c r="H156" i="58"/>
  <c r="G156" i="58"/>
  <c r="F156" i="58"/>
  <c r="P19" i="58"/>
  <c r="H50" i="58"/>
  <c r="G50" i="58"/>
  <c r="F50" i="58"/>
  <c r="H49" i="58"/>
  <c r="G49" i="58"/>
  <c r="F49" i="58"/>
  <c r="H48" i="58"/>
  <c r="G48" i="58"/>
  <c r="F48" i="58"/>
  <c r="H47" i="58"/>
  <c r="G47" i="58"/>
  <c r="F47" i="58"/>
  <c r="M42" i="58"/>
  <c r="F2" i="58"/>
  <c r="F4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81" i="61"/>
  <c r="F65" i="63"/>
  <c r="K18" i="74"/>
  <c r="K19" i="60"/>
  <c r="M19" i="60"/>
  <c r="M19" i="53"/>
  <c r="H19" i="75"/>
  <c r="C65" i="71"/>
  <c r="C19" i="73"/>
  <c r="M19" i="61"/>
  <c r="K72" i="59"/>
  <c r="F19" i="50"/>
  <c r="C55" i="50"/>
  <c r="F19" i="63"/>
  <c r="F19" i="71"/>
  <c r="C67" i="60"/>
  <c r="C19" i="75"/>
  <c r="H19" i="61"/>
  <c r="C30" i="49"/>
  <c r="M19" i="41"/>
  <c r="C19" i="54"/>
  <c r="K43" i="58"/>
  <c r="M100" i="34"/>
  <c r="M77" i="70"/>
  <c r="F19" i="61"/>
  <c r="K156" i="49"/>
  <c r="H51" i="54"/>
  <c r="M72" i="59"/>
  <c r="M19" i="71"/>
  <c r="F108" i="45"/>
  <c r="H119" i="7"/>
  <c r="K75" i="41"/>
  <c r="H43" i="58"/>
  <c r="C119" i="7"/>
  <c r="H19" i="63"/>
  <c r="C19" i="64"/>
  <c r="K63" i="66"/>
  <c r="H77" i="70"/>
  <c r="F19" i="60"/>
  <c r="C217" i="58"/>
  <c r="H19" i="71"/>
  <c r="F19" i="66"/>
  <c r="K65" i="71"/>
  <c r="M19" i="75"/>
  <c r="C19" i="61"/>
  <c r="F19" i="70"/>
  <c r="F19" i="69"/>
  <c r="M55" i="50"/>
  <c r="H19" i="41"/>
  <c r="K90" i="72"/>
  <c r="H30" i="40"/>
  <c r="F60" i="51"/>
  <c r="M108" i="45"/>
  <c r="F19" i="41"/>
  <c r="C19" i="55"/>
  <c r="M65" i="63"/>
  <c r="M19" i="73"/>
  <c r="M19" i="63"/>
  <c r="M213" i="57"/>
  <c r="C51" i="54"/>
  <c r="C125" i="25"/>
  <c r="H19" i="3"/>
  <c r="K94" i="52"/>
  <c r="F19" i="72"/>
  <c r="H213" i="57"/>
  <c r="C19" i="70"/>
  <c r="H100" i="34"/>
  <c r="M19" i="66"/>
  <c r="C63" i="66"/>
  <c r="F19" i="59"/>
  <c r="M51" i="54"/>
  <c r="M19" i="72"/>
  <c r="F125" i="25"/>
  <c r="M19" i="62"/>
  <c r="M19" i="54"/>
  <c r="H19" i="53"/>
  <c r="F23" i="17"/>
  <c r="F19" i="55"/>
  <c r="C213" i="57"/>
  <c r="K19" i="68"/>
  <c r="K19" i="54"/>
  <c r="F19" i="64"/>
  <c r="C90" i="72"/>
  <c r="F100" i="34"/>
  <c r="F19" i="3"/>
  <c r="H65" i="71"/>
  <c r="F156" i="49"/>
  <c r="M19" i="70"/>
  <c r="F28" i="43"/>
  <c r="K100" i="34"/>
  <c r="M19" i="52"/>
  <c r="F72" i="59"/>
  <c r="M86" i="53"/>
  <c r="F119" i="7"/>
  <c r="K19" i="55"/>
  <c r="C86" i="53"/>
  <c r="K19" i="41"/>
  <c r="C77" i="70"/>
  <c r="M19" i="50"/>
  <c r="M19" i="45"/>
  <c r="K19" i="66"/>
  <c r="M19" i="55"/>
  <c r="M30" i="49"/>
  <c r="K51" i="54"/>
  <c r="H19" i="66"/>
  <c r="K19" i="73"/>
  <c r="K19" i="70"/>
  <c r="K77" i="70"/>
  <c r="M119" i="7"/>
  <c r="H19" i="69"/>
  <c r="F81" i="61"/>
  <c r="C19" i="53"/>
  <c r="F30" i="49"/>
  <c r="K19" i="75"/>
  <c r="M451" i="17"/>
  <c r="F94" i="52"/>
  <c r="F19" i="45"/>
  <c r="K55" i="50"/>
  <c r="H19" i="73"/>
  <c r="M90" i="72"/>
  <c r="H65" i="63"/>
  <c r="C23" i="17"/>
  <c r="F63" i="66"/>
  <c r="H19" i="60"/>
  <c r="K19" i="59"/>
  <c r="H94" i="52"/>
  <c r="K65" i="63"/>
  <c r="C65" i="63"/>
  <c r="M75" i="41"/>
  <c r="K19" i="69"/>
  <c r="H125" i="25"/>
  <c r="K19" i="3"/>
  <c r="K19" i="34"/>
  <c r="C19" i="72"/>
  <c r="F67" i="60"/>
  <c r="C23" i="57"/>
  <c r="K81" i="61"/>
  <c r="K19" i="50"/>
  <c r="F51" i="54"/>
  <c r="H63" i="66"/>
  <c r="H19" i="52"/>
  <c r="H19" i="54"/>
  <c r="M81" i="61"/>
  <c r="C75" i="41"/>
  <c r="C19" i="34"/>
  <c r="H19" i="72"/>
  <c r="F18" i="74"/>
  <c r="C25" i="31"/>
  <c r="M25" i="31"/>
  <c r="K60" i="51"/>
  <c r="F23" i="57"/>
  <c r="K19" i="71"/>
  <c r="C19" i="69"/>
  <c r="H19" i="34"/>
  <c r="M23" i="57"/>
  <c r="M94" i="52"/>
  <c r="F19" i="53"/>
  <c r="K86" i="53"/>
  <c r="H25" i="31"/>
  <c r="C19" i="60"/>
  <c r="C19" i="59"/>
  <c r="C19" i="68"/>
  <c r="K19" i="63"/>
  <c r="M30" i="40"/>
  <c r="K25" i="31"/>
  <c r="F86" i="53"/>
  <c r="K108" i="45"/>
  <c r="K67" i="60"/>
  <c r="F77" i="70"/>
  <c r="H451" i="17"/>
  <c r="K23" i="57"/>
  <c r="F55" i="50"/>
  <c r="C108" i="45"/>
  <c r="M67" i="60"/>
  <c r="F19" i="62"/>
  <c r="M65" i="71"/>
  <c r="M43" i="58"/>
  <c r="C94" i="52"/>
  <c r="M156" i="49"/>
  <c r="F43" i="58"/>
  <c r="C81" i="61"/>
  <c r="K19" i="72"/>
  <c r="F85" i="64"/>
  <c r="H19" i="55"/>
  <c r="F19" i="73"/>
  <c r="M60" i="51"/>
  <c r="C19" i="41"/>
  <c r="C85" i="64"/>
  <c r="H90" i="72"/>
  <c r="M23" i="17"/>
  <c r="F75" i="41"/>
  <c r="M19" i="68"/>
  <c r="M19" i="59"/>
  <c r="H217" i="58"/>
  <c r="H19" i="68"/>
  <c r="F217" i="58"/>
  <c r="H75" i="41"/>
  <c r="H86" i="53"/>
  <c r="H108" i="45"/>
  <c r="F19" i="54"/>
  <c r="C19" i="45"/>
  <c r="M217" i="58"/>
  <c r="C30" i="40"/>
  <c r="H19" i="70"/>
  <c r="M19" i="69"/>
  <c r="F19" i="75"/>
  <c r="F213" i="57"/>
  <c r="F19" i="52"/>
  <c r="H72" i="59"/>
  <c r="F30" i="40"/>
  <c r="C72" i="59"/>
  <c r="K119" i="7"/>
  <c r="F19" i="68"/>
  <c r="C19" i="62"/>
  <c r="C19" i="50"/>
  <c r="K19" i="52"/>
  <c r="H23" i="17"/>
  <c r="K23" i="17"/>
  <c r="C19" i="52"/>
  <c r="C451" i="17"/>
  <c r="F65" i="71"/>
  <c r="M19" i="3"/>
  <c r="K19" i="53"/>
  <c r="F25" i="31"/>
  <c r="C156" i="49"/>
  <c r="H67" i="60"/>
  <c r="F19" i="34"/>
  <c r="C43" i="58"/>
  <c r="H19" i="50"/>
  <c r="C19" i="71"/>
  <c r="H19" i="62"/>
  <c r="M19" i="34"/>
  <c r="K213" i="57"/>
  <c r="K19" i="62"/>
  <c r="C19" i="63"/>
  <c r="K217" i="58"/>
  <c r="K30" i="40"/>
  <c r="C19" i="66"/>
  <c r="K19" i="61"/>
  <c r="H55" i="50"/>
  <c r="K451" i="17"/>
  <c r="F451" i="17"/>
  <c r="C19" i="3"/>
  <c r="F90" i="72"/>
  <c r="H19" i="59"/>
  <c r="H156" i="49"/>
  <c r="C100" i="34"/>
  <c r="M63" i="66"/>
  <c r="V838" i="38" l="1"/>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1" i="74"/>
  <c r="Q10" i="74" s="1"/>
  <c r="K99" i="34"/>
  <c r="Q2" i="49"/>
  <c r="F155" i="49"/>
  <c r="Q2" i="41"/>
  <c r="Q8" i="41" s="1"/>
  <c r="F216" i="58"/>
  <c r="K21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J95" i="43" l="1"/>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3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198" i="58"/>
  <c r="Q10" i="58" s="1"/>
  <c r="K15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38" i="38" l="1"/>
  <c r="Q830" i="38"/>
  <c r="Q836" i="38"/>
  <c r="Q835" i="38"/>
  <c r="Q834" i="38"/>
  <c r="Q833" i="38"/>
  <c r="Q832" i="38"/>
  <c r="Q831" i="38"/>
  <c r="Q827" i="38"/>
  <c r="Q829" i="38"/>
  <c r="Q828" i="38"/>
  <c r="Q822" i="38"/>
  <c r="Q826" i="38"/>
  <c r="Q825" i="38"/>
  <c r="Q824" i="38"/>
  <c r="Q823" i="38"/>
  <c r="J59" i="45"/>
  <c r="J60" i="45"/>
  <c r="K148" i="58"/>
  <c r="K14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6" i="58"/>
  <c r="K147" i="58"/>
  <c r="Q793" i="38"/>
  <c r="Q792" i="38"/>
  <c r="Q791" i="38"/>
  <c r="Q786" i="38"/>
  <c r="Q789" i="38"/>
  <c r="K144" i="58"/>
  <c r="K145" i="58"/>
  <c r="Q788" i="38"/>
  <c r="Q787" i="38"/>
  <c r="Q784" i="38"/>
  <c r="Q785" i="38"/>
  <c r="Q780" i="38"/>
  <c r="Q783" i="38"/>
  <c r="Q782" i="38"/>
  <c r="Q781" i="38"/>
  <c r="Q778" i="38"/>
  <c r="Q779" i="38"/>
  <c r="Q777" i="38"/>
  <c r="K111" i="46"/>
  <c r="K112" i="46"/>
  <c r="K142" i="58"/>
  <c r="K143" i="58"/>
  <c r="Q774" i="38"/>
  <c r="Q776" i="38"/>
  <c r="Q775" i="38"/>
  <c r="Q772" i="38"/>
  <c r="K109" i="46"/>
  <c r="K110" i="46"/>
  <c r="Q773" i="38"/>
  <c r="Q771" i="38"/>
  <c r="Q769" i="38"/>
  <c r="Q770" i="38"/>
  <c r="K140" i="58"/>
  <c r="K141" i="58"/>
  <c r="Q766" i="38"/>
  <c r="Q768" i="38"/>
  <c r="K107" i="46"/>
  <c r="K108" i="46"/>
  <c r="Q767" i="38"/>
  <c r="Q764" i="38"/>
  <c r="Q765" i="38"/>
  <c r="Q763" i="38"/>
  <c r="K138" i="58"/>
  <c r="K139" i="58"/>
  <c r="K178" i="51"/>
  <c r="K179" i="51"/>
  <c r="Q762" i="38"/>
  <c r="Q760" i="38"/>
  <c r="Q761" i="38"/>
  <c r="Q758" i="38"/>
  <c r="Q759" i="38"/>
  <c r="Q753" i="38"/>
  <c r="Q757" i="38"/>
  <c r="Q756" i="38"/>
  <c r="Q755" i="38"/>
  <c r="Q754" i="38"/>
  <c r="K105" i="46"/>
  <c r="K106" i="46"/>
  <c r="K136" i="58"/>
  <c r="K137" i="58"/>
  <c r="Q751" i="38"/>
  <c r="Q752" i="38"/>
  <c r="J57" i="45"/>
  <c r="J58" i="45"/>
  <c r="Q748" i="38"/>
  <c r="Q750" i="38"/>
  <c r="K176" i="51"/>
  <c r="K177" i="51"/>
  <c r="Q749" i="38"/>
  <c r="K134" i="58"/>
  <c r="K135"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2" i="58"/>
  <c r="K133"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0" i="58"/>
  <c r="K131" i="58"/>
  <c r="Q730" i="38"/>
  <c r="Q729" i="38"/>
  <c r="Q728" i="38"/>
  <c r="Q724" i="38"/>
  <c r="K95" i="46"/>
  <c r="K96" i="46"/>
  <c r="K128" i="58"/>
  <c r="K129" i="58"/>
  <c r="Q726" i="38"/>
  <c r="Q725" i="38"/>
  <c r="K126" i="58"/>
  <c r="K127"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5" i="58"/>
  <c r="K124" i="58"/>
  <c r="K123" i="58"/>
  <c r="K122" i="58"/>
  <c r="K121" i="58"/>
  <c r="K120" i="58"/>
  <c r="K119" i="58"/>
  <c r="K117" i="58"/>
  <c r="K118" i="58"/>
  <c r="K116" i="58"/>
  <c r="K115" i="58"/>
  <c r="K114" i="58"/>
  <c r="K113" i="58"/>
  <c r="K11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<sst xmlns="http://schemas.openxmlformats.org/spreadsheetml/2006/main" count="9455" uniqueCount="1389">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</sst>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5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56"/>
      <tableStyleElement type="headerRow" dxfId="3955"/>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numCache>
            </c:numRef>
          </c:yVal>
          <c:smooth val="1"/>
        </c:ser>
        <c:dLbls>
          <c:showLegendKey val="0"/>
          <c:showVal val="0"/>
          <c:showCatName val="0"/>
          <c:showSerName val="0"/>
          <c:showPercent val="0"/>
          <c:showBubbleSize val="0"/>
        </c:dLbls>
        <c:axId val="448864320"/>
        <c:axId val="448869808"/>
      </c:scatterChart>
      <c:valAx>
        <c:axId val="448864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9808"/>
        <c:crosses val="autoZero"/>
        <c:crossBetween val="midCat"/>
      </c:valAx>
      <c:valAx>
        <c:axId val="4488698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4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numCache>
            </c:numRef>
          </c:yVal>
          <c:smooth val="1"/>
        </c:ser>
        <c:dLbls>
          <c:showLegendKey val="0"/>
          <c:showVal val="0"/>
          <c:showCatName val="0"/>
          <c:showSerName val="0"/>
          <c:showPercent val="0"/>
          <c:showBubbleSize val="0"/>
        </c:dLbls>
        <c:axId val="448866672"/>
        <c:axId val="448871376"/>
      </c:scatterChart>
      <c:valAx>
        <c:axId val="448866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71376"/>
        <c:crosses val="autoZero"/>
        <c:crossBetween val="midCat"/>
      </c:valAx>
      <c:valAx>
        <c:axId val="448871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66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numCache>
            </c:numRef>
          </c:yVal>
          <c:smooth val="1"/>
        </c:ser>
        <c:dLbls>
          <c:showLegendKey val="0"/>
          <c:showVal val="0"/>
          <c:showCatName val="0"/>
          <c:showSerName val="0"/>
          <c:showPercent val="0"/>
          <c:showBubbleSize val="0"/>
        </c:dLbls>
        <c:axId val="448865888"/>
        <c:axId val="448867456"/>
      </c:scatterChart>
      <c:valAx>
        <c:axId val="448865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7456"/>
        <c:crosses val="autoZero"/>
        <c:crossBetween val="midCat"/>
      </c:valAx>
      <c:valAx>
        <c:axId val="4488674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5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numCache>
            </c:numRef>
          </c:yVal>
          <c:smooth val="1"/>
        </c:ser>
        <c:dLbls>
          <c:showLegendKey val="0"/>
          <c:showVal val="0"/>
          <c:showCatName val="0"/>
          <c:showSerName val="0"/>
          <c:showPercent val="0"/>
          <c:showBubbleSize val="0"/>
        </c:dLbls>
        <c:axId val="448870200"/>
        <c:axId val="448867848"/>
      </c:scatterChart>
      <c:valAx>
        <c:axId val="448870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7848"/>
        <c:crosses val="autoZero"/>
        <c:crossBetween val="midCat"/>
      </c:valAx>
      <c:valAx>
        <c:axId val="4488678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70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numCache>
            </c:numRef>
          </c:yVal>
          <c:smooth val="1"/>
        </c:ser>
        <c:dLbls>
          <c:showLegendKey val="0"/>
          <c:showVal val="0"/>
          <c:showCatName val="0"/>
          <c:showSerName val="0"/>
          <c:showPercent val="0"/>
          <c:showBubbleSize val="0"/>
        </c:dLbls>
        <c:axId val="448869024"/>
        <c:axId val="448870592"/>
      </c:scatterChart>
      <c:valAx>
        <c:axId val="448869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70592"/>
        <c:crosses val="autoZero"/>
        <c:crossBetween val="midCat"/>
      </c:valAx>
      <c:valAx>
        <c:axId val="4488705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69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numCache>
            </c:numRef>
          </c:yVal>
          <c:smooth val="1"/>
        </c:ser>
        <c:dLbls>
          <c:showLegendKey val="0"/>
          <c:showVal val="0"/>
          <c:showCatName val="0"/>
          <c:showSerName val="0"/>
          <c:showPercent val="0"/>
          <c:showBubbleSize val="0"/>
        </c:dLbls>
        <c:axId val="464491680"/>
        <c:axId val="464489328"/>
      </c:scatterChart>
      <c:valAx>
        <c:axId val="464491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89328"/>
        <c:crosses val="autoZero"/>
        <c:crossBetween val="midCat"/>
      </c:valAx>
      <c:valAx>
        <c:axId val="46448932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91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numCache>
            </c:numRef>
          </c:yVal>
          <c:smooth val="1"/>
        </c:ser>
        <c:dLbls>
          <c:showLegendKey val="0"/>
          <c:showVal val="0"/>
          <c:showCatName val="0"/>
          <c:showSerName val="0"/>
          <c:showPercent val="0"/>
          <c:showBubbleSize val="0"/>
        </c:dLbls>
        <c:axId val="464489720"/>
        <c:axId val="464488152"/>
      </c:scatterChart>
      <c:valAx>
        <c:axId val="464489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88152"/>
        <c:crosses val="autoZero"/>
        <c:crossBetween val="midCat"/>
      </c:valAx>
      <c:valAx>
        <c:axId val="4644881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897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numCache>
            </c:numRef>
          </c:yVal>
          <c:smooth val="1"/>
        </c:ser>
        <c:dLbls>
          <c:showLegendKey val="0"/>
          <c:showVal val="0"/>
          <c:showCatName val="0"/>
          <c:showSerName val="0"/>
          <c:showPercent val="0"/>
          <c:showBubbleSize val="0"/>
        </c:dLbls>
        <c:axId val="464495208"/>
        <c:axId val="464494816"/>
      </c:scatterChart>
      <c:valAx>
        <c:axId val="464495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94816"/>
        <c:crosses val="autoZero"/>
        <c:crossBetween val="midCat"/>
      </c:valAx>
      <c:valAx>
        <c:axId val="4644948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95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494424"/>
        <c:axId val="149120568"/>
      </c:lineChart>
      <c:dateAx>
        <c:axId val="464494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120568"/>
        <c:crosses val="autoZero"/>
        <c:auto val="1"/>
        <c:lblOffset val="100"/>
        <c:baseTimeUnit val="days"/>
      </c:dateAx>
      <c:valAx>
        <c:axId val="149120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494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805752"/>
        <c:axId val="465811632"/>
      </c:lineChart>
      <c:dateAx>
        <c:axId val="4658057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11632"/>
        <c:crosses val="autoZero"/>
        <c:auto val="1"/>
        <c:lblOffset val="100"/>
        <c:baseTimeUnit val="days"/>
      </c:dateAx>
      <c:valAx>
        <c:axId val="465811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05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5812024"/>
        <c:axId val="465806928"/>
      </c:lineChart>
      <c:dateAx>
        <c:axId val="46581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06928"/>
        <c:crosses val="autoZero"/>
        <c:auto val="1"/>
        <c:lblOffset val="100"/>
        <c:baseTimeUnit val="days"/>
      </c:dateAx>
      <c:valAx>
        <c:axId val="465806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12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5808104"/>
        <c:axId val="465808888"/>
      </c:lineChart>
      <c:dateAx>
        <c:axId val="46580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08888"/>
        <c:crosses val="autoZero"/>
        <c:auto val="1"/>
        <c:lblOffset val="100"/>
        <c:baseTimeUnit val="days"/>
      </c:dateAx>
      <c:valAx>
        <c:axId val="465808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0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65811240"/>
        <c:axId val="468432096"/>
      </c:lineChart>
      <c:dateAx>
        <c:axId val="46581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2096"/>
        <c:crosses val="autoZero"/>
        <c:auto val="1"/>
        <c:lblOffset val="100"/>
        <c:baseTimeUnit val="days"/>
      </c:dateAx>
      <c:valAx>
        <c:axId val="4684320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11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68433272"/>
        <c:axId val="468430920"/>
      </c:lineChart>
      <c:dateAx>
        <c:axId val="46843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0920"/>
        <c:crosses val="autoZero"/>
        <c:auto val="1"/>
        <c:lblOffset val="100"/>
        <c:baseTimeUnit val="days"/>
      </c:dateAx>
      <c:valAx>
        <c:axId val="46843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numCache>
            </c:numRef>
          </c:val>
          <c:smooth val="0"/>
        </c:ser>
        <c:dLbls>
          <c:showLegendKey val="0"/>
          <c:showVal val="0"/>
          <c:showCatName val="0"/>
          <c:showSerName val="0"/>
          <c:showPercent val="0"/>
          <c:showBubbleSize val="0"/>
        </c:dLbls>
        <c:smooth val="0"/>
        <c:axId val="468437584"/>
        <c:axId val="468434056"/>
      </c:lineChart>
      <c:dateAx>
        <c:axId val="46843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4056"/>
        <c:crosses val="autoZero"/>
        <c:auto val="1"/>
        <c:lblOffset val="100"/>
        <c:baseTimeUnit val="days"/>
      </c:dateAx>
      <c:valAx>
        <c:axId val="4684340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2191.42</c:v>
                </c:pt>
              </c:numCache>
            </c:numRef>
          </c:val>
          <c:smooth val="0"/>
        </c:ser>
        <c:dLbls>
          <c:showLegendKey val="0"/>
          <c:showVal val="0"/>
          <c:showCatName val="0"/>
          <c:showSerName val="0"/>
          <c:showPercent val="0"/>
          <c:showBubbleSize val="0"/>
        </c:dLbls>
        <c:smooth val="0"/>
        <c:axId val="468434448"/>
        <c:axId val="468431312"/>
      </c:lineChart>
      <c:dateAx>
        <c:axId val="46843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1312"/>
        <c:crosses val="autoZero"/>
        <c:auto val="1"/>
        <c:lblOffset val="100"/>
        <c:baseTimeUnit val="days"/>
      </c:dateAx>
      <c:valAx>
        <c:axId val="468431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68436016"/>
        <c:axId val="468431704"/>
      </c:lineChart>
      <c:dateAx>
        <c:axId val="46843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1704"/>
        <c:crosses val="autoZero"/>
        <c:auto val="1"/>
        <c:lblOffset val="100"/>
        <c:baseTimeUnit val="days"/>
      </c:dateAx>
      <c:valAx>
        <c:axId val="46843170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6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68436408"/>
        <c:axId val="468432488"/>
      </c:lineChart>
      <c:dateAx>
        <c:axId val="46843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2488"/>
        <c:crosses val="autoZero"/>
        <c:auto val="1"/>
        <c:lblOffset val="100"/>
        <c:baseTimeUnit val="days"/>
      </c:dateAx>
      <c:valAx>
        <c:axId val="468432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432880"/>
        <c:axId val="471670200"/>
      </c:lineChart>
      <c:dateAx>
        <c:axId val="46843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0200"/>
        <c:crosses val="autoZero"/>
        <c:auto val="1"/>
        <c:lblOffset val="100"/>
        <c:baseTimeUnit val="days"/>
      </c:dateAx>
      <c:valAx>
        <c:axId val="47167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43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676472"/>
        <c:axId val="471675688"/>
      </c:lineChart>
      <c:dateAx>
        <c:axId val="47167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5688"/>
        <c:crosses val="autoZero"/>
        <c:auto val="1"/>
        <c:lblOffset val="100"/>
        <c:baseTimeUnit val="days"/>
      </c:dateAx>
      <c:valAx>
        <c:axId val="47167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71672944"/>
        <c:axId val="471674512"/>
      </c:lineChart>
      <c:dateAx>
        <c:axId val="47167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4512"/>
        <c:crosses val="autoZero"/>
        <c:auto val="1"/>
        <c:lblOffset val="100"/>
        <c:baseTimeUnit val="days"/>
      </c:dateAx>
      <c:valAx>
        <c:axId val="4716745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71671768"/>
        <c:axId val="471672160"/>
      </c:lineChart>
      <c:dateAx>
        <c:axId val="47167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2160"/>
        <c:crosses val="autoZero"/>
        <c:auto val="1"/>
        <c:lblOffset val="100"/>
        <c:baseTimeUnit val="days"/>
      </c:dateAx>
      <c:valAx>
        <c:axId val="47167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670984"/>
        <c:axId val="471672552"/>
      </c:lineChart>
      <c:dateAx>
        <c:axId val="47167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2552"/>
        <c:crosses val="autoZero"/>
        <c:auto val="1"/>
        <c:lblOffset val="100"/>
        <c:baseTimeUnit val="days"/>
      </c:dateAx>
      <c:valAx>
        <c:axId val="4716725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0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674904"/>
        <c:axId val="471676080"/>
      </c:lineChart>
      <c:dateAx>
        <c:axId val="47167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6080"/>
        <c:crosses val="autoZero"/>
        <c:auto val="1"/>
        <c:lblOffset val="100"/>
        <c:baseTimeUnit val="days"/>
      </c:dateAx>
      <c:valAx>
        <c:axId val="47167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749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646680"/>
        <c:axId val="469645896"/>
      </c:lineChart>
      <c:dateAx>
        <c:axId val="46964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5896"/>
        <c:crosses val="autoZero"/>
        <c:auto val="1"/>
        <c:lblOffset val="100"/>
        <c:baseTimeUnit val="days"/>
      </c:dateAx>
      <c:valAx>
        <c:axId val="46964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646288"/>
        <c:axId val="469641192"/>
      </c:lineChart>
      <c:dateAx>
        <c:axId val="46964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1192"/>
        <c:crosses val="autoZero"/>
        <c:auto val="1"/>
        <c:lblOffset val="100"/>
        <c:baseTimeUnit val="days"/>
      </c:dateAx>
      <c:valAx>
        <c:axId val="469641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69642760"/>
        <c:axId val="469639232"/>
      </c:lineChart>
      <c:dateAx>
        <c:axId val="46964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39232"/>
        <c:crosses val="autoZero"/>
        <c:auto val="1"/>
        <c:lblOffset val="100"/>
        <c:baseTimeUnit val="days"/>
      </c:dateAx>
      <c:valAx>
        <c:axId val="46963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69645112"/>
        <c:axId val="469643544"/>
      </c:lineChart>
      <c:dateAx>
        <c:axId val="46964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3544"/>
        <c:crosses val="autoZero"/>
        <c:auto val="1"/>
        <c:lblOffset val="100"/>
        <c:baseTimeUnit val="days"/>
      </c:dateAx>
      <c:valAx>
        <c:axId val="46964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numCache>
            </c:numRef>
          </c:val>
          <c:smooth val="0"/>
        </c:ser>
        <c:dLbls>
          <c:showLegendKey val="0"/>
          <c:showVal val="0"/>
          <c:showCatName val="0"/>
          <c:showSerName val="0"/>
          <c:showPercent val="0"/>
          <c:showBubbleSize val="0"/>
        </c:dLbls>
        <c:marker val="1"/>
        <c:smooth val="0"/>
        <c:axId val="469642368"/>
        <c:axId val="469640408"/>
      </c:lineChart>
      <c:dateAx>
        <c:axId val="46964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0408"/>
        <c:crosses val="autoZero"/>
        <c:auto val="1"/>
        <c:lblOffset val="100"/>
        <c:baseTimeUnit val="days"/>
      </c:dateAx>
      <c:valAx>
        <c:axId val="469640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2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numCache>
            </c:numRef>
          </c:val>
          <c:smooth val="0"/>
        </c:ser>
        <c:dLbls>
          <c:showLegendKey val="0"/>
          <c:showVal val="0"/>
          <c:showCatName val="0"/>
          <c:showSerName val="0"/>
          <c:showPercent val="0"/>
          <c:showBubbleSize val="0"/>
        </c:dLbls>
        <c:marker val="1"/>
        <c:smooth val="0"/>
        <c:axId val="469643152"/>
        <c:axId val="469644720"/>
      </c:lineChart>
      <c:dateAx>
        <c:axId val="469643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4720"/>
        <c:crosses val="autoZero"/>
        <c:auto val="1"/>
        <c:lblOffset val="100"/>
        <c:baseTimeUnit val="days"/>
      </c:dateAx>
      <c:valAx>
        <c:axId val="46964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3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69645504"/>
        <c:axId val="486860984"/>
      </c:lineChart>
      <c:dateAx>
        <c:axId val="46964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60984"/>
        <c:crosses val="autoZero"/>
        <c:auto val="1"/>
        <c:lblOffset val="100"/>
        <c:baseTimeUnit val="days"/>
      </c:dateAx>
      <c:valAx>
        <c:axId val="4868609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6857456"/>
        <c:axId val="486855888"/>
      </c:lineChart>
      <c:dateAx>
        <c:axId val="48685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5888"/>
        <c:crosses val="autoZero"/>
        <c:auto val="1"/>
        <c:lblOffset val="100"/>
        <c:baseTimeUnit val="days"/>
      </c:dateAx>
      <c:valAx>
        <c:axId val="48685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6859024"/>
        <c:axId val="486860200"/>
      </c:lineChart>
      <c:dateAx>
        <c:axId val="48685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60200"/>
        <c:crosses val="autoZero"/>
        <c:auto val="1"/>
        <c:lblOffset val="100"/>
        <c:baseTimeUnit val="days"/>
      </c:dateAx>
      <c:valAx>
        <c:axId val="4868602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6858240"/>
        <c:axId val="486857064"/>
      </c:lineChart>
      <c:dateAx>
        <c:axId val="48685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7064"/>
        <c:crosses val="autoZero"/>
        <c:auto val="1"/>
        <c:lblOffset val="100"/>
        <c:baseTimeUnit val="days"/>
      </c:dateAx>
      <c:valAx>
        <c:axId val="486857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856280"/>
        <c:axId val="486856672"/>
      </c:lineChart>
      <c:dateAx>
        <c:axId val="4868562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6672"/>
        <c:crosses val="autoZero"/>
        <c:auto val="1"/>
        <c:lblOffset val="100"/>
        <c:baseTimeUnit val="days"/>
      </c:dateAx>
      <c:valAx>
        <c:axId val="4868566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56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757968"/>
        <c:axId val="482755224"/>
      </c:lineChart>
      <c:dateAx>
        <c:axId val="482757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5224"/>
        <c:crosses val="autoZero"/>
        <c:auto val="1"/>
        <c:lblOffset val="100"/>
        <c:baseTimeUnit val="days"/>
      </c:dateAx>
      <c:valAx>
        <c:axId val="482755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7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757184"/>
        <c:axId val="482750520"/>
      </c:lineChart>
      <c:dateAx>
        <c:axId val="48275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0520"/>
        <c:crosses val="autoZero"/>
        <c:auto val="1"/>
        <c:lblOffset val="100"/>
        <c:baseTimeUnit val="days"/>
      </c:dateAx>
      <c:valAx>
        <c:axId val="48275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7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numCache>
            </c:numRef>
          </c:val>
          <c:smooth val="0"/>
        </c:ser>
        <c:dLbls>
          <c:showLegendKey val="0"/>
          <c:showVal val="0"/>
          <c:showCatName val="0"/>
          <c:showSerName val="0"/>
          <c:showPercent val="0"/>
          <c:showBubbleSize val="0"/>
        </c:dLbls>
        <c:marker val="1"/>
        <c:smooth val="0"/>
        <c:axId val="482757576"/>
        <c:axId val="482754440"/>
      </c:lineChart>
      <c:dateAx>
        <c:axId val="48275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4440"/>
        <c:crosses val="autoZero"/>
        <c:auto val="1"/>
        <c:lblOffset val="100"/>
        <c:baseTimeUnit val="days"/>
      </c:dateAx>
      <c:valAx>
        <c:axId val="4827544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7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numCache>
            </c:numRef>
          </c:val>
          <c:smooth val="0"/>
        </c:ser>
        <c:dLbls>
          <c:showLegendKey val="0"/>
          <c:showVal val="0"/>
          <c:showCatName val="0"/>
          <c:showSerName val="0"/>
          <c:showPercent val="0"/>
          <c:showBubbleSize val="0"/>
        </c:dLbls>
        <c:marker val="1"/>
        <c:smooth val="0"/>
        <c:axId val="482756792"/>
        <c:axId val="482754832"/>
      </c:lineChart>
      <c:dateAx>
        <c:axId val="482756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4832"/>
        <c:crosses val="autoZero"/>
        <c:auto val="1"/>
        <c:lblOffset val="100"/>
        <c:baseTimeUnit val="days"/>
      </c:dateAx>
      <c:valAx>
        <c:axId val="48275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6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82751696"/>
        <c:axId val="482752088"/>
      </c:lineChart>
      <c:dateAx>
        <c:axId val="482751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2088"/>
        <c:crosses val="autoZero"/>
        <c:auto val="1"/>
        <c:lblOffset val="100"/>
        <c:baseTimeUnit val="days"/>
      </c:dateAx>
      <c:valAx>
        <c:axId val="482752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1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82753656"/>
        <c:axId val="482756008"/>
      </c:lineChart>
      <c:dateAx>
        <c:axId val="48275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6008"/>
        <c:crosses val="autoZero"/>
        <c:auto val="1"/>
        <c:lblOffset val="100"/>
        <c:baseTimeUnit val="days"/>
      </c:dateAx>
      <c:valAx>
        <c:axId val="482756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5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MOS!$E$47:$E$153</c:f>
              <c:numCache>
                <c:formatCode>0.00</c:formatCode>
                <c:ptCount val="10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numCache>
            </c:numRef>
          </c:val>
          <c:smooth val="0"/>
        </c:ser>
        <c:ser>
          <c:idx val="1"/>
          <c:order val="1"/>
          <c:tx>
            <c:strRef>
              <c:f>MOS!$D$46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MOS!$D$47:$D$153</c:f>
              <c:numCache>
                <c:formatCode>0.00</c:formatCode>
                <c:ptCount val="10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numCache>
            </c:numRef>
          </c:val>
          <c:smooth val="0"/>
        </c:ser>
        <c:dLbls>
          <c:showLegendKey val="0"/>
          <c:showVal val="0"/>
          <c:showCatName val="0"/>
          <c:showSerName val="0"/>
          <c:showPercent val="0"/>
          <c:showBubbleSize val="0"/>
        </c:dLbls>
        <c:marker val="1"/>
        <c:smooth val="0"/>
        <c:axId val="497287936"/>
        <c:axId val="497284800"/>
      </c:lineChart>
      <c:dateAx>
        <c:axId val="49728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4800"/>
        <c:crosses val="autoZero"/>
        <c:auto val="1"/>
        <c:lblOffset val="100"/>
        <c:baseTimeUnit val="days"/>
      </c:dateAx>
      <c:valAx>
        <c:axId val="49728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MOS!$K$47:$K$153</c:f>
              <c:numCache>
                <c:formatCode>0.00</c:formatCode>
                <c:ptCount val="10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numCache>
            </c:numRef>
          </c:val>
          <c:smooth val="0"/>
        </c:ser>
        <c:dLbls>
          <c:showLegendKey val="0"/>
          <c:showVal val="0"/>
          <c:showCatName val="0"/>
          <c:showSerName val="0"/>
          <c:showPercent val="0"/>
          <c:showBubbleSize val="0"/>
        </c:dLbls>
        <c:marker val="1"/>
        <c:smooth val="0"/>
        <c:axId val="497282056"/>
        <c:axId val="497280880"/>
      </c:lineChart>
      <c:dateAx>
        <c:axId val="49728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0880"/>
        <c:crosses val="autoZero"/>
        <c:auto val="1"/>
        <c:lblOffset val="100"/>
        <c:baseTimeUnit val="days"/>
      </c:dateAx>
      <c:valAx>
        <c:axId val="49728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7283624"/>
        <c:axId val="497284016"/>
      </c:scatterChart>
      <c:valAx>
        <c:axId val="497283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4016"/>
        <c:crosses val="autoZero"/>
        <c:crossBetween val="midCat"/>
      </c:valAx>
      <c:valAx>
        <c:axId val="497284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3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7287544"/>
        <c:axId val="497288328"/>
      </c:scatterChart>
      <c:valAx>
        <c:axId val="497287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8328"/>
        <c:crosses val="autoZero"/>
        <c:crossBetween val="midCat"/>
      </c:valAx>
      <c:valAx>
        <c:axId val="49728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7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121904"/>
        <c:axId val="487127000"/>
      </c:lineChart>
      <c:catAx>
        <c:axId val="487121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7000"/>
        <c:crosses val="autoZero"/>
        <c:auto val="1"/>
        <c:lblAlgn val="ctr"/>
        <c:lblOffset val="100"/>
        <c:noMultiLvlLbl val="0"/>
      </c:catAx>
      <c:valAx>
        <c:axId val="4871270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1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122296"/>
        <c:axId val="487125432"/>
      </c:lineChart>
      <c:dateAx>
        <c:axId val="487122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5432"/>
        <c:crosses val="autoZero"/>
        <c:auto val="1"/>
        <c:lblOffset val="100"/>
        <c:baseTimeUnit val="days"/>
      </c:dateAx>
      <c:valAx>
        <c:axId val="4871254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2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122688"/>
        <c:axId val="487125824"/>
      </c:lineChart>
      <c:dateAx>
        <c:axId val="487122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5824"/>
        <c:crosses val="autoZero"/>
        <c:auto val="1"/>
        <c:lblOffset val="100"/>
        <c:baseTimeUnit val="days"/>
      </c:dateAx>
      <c:valAx>
        <c:axId val="4871258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22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728496"/>
        <c:axId val="498726536"/>
      </c:lineChart>
      <c:dateAx>
        <c:axId val="498728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6536"/>
        <c:crosses val="autoZero"/>
        <c:auto val="1"/>
        <c:lblOffset val="100"/>
        <c:baseTimeUnit val="days"/>
      </c:dateAx>
      <c:valAx>
        <c:axId val="4987265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8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498727712"/>
        <c:axId val="498719480"/>
      </c:lineChart>
      <c:dateAx>
        <c:axId val="498727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19480"/>
        <c:crosses val="autoZero"/>
        <c:auto val="1"/>
        <c:lblOffset val="100"/>
        <c:baseTimeUnit val="days"/>
      </c:dateAx>
      <c:valAx>
        <c:axId val="4987194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7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498725752"/>
        <c:axId val="498721440"/>
      </c:lineChart>
      <c:dateAx>
        <c:axId val="49872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1440"/>
        <c:crosses val="autoZero"/>
        <c:auto val="1"/>
        <c:lblOffset val="100"/>
        <c:baseTimeUnit val="days"/>
      </c:dateAx>
      <c:valAx>
        <c:axId val="49872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2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8720264"/>
        <c:axId val="498728888"/>
      </c:lineChart>
      <c:dateAx>
        <c:axId val="4987202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8888"/>
        <c:crosses val="autoZero"/>
        <c:auto val="1"/>
        <c:lblOffset val="100"/>
        <c:baseTimeUnit val="days"/>
      </c:dateAx>
      <c:valAx>
        <c:axId val="4987288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0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8727320"/>
        <c:axId val="498716736"/>
      </c:lineChart>
      <c:catAx>
        <c:axId val="498727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16736"/>
        <c:crosses val="autoZero"/>
        <c:auto val="1"/>
        <c:lblAlgn val="ctr"/>
        <c:lblOffset val="100"/>
        <c:noMultiLvlLbl val="0"/>
      </c:catAx>
      <c:valAx>
        <c:axId val="4987167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7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8732024"/>
        <c:axId val="498729280"/>
      </c:lineChart>
      <c:catAx>
        <c:axId val="4987320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29280"/>
        <c:crosses val="autoZero"/>
        <c:auto val="1"/>
        <c:lblAlgn val="ctr"/>
        <c:lblOffset val="100"/>
        <c:noMultiLvlLbl val="0"/>
      </c:catAx>
      <c:valAx>
        <c:axId val="498729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732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2538048"/>
        <c:axId val="552536872"/>
      </c:lineChart>
      <c:dateAx>
        <c:axId val="55253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6872"/>
        <c:crosses val="autoZero"/>
        <c:auto val="1"/>
        <c:lblOffset val="100"/>
        <c:baseTimeUnit val="days"/>
      </c:dateAx>
      <c:valAx>
        <c:axId val="552536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2541968"/>
        <c:axId val="552539224"/>
      </c:lineChart>
      <c:dateAx>
        <c:axId val="55254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9224"/>
        <c:crosses val="autoZero"/>
        <c:auto val="1"/>
        <c:lblOffset val="100"/>
        <c:baseTimeUnit val="days"/>
      </c:dateAx>
      <c:valAx>
        <c:axId val="55253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4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TEVA!$E$21:$E$61</c:f>
              <c:numCache>
                <c:formatCode>0.00</c:formatCode>
                <c:ptCount val="4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TEVA!$D$21:$D$61</c:f>
              <c:numCache>
                <c:formatCode>0.00</c:formatCode>
                <c:ptCount val="4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52543536"/>
        <c:axId val="552543928"/>
      </c:lineChart>
      <c:dateAx>
        <c:axId val="552543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43928"/>
        <c:crosses val="autoZero"/>
        <c:auto val="1"/>
        <c:lblOffset val="100"/>
        <c:baseTimeUnit val="days"/>
      </c:dateAx>
      <c:valAx>
        <c:axId val="55254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4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TEVA!$J$21:$J$61</c:f>
              <c:numCache>
                <c:formatCode>0.00</c:formatCode>
                <c:ptCount val="4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52534520"/>
        <c:axId val="552545888"/>
      </c:lineChart>
      <c:dateAx>
        <c:axId val="55253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45888"/>
        <c:crosses val="autoZero"/>
        <c:auto val="1"/>
        <c:lblOffset val="100"/>
        <c:baseTimeUnit val="days"/>
      </c:dateAx>
      <c:valAx>
        <c:axId val="55254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4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2544320"/>
        <c:axId val="552544712"/>
      </c:lineChart>
      <c:dateAx>
        <c:axId val="552544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44712"/>
        <c:crosses val="autoZero"/>
        <c:auto val="1"/>
        <c:lblOffset val="100"/>
        <c:baseTimeUnit val="days"/>
      </c:dateAx>
      <c:valAx>
        <c:axId val="5525447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44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2546280"/>
        <c:axId val="552535696"/>
      </c:lineChart>
      <c:dateAx>
        <c:axId val="552546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35696"/>
        <c:crosses val="autoZero"/>
        <c:auto val="1"/>
        <c:lblOffset val="100"/>
        <c:baseTimeUnit val="days"/>
      </c:dateAx>
      <c:valAx>
        <c:axId val="5525356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46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2536480"/>
        <c:axId val="552537264"/>
      </c:lineChart>
      <c:dateAx>
        <c:axId val="55253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7264"/>
        <c:crosses val="autoZero"/>
        <c:auto val="1"/>
        <c:lblOffset val="100"/>
        <c:baseTimeUnit val="days"/>
      </c:dateAx>
      <c:valAx>
        <c:axId val="5525372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2539616"/>
        <c:axId val="552540400"/>
      </c:lineChart>
      <c:dateAx>
        <c:axId val="552539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40400"/>
        <c:crosses val="autoZero"/>
        <c:auto val="1"/>
        <c:lblOffset val="100"/>
        <c:baseTimeUnit val="days"/>
      </c:dateAx>
      <c:valAx>
        <c:axId val="55254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53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2549416"/>
        <c:axId val="552548240"/>
      </c:lineChart>
      <c:catAx>
        <c:axId val="5525494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48240"/>
        <c:crosses val="autoZero"/>
        <c:auto val="1"/>
        <c:lblAlgn val="ctr"/>
        <c:lblOffset val="100"/>
        <c:noMultiLvlLbl val="0"/>
      </c:catAx>
      <c:valAx>
        <c:axId val="55254824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2549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517832"/>
        <c:axId val="565524104"/>
      </c:lineChart>
      <c:dateAx>
        <c:axId val="5655178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24104"/>
        <c:crosses val="autoZero"/>
        <c:auto val="1"/>
        <c:lblOffset val="100"/>
        <c:baseTimeUnit val="days"/>
      </c:dateAx>
      <c:valAx>
        <c:axId val="5655241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17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319087</xdr:colOff>
      <xdr:row>37</xdr:row>
      <xdr:rowOff>76199</xdr:rowOff>
    </xdr:from>
    <xdr:to>
      <xdr:col>18</xdr:col>
      <xdr:colOff>1476375</xdr:colOff>
      <xdr:row>53</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55</xdr:row>
      <xdr:rowOff>0</xdr:rowOff>
    </xdr:from>
    <xdr:to>
      <xdr:col>18</xdr:col>
      <xdr:colOff>1495425</xdr:colOff>
      <xdr:row>67</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54" dataDxfId="3953">
  <autoFilter ref="O15:W26"/>
  <tableColumns count="9">
    <tableColumn id="1" name="Date" dataDxfId="3952"/>
    <tableColumn id="2" name="Quarter" dataDxfId="3951"/>
    <tableColumn id="3" name="Time" dataDxfId="3950"/>
    <tableColumn id="4" name="EPS estimate" dataDxfId="3949"/>
    <tableColumn id="5" name="EPS Actual" dataDxfId="3948"/>
    <tableColumn id="6" name="Sales Estiamte (B)" dataDxfId="3947"/>
    <tableColumn id="7" name="Sales Actual (B)" dataDxfId="3946"/>
    <tableColumn id="8" name="Guidance" dataDxfId="3945"/>
    <tableColumn id="9" name="Reaction" dataDxfId="394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56"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916</v>
      </c>
      <c r="F2" s="2">
        <v>48.179900000000004</v>
      </c>
      <c r="G2" s="78">
        <v>51.013442857142863</v>
      </c>
      <c r="H2">
        <v>700</v>
      </c>
      <c r="I2" s="2">
        <v>33725.93</v>
      </c>
      <c r="J2" s="2">
        <v>35709.410000000003</v>
      </c>
      <c r="K2" s="2">
        <v>-1983.4800000000032</v>
      </c>
      <c r="L2" s="660">
        <v>-5.5545023006540892E-2</v>
      </c>
      <c r="M2" s="2">
        <v>-1983.4800000000032</v>
      </c>
      <c r="N2">
        <v>500</v>
      </c>
      <c r="O2" s="30" t="s">
        <v>1377</v>
      </c>
      <c r="P2" s="660">
        <v>5.1888858216808248E-2</v>
      </c>
      <c r="Q2" s="876">
        <v>-1.6999999999999999E-3</v>
      </c>
      <c r="R2" s="2">
        <v>13.57180281690141</v>
      </c>
      <c r="S2" s="780">
        <v>43471</v>
      </c>
      <c r="T2" s="48"/>
      <c r="W2" s="788"/>
      <c r="X2" s="788"/>
      <c r="Y2" s="760"/>
      <c r="Z2" s="788"/>
      <c r="AA2" s="2"/>
      <c r="AB2"/>
      <c r="AC2"/>
      <c r="AD2"/>
      <c r="AE2"/>
      <c r="AF2"/>
      <c r="AG2"/>
    </row>
    <row r="3" spans="1:33" ht="21.95" customHeight="1" x14ac:dyDescent="0.25">
      <c r="A3" s="50"/>
      <c r="B3" s="51"/>
      <c r="C3" s="51"/>
      <c r="E3" s="22" t="s">
        <v>50</v>
      </c>
      <c r="F3" s="2">
        <v>16.68</v>
      </c>
      <c r="G3" s="78">
        <v>3.7897333333334084</v>
      </c>
      <c r="H3">
        <v>1800</v>
      </c>
      <c r="I3" s="2">
        <v>30024</v>
      </c>
      <c r="J3" s="2">
        <v>6821.520000000135</v>
      </c>
      <c r="K3" s="2">
        <v>23202.479999999865</v>
      </c>
      <c r="L3" s="660">
        <v>3.4013650916510403</v>
      </c>
      <c r="M3" s="2">
        <v>37818.051000001491</v>
      </c>
      <c r="N3">
        <v>1200</v>
      </c>
      <c r="O3" s="30" t="s">
        <v>1381</v>
      </c>
      <c r="P3" s="660">
        <v>1.1990407673860911E-2</v>
      </c>
      <c r="Q3" s="876">
        <v>-2.3400000000000001E-2</v>
      </c>
      <c r="R3" s="2">
        <v>26.476190476190474</v>
      </c>
      <c r="S3" s="780">
        <v>43471</v>
      </c>
      <c r="V3" s="760"/>
      <c r="W3" s="788"/>
      <c r="X3" s="788"/>
      <c r="Y3" s="760"/>
    </row>
    <row r="4" spans="1:33" ht="21.95" customHeight="1" x14ac:dyDescent="0.25">
      <c r="A4" s="50"/>
      <c r="B4" s="50"/>
      <c r="C4" s="51"/>
      <c r="D4" s="708"/>
      <c r="E4" s="22" t="s">
        <v>1237</v>
      </c>
      <c r="F4" s="2">
        <v>39.26</v>
      </c>
      <c r="G4" s="78">
        <v>47.815525000000008</v>
      </c>
      <c r="H4">
        <v>400</v>
      </c>
      <c r="I4" s="2">
        <v>15704</v>
      </c>
      <c r="J4" s="2">
        <v>19126.210000000003</v>
      </c>
      <c r="K4" s="2">
        <v>-3422.2100000000028</v>
      </c>
      <c r="L4" s="660">
        <v>-0.17892776457018947</v>
      </c>
      <c r="M4" s="2">
        <v>-3422.2100000000028</v>
      </c>
      <c r="N4" s="29">
        <v>43528</v>
      </c>
      <c r="O4" s="30" t="s">
        <v>1380</v>
      </c>
      <c r="P4" s="660">
        <v>4.6357615894039736E-2</v>
      </c>
      <c r="Q4" s="876">
        <v>-2.63E-2</v>
      </c>
      <c r="R4" s="2">
        <v>8.534782608695652</v>
      </c>
      <c r="S4" s="780">
        <v>43423</v>
      </c>
      <c r="T4" s="48"/>
      <c r="U4" s="787"/>
      <c r="W4" s="788"/>
      <c r="X4" s="788"/>
      <c r="Y4" s="760"/>
      <c r="Z4" s="760"/>
    </row>
    <row r="5" spans="1:33" ht="21.95" customHeight="1" x14ac:dyDescent="0.25">
      <c r="A5" s="50"/>
      <c r="B5" s="50"/>
      <c r="C5" s="51"/>
      <c r="E5" s="22" t="s">
        <v>1274</v>
      </c>
      <c r="F5" s="2">
        <v>55.26</v>
      </c>
      <c r="G5" s="78">
        <v>58.46</v>
      </c>
      <c r="H5">
        <v>200</v>
      </c>
      <c r="I5" s="2">
        <v>11052</v>
      </c>
      <c r="J5" s="2">
        <v>11692</v>
      </c>
      <c r="K5" s="2">
        <v>-640</v>
      </c>
      <c r="L5" s="660">
        <v>-5.4738282586383899E-2</v>
      </c>
      <c r="M5" s="2">
        <v>-640</v>
      </c>
      <c r="N5">
        <v>200</v>
      </c>
      <c r="O5" s="30" t="s">
        <v>1370</v>
      </c>
      <c r="P5" s="660">
        <v>2.8954035468693452E-2</v>
      </c>
      <c r="Q5" s="876">
        <v>-1.7399999999999999E-2</v>
      </c>
      <c r="R5" s="2">
        <v>13.283653846153845</v>
      </c>
      <c r="S5" s="780">
        <v>43436</v>
      </c>
      <c r="U5" s="788"/>
      <c r="V5" s="2"/>
      <c r="W5" s="787"/>
      <c r="X5" s="787"/>
      <c r="Y5" s="2"/>
    </row>
    <row r="6" spans="1:33" ht="21.95" customHeight="1" x14ac:dyDescent="0.25">
      <c r="A6" s="50"/>
      <c r="B6" s="50"/>
      <c r="C6" s="51"/>
      <c r="D6" s="708"/>
      <c r="E6" s="22" t="s">
        <v>14</v>
      </c>
      <c r="F6" s="2">
        <v>50.369900000000001</v>
      </c>
      <c r="G6" s="78">
        <v>47.935299999999991</v>
      </c>
      <c r="H6">
        <v>200</v>
      </c>
      <c r="I6" s="2">
        <v>10073.98</v>
      </c>
      <c r="J6" s="2">
        <v>9587.0599999999977</v>
      </c>
      <c r="K6" s="2">
        <v>486.92000000000189</v>
      </c>
      <c r="L6" s="660">
        <v>5.0789293067948063E-2</v>
      </c>
      <c r="M6" s="2">
        <v>486.92000000000189</v>
      </c>
      <c r="N6">
        <v>100</v>
      </c>
      <c r="O6" s="30" t="s">
        <v>1370</v>
      </c>
      <c r="P6" s="660">
        <v>5.5588754394985888E-2</v>
      </c>
      <c r="Q6" s="877">
        <v>-2.8E-3</v>
      </c>
      <c r="R6" s="2">
        <v>12.639874529485571</v>
      </c>
      <c r="S6" s="780">
        <v>43426</v>
      </c>
      <c r="T6" s="48"/>
      <c r="W6" s="788"/>
      <c r="X6" s="788"/>
      <c r="Y6" s="760"/>
      <c r="Z6" s="760"/>
      <c r="AA6" s="2"/>
      <c r="AB6"/>
      <c r="AC6"/>
      <c r="AD6"/>
      <c r="AE6"/>
      <c r="AF6"/>
      <c r="AG6"/>
    </row>
    <row r="7" spans="1:33" ht="21.95" customHeight="1" x14ac:dyDescent="0.25">
      <c r="A7" s="50"/>
      <c r="B7" s="50"/>
      <c r="C7" s="51"/>
      <c r="D7" s="708"/>
      <c r="E7" s="22" t="s">
        <v>895</v>
      </c>
      <c r="F7" s="2">
        <v>30.83</v>
      </c>
      <c r="G7" s="78">
        <v>20.383866666666677</v>
      </c>
      <c r="H7">
        <v>300</v>
      </c>
      <c r="I7" s="2">
        <v>9249</v>
      </c>
      <c r="J7" s="2">
        <v>6115.1600000000035</v>
      </c>
      <c r="K7" s="2">
        <v>3133.8399999999965</v>
      </c>
      <c r="L7" s="660">
        <v>0.51247064672060827</v>
      </c>
      <c r="M7" s="2">
        <v>3133.8399999999965</v>
      </c>
      <c r="N7">
        <v>100</v>
      </c>
      <c r="O7" s="30" t="s">
        <v>1369</v>
      </c>
      <c r="P7" s="660">
        <v>6.4871878040869288E-2</v>
      </c>
      <c r="Q7" s="876">
        <v>-6.9999999999999999E-4</v>
      </c>
      <c r="R7" s="2">
        <v>8.8085714285714278</v>
      </c>
      <c r="S7" s="780">
        <v>43429</v>
      </c>
      <c r="T7" s="48"/>
      <c r="V7" s="2"/>
      <c r="W7" s="787"/>
      <c r="X7" s="787"/>
      <c r="Y7" s="2"/>
      <c r="Z7" s="760"/>
    </row>
    <row r="8" spans="1:33" ht="21.95" customHeight="1" x14ac:dyDescent="0.25">
      <c r="A8" s="50"/>
      <c r="B8" s="50"/>
      <c r="C8" s="51"/>
      <c r="D8" s="708"/>
      <c r="E8" s="22" t="s">
        <v>173</v>
      </c>
      <c r="F8" s="2">
        <v>17.29</v>
      </c>
      <c r="G8" s="78">
        <v>26.328939999999992</v>
      </c>
      <c r="H8">
        <v>500</v>
      </c>
      <c r="I8" s="2">
        <v>8645</v>
      </c>
      <c r="J8" s="2">
        <v>13164.469999999996</v>
      </c>
      <c r="K8" s="2">
        <v>-4519.4700000000012</v>
      </c>
      <c r="L8" s="660">
        <v>-0.3433081620452626</v>
      </c>
      <c r="M8" s="2">
        <v>-4444.4500000000007</v>
      </c>
      <c r="N8">
        <v>300</v>
      </c>
      <c r="O8" s="30" t="s">
        <v>1373</v>
      </c>
      <c r="P8" s="660">
        <v>5.3209947946790057E-2</v>
      </c>
      <c r="Q8" s="876">
        <v>8.2000000000000007E-3</v>
      </c>
      <c r="R8" s="2">
        <v>11.154838709677419</v>
      </c>
      <c r="S8" s="780">
        <v>43417</v>
      </c>
      <c r="T8" s="48"/>
      <c r="Z8" s="760"/>
    </row>
    <row r="9" spans="1:33" ht="21.95" customHeight="1" x14ac:dyDescent="0.25">
      <c r="A9" s="51"/>
      <c r="B9" s="51"/>
      <c r="C9" s="51"/>
      <c r="D9" s="708"/>
      <c r="E9" s="22" t="s">
        <v>1114</v>
      </c>
      <c r="F9" s="2">
        <v>51.179900000000004</v>
      </c>
      <c r="G9" s="78">
        <v>44.41868055555554</v>
      </c>
      <c r="H9">
        <v>144</v>
      </c>
      <c r="I9" s="2">
        <v>7369.9056</v>
      </c>
      <c r="J9" s="2">
        <v>6396.2899999999972</v>
      </c>
      <c r="K9" s="2">
        <v>973.61560000000281</v>
      </c>
      <c r="L9" s="660">
        <v>0.15221567502411604</v>
      </c>
      <c r="M9" s="2">
        <v>973.61560000000281</v>
      </c>
      <c r="N9">
        <v>144</v>
      </c>
      <c r="O9" s="30"/>
      <c r="P9" s="660">
        <v>2.5400596718633681E-2</v>
      </c>
      <c r="Q9" s="876">
        <v>-2.8999999999999998E-3</v>
      </c>
      <c r="R9" s="2"/>
      <c r="S9" s="780">
        <v>43421</v>
      </c>
      <c r="T9" s="48"/>
      <c r="U9" s="48"/>
      <c r="W9" s="788"/>
      <c r="X9" s="788"/>
      <c r="Y9" s="760"/>
      <c r="Z9" s="760"/>
    </row>
    <row r="10" spans="1:33" ht="21.95" customHeight="1" x14ac:dyDescent="0.25">
      <c r="A10" s="50"/>
      <c r="B10" s="50"/>
      <c r="C10" s="51"/>
      <c r="D10" s="708"/>
      <c r="E10" s="22" t="s">
        <v>321</v>
      </c>
      <c r="F10" s="2">
        <v>17.25</v>
      </c>
      <c r="G10" s="78">
        <v>16.808475000000016</v>
      </c>
      <c r="H10">
        <v>400</v>
      </c>
      <c r="I10" s="2">
        <v>6900</v>
      </c>
      <c r="J10" s="2">
        <v>6723.3900000000067</v>
      </c>
      <c r="K10" s="2">
        <v>176.60999999999331</v>
      </c>
      <c r="L10" s="660">
        <v>2.626799873278117E-2</v>
      </c>
      <c r="M10" s="2">
        <v>461.57999999999811</v>
      </c>
      <c r="N10">
        <v>400</v>
      </c>
      <c r="O10" s="30" t="s">
        <v>1361</v>
      </c>
      <c r="P10" s="660">
        <v>0</v>
      </c>
      <c r="Q10" s="876">
        <v>-8.6E-3</v>
      </c>
      <c r="R10" s="2">
        <v>7.0408163265306118</v>
      </c>
      <c r="S10" s="780">
        <v>43345</v>
      </c>
      <c r="Z10" s="760"/>
    </row>
    <row r="11" spans="1:33" ht="21.95" customHeight="1" x14ac:dyDescent="0.25">
      <c r="A11" s="50"/>
      <c r="B11" s="50"/>
      <c r="C11" s="51"/>
      <c r="D11" s="708"/>
      <c r="E11" s="22" t="s">
        <v>221</v>
      </c>
      <c r="F11" s="2">
        <v>33.17</v>
      </c>
      <c r="G11" s="78">
        <v>-8.5844000000001692</v>
      </c>
      <c r="H11">
        <v>200</v>
      </c>
      <c r="I11" s="2">
        <v>6634</v>
      </c>
      <c r="J11" s="2">
        <v>-1716.8800000000338</v>
      </c>
      <c r="K11" s="2">
        <v>8350.8800000000338</v>
      </c>
      <c r="L11" s="660"/>
      <c r="M11" s="2">
        <v>9803.1400000000322</v>
      </c>
      <c r="N11">
        <v>200</v>
      </c>
      <c r="O11" s="30" t="s">
        <v>1366</v>
      </c>
      <c r="P11" s="660">
        <v>3.0147723846849564E-3</v>
      </c>
      <c r="Q11" s="876">
        <v>-9.2999999999999992E-3</v>
      </c>
      <c r="R11" s="2">
        <v>17.457894736842107</v>
      </c>
      <c r="S11" s="780">
        <v>43421</v>
      </c>
      <c r="U11" s="788"/>
      <c r="V11" s="760"/>
      <c r="W11" s="788"/>
      <c r="X11" s="788"/>
      <c r="Y11" s="760"/>
      <c r="Z11" s="760"/>
    </row>
    <row r="12" spans="1:33" ht="21.95" customHeight="1" x14ac:dyDescent="0.25">
      <c r="A12" s="50"/>
      <c r="B12" s="51"/>
      <c r="C12" s="51"/>
      <c r="D12" s="708"/>
      <c r="E12" s="22" t="s">
        <v>799</v>
      </c>
      <c r="F12" s="2">
        <v>22.05</v>
      </c>
      <c r="G12" s="78">
        <v>29.412966666666641</v>
      </c>
      <c r="H12">
        <v>300</v>
      </c>
      <c r="I12" s="2">
        <v>6615</v>
      </c>
      <c r="J12" s="2">
        <v>8823.8899999999921</v>
      </c>
      <c r="K12" s="2">
        <v>-2208.8899999999921</v>
      </c>
      <c r="L12" s="660">
        <v>-0.2503306364879882</v>
      </c>
      <c r="M12" s="2">
        <v>-2208.8899999999921</v>
      </c>
      <c r="N12">
        <v>300</v>
      </c>
      <c r="O12" s="30" t="s">
        <v>1385</v>
      </c>
      <c r="P12" s="660">
        <v>4.7165532879818596E-2</v>
      </c>
      <c r="Q12" s="876">
        <v>-3.5000000000000003E-2</v>
      </c>
      <c r="R12" s="2">
        <v>12.970588235294118</v>
      </c>
      <c r="S12" s="780">
        <v>43324</v>
      </c>
      <c r="U12" s="787"/>
      <c r="V12" s="2"/>
      <c r="W12" s="787"/>
      <c r="X12" s="787"/>
      <c r="Y12" s="2"/>
      <c r="Z12" s="760"/>
    </row>
    <row r="13" spans="1:33" ht="21.95" customHeight="1" x14ac:dyDescent="0.25">
      <c r="A13" s="50"/>
      <c r="B13" s="51"/>
      <c r="C13" s="51"/>
      <c r="E13" s="22" t="s">
        <v>938</v>
      </c>
      <c r="F13" s="2">
        <v>41.76</v>
      </c>
      <c r="G13" s="78">
        <v>46.424399999999999</v>
      </c>
      <c r="H13">
        <v>150</v>
      </c>
      <c r="I13" s="2">
        <v>6264</v>
      </c>
      <c r="J13" s="2">
        <v>6963.66</v>
      </c>
      <c r="K13" s="2">
        <v>-699.65999999999985</v>
      </c>
      <c r="L13" s="660">
        <v>-0.10047302711505159</v>
      </c>
      <c r="M13" s="2">
        <v>-699.65999999999985</v>
      </c>
      <c r="N13">
        <v>150</v>
      </c>
      <c r="O13" s="30" t="s">
        <v>1362</v>
      </c>
      <c r="P13" s="660">
        <v>8.3812260536398463E-3</v>
      </c>
      <c r="Q13" s="876">
        <v>-2.18E-2</v>
      </c>
      <c r="R13" s="2">
        <v>20.125301204819273</v>
      </c>
      <c r="S13" s="780">
        <v>43425</v>
      </c>
      <c r="T13" s="48"/>
      <c r="V13" s="788"/>
      <c r="W13" s="788"/>
      <c r="X13" s="788"/>
      <c r="Y13" s="760"/>
      <c r="Z13" s="760"/>
    </row>
    <row r="14" spans="1:33" ht="21.95" customHeight="1" x14ac:dyDescent="0.25">
      <c r="A14" s="50"/>
      <c r="B14" s="50"/>
      <c r="C14" s="51"/>
      <c r="D14" s="708"/>
      <c r="E14" s="22" t="s">
        <v>269</v>
      </c>
      <c r="F14" s="2">
        <v>62.35</v>
      </c>
      <c r="G14" s="78">
        <v>45.967900000000007</v>
      </c>
      <c r="H14">
        <v>100</v>
      </c>
      <c r="I14" s="2">
        <v>6235</v>
      </c>
      <c r="J14" s="2">
        <v>4596.7900000000009</v>
      </c>
      <c r="K14" s="2">
        <v>1638.2099999999991</v>
      </c>
      <c r="L14" s="660">
        <v>0.35638130086429859</v>
      </c>
      <c r="M14" s="2">
        <v>1835.4199999999946</v>
      </c>
      <c r="N14">
        <v>100</v>
      </c>
      <c r="O14" s="30" t="s">
        <v>1345</v>
      </c>
      <c r="P14" s="660">
        <v>3.2076984763432237E-2</v>
      </c>
      <c r="Q14" s="876">
        <v>-2.9100000000000001E-2</v>
      </c>
      <c r="R14" s="2">
        <v>9.1961651917404126</v>
      </c>
      <c r="S14" s="780">
        <v>43324</v>
      </c>
      <c r="V14" s="788"/>
      <c r="W14" s="788"/>
      <c r="X14" s="788"/>
      <c r="Y14" s="760"/>
      <c r="Z14" s="660"/>
    </row>
    <row r="15" spans="1:33" ht="21.95" customHeight="1" x14ac:dyDescent="0.25">
      <c r="A15" s="60"/>
      <c r="B15" s="61"/>
      <c r="C15" s="60"/>
      <c r="D15" s="708"/>
      <c r="E15" s="22" t="s">
        <v>709</v>
      </c>
      <c r="F15" s="2">
        <v>59.98</v>
      </c>
      <c r="G15" s="78">
        <v>59.01</v>
      </c>
      <c r="H15">
        <v>100</v>
      </c>
      <c r="I15" s="2">
        <v>5998</v>
      </c>
      <c r="J15" s="2">
        <v>5901</v>
      </c>
      <c r="K15" s="2">
        <v>97</v>
      </c>
      <c r="L15" s="660">
        <v>1.6437891882731721E-2</v>
      </c>
      <c r="M15" s="2">
        <v>1137.7199999999939</v>
      </c>
      <c r="N15" s="29">
        <v>43535</v>
      </c>
      <c r="O15" s="30" t="s">
        <v>1182</v>
      </c>
      <c r="P15" s="660">
        <v>0</v>
      </c>
      <c r="Q15" s="876">
        <v>-3.2000000000000002E-3</v>
      </c>
      <c r="R15" s="2">
        <v>17.538011695906434</v>
      </c>
      <c r="T15" s="48"/>
      <c r="W15" s="788"/>
      <c r="X15" s="788"/>
      <c r="Y15" s="760"/>
      <c r="Z15" s="760"/>
    </row>
    <row r="16" spans="1:33" ht="21.95" customHeight="1" x14ac:dyDescent="0.25">
      <c r="A16" s="50"/>
      <c r="B16" s="51"/>
      <c r="C16" s="51"/>
      <c r="D16" s="708"/>
      <c r="E16" s="22" t="s">
        <v>172</v>
      </c>
      <c r="F16" s="2">
        <v>49.559899999999999</v>
      </c>
      <c r="G16" s="78">
        <v>44.889000000000038</v>
      </c>
      <c r="H16">
        <v>120</v>
      </c>
      <c r="I16" s="2">
        <v>5947.1880000000001</v>
      </c>
      <c r="J16" s="2">
        <v>5386.6800000000048</v>
      </c>
      <c r="K16" s="2">
        <v>560.50799999999617</v>
      </c>
      <c r="L16" s="660">
        <v>0.10405444540978762</v>
      </c>
      <c r="M16" s="2">
        <v>2165.0879999999979</v>
      </c>
      <c r="N16">
        <v>120</v>
      </c>
      <c r="O16" s="30" t="s">
        <v>1356</v>
      </c>
      <c r="P16" s="660">
        <v>3.4705477613958056E-2</v>
      </c>
      <c r="Q16" s="876">
        <v>-5.0000000000000001E-3</v>
      </c>
      <c r="R16" s="2">
        <v>10.9645796460177</v>
      </c>
      <c r="V16" s="788"/>
      <c r="W16" s="788"/>
      <c r="X16" s="788"/>
      <c r="Y16" s="760"/>
      <c r="Z16" s="760"/>
    </row>
    <row r="17" spans="1:33" ht="21.95" customHeight="1" x14ac:dyDescent="0.25">
      <c r="A17" s="50"/>
      <c r="B17" s="50"/>
      <c r="C17" s="51"/>
      <c r="D17" s="708"/>
      <c r="E17" s="22" t="s">
        <v>919</v>
      </c>
      <c r="F17" s="2">
        <v>190.38</v>
      </c>
      <c r="G17" s="78">
        <v>175.29666666666677</v>
      </c>
      <c r="H17">
        <v>30</v>
      </c>
      <c r="I17" s="2">
        <v>5711.4</v>
      </c>
      <c r="J17" s="2">
        <v>5258.9000000000033</v>
      </c>
      <c r="K17" s="2">
        <v>452.49999999999818</v>
      </c>
      <c r="L17" s="660">
        <v>8.604461008956181E-2</v>
      </c>
      <c r="M17" s="2">
        <v>452.49999999999818</v>
      </c>
      <c r="N17">
        <v>30</v>
      </c>
      <c r="O17" s="30" t="s">
        <v>1378</v>
      </c>
      <c r="P17" s="660">
        <v>1.0085092971950834E-2</v>
      </c>
      <c r="Q17" s="876">
        <v>-9.7999999999999997E-3</v>
      </c>
      <c r="R17" s="2">
        <v>22.085846867749421</v>
      </c>
      <c r="S17" s="780">
        <v>43426</v>
      </c>
      <c r="T17" s="48"/>
      <c r="V17" s="760"/>
      <c r="W17" s="788"/>
      <c r="X17" s="788"/>
      <c r="Y17" s="760"/>
      <c r="Z17" s="760"/>
    </row>
    <row r="18" spans="1:33" ht="21.95" customHeight="1" x14ac:dyDescent="0.25">
      <c r="A18" s="50"/>
      <c r="B18" s="50"/>
      <c r="C18" s="51"/>
      <c r="D18" s="708"/>
      <c r="E18" s="22" t="s">
        <v>1282</v>
      </c>
      <c r="F18" s="2">
        <v>182.28</v>
      </c>
      <c r="G18" s="78">
        <v>193.31733333333335</v>
      </c>
      <c r="H18">
        <v>30</v>
      </c>
      <c r="I18" s="2">
        <v>5468.4</v>
      </c>
      <c r="J18" s="2">
        <v>5799.52</v>
      </c>
      <c r="K18" s="2">
        <v>-331.1200000000008</v>
      </c>
      <c r="L18" s="660">
        <v>-5.709438022457039E-2</v>
      </c>
      <c r="M18" s="2">
        <v>-331.1200000000008</v>
      </c>
      <c r="N18">
        <v>30</v>
      </c>
      <c r="O18" s="30" t="s">
        <v>1346</v>
      </c>
      <c r="P18" s="660">
        <v>0</v>
      </c>
      <c r="Q18" s="876">
        <v>2E-3</v>
      </c>
      <c r="R18" s="2"/>
      <c r="W18" s="788"/>
      <c r="X18" s="788"/>
      <c r="Y18" s="760"/>
      <c r="Z18" s="760"/>
    </row>
    <row r="19" spans="1:33" ht="21.95" customHeight="1" x14ac:dyDescent="0.25">
      <c r="A19" s="51"/>
      <c r="B19" s="152"/>
      <c r="C19" s="272"/>
      <c r="D19" s="708"/>
      <c r="E19" s="22" t="s">
        <v>1297</v>
      </c>
      <c r="F19" s="2">
        <v>90.429900000000004</v>
      </c>
      <c r="G19" s="78">
        <v>91.35</v>
      </c>
      <c r="H19">
        <v>60</v>
      </c>
      <c r="I19" s="2">
        <v>5425.7939999999999</v>
      </c>
      <c r="J19" s="2">
        <v>5481</v>
      </c>
      <c r="K19" s="2">
        <v>-55.206000000000131</v>
      </c>
      <c r="L19" s="660">
        <v>-1.0072249589490869E-2</v>
      </c>
      <c r="M19" s="2">
        <v>-55.206000000000131</v>
      </c>
      <c r="N19">
        <v>60</v>
      </c>
      <c r="O19" s="30" t="s">
        <v>1358</v>
      </c>
      <c r="P19" s="660">
        <v>1.9904920828177405E-2</v>
      </c>
      <c r="Q19" s="876">
        <v>-6.9999999999999999E-4</v>
      </c>
      <c r="R19" s="2"/>
      <c r="U19" s="788"/>
      <c r="W19" s="788"/>
      <c r="X19" s="788"/>
      <c r="Y19" s="760"/>
      <c r="Z19" s="760"/>
      <c r="AA19" s="2"/>
      <c r="AB19"/>
      <c r="AC19"/>
      <c r="AD19"/>
      <c r="AE19" s="2"/>
      <c r="AF19"/>
      <c r="AG19"/>
    </row>
    <row r="20" spans="1:33" ht="21.95" customHeight="1" x14ac:dyDescent="0.25">
      <c r="A20" s="50"/>
      <c r="B20" s="50"/>
      <c r="C20" s="51"/>
      <c r="D20" s="708"/>
      <c r="E20" s="22" t="s">
        <v>1184</v>
      </c>
      <c r="F20" s="2">
        <v>2643.8496</v>
      </c>
      <c r="G20" s="78">
        <v>2181.0399999999991</v>
      </c>
      <c r="H20">
        <v>2</v>
      </c>
      <c r="I20" s="2">
        <v>5287.6992</v>
      </c>
      <c r="J20" s="2">
        <v>4362.0799999999981</v>
      </c>
      <c r="K20" s="2">
        <v>925.61920000000191</v>
      </c>
      <c r="L20" s="660">
        <v>0.21219675017422934</v>
      </c>
      <c r="M20" s="2">
        <v>925.61920000000191</v>
      </c>
      <c r="N20">
        <v>2</v>
      </c>
      <c r="O20" s="30" t="s">
        <v>1365</v>
      </c>
      <c r="P20" s="660">
        <v>0</v>
      </c>
      <c r="Q20" s="876">
        <v>2.07E-2</v>
      </c>
      <c r="R20" s="2">
        <v>13.628090721649485</v>
      </c>
      <c r="S20" s="780">
        <v>43422</v>
      </c>
      <c r="T20" s="48"/>
      <c r="V20" s="788"/>
      <c r="W20" s="788"/>
      <c r="X20" s="788"/>
      <c r="Y20" s="760"/>
      <c r="Z20" s="760"/>
      <c r="AA20" s="2"/>
      <c r="AB20"/>
      <c r="AC20"/>
      <c r="AD20"/>
      <c r="AE20"/>
      <c r="AF20"/>
      <c r="AG20"/>
    </row>
    <row r="21" spans="1:33" ht="21.95" customHeight="1" x14ac:dyDescent="0.25">
      <c r="A21" s="50"/>
      <c r="B21" s="50"/>
      <c r="C21" s="51"/>
      <c r="D21" s="708"/>
      <c r="E21" s="22" t="s">
        <v>1317</v>
      </c>
      <c r="F21" s="2">
        <v>95.349900000000005</v>
      </c>
      <c r="G21" s="78">
        <v>97.656200000000013</v>
      </c>
      <c r="H21">
        <v>50</v>
      </c>
      <c r="I21" s="2">
        <v>4767.4949999999999</v>
      </c>
      <c r="J21" s="2">
        <v>4882.8100000000004</v>
      </c>
      <c r="K21" s="2">
        <v>-115.31500000000051</v>
      </c>
      <c r="L21" s="660">
        <v>-2.3616524091660408E-2</v>
      </c>
      <c r="M21" s="2">
        <v>-115.31500000000051</v>
      </c>
      <c r="N21">
        <v>50</v>
      </c>
      <c r="O21" s="30" t="s">
        <v>1354</v>
      </c>
      <c r="P21" s="660">
        <v>9.2291654212537187E-3</v>
      </c>
      <c r="Q21" s="876">
        <v>-3.4700000000000002E-2</v>
      </c>
      <c r="R21" s="2">
        <v>21.670431818181818</v>
      </c>
      <c r="S21" s="780">
        <v>43436</v>
      </c>
      <c r="T21" s="48"/>
      <c r="V21" s="48"/>
      <c r="W21" s="788"/>
      <c r="X21" s="788"/>
      <c r="Y21" s="760"/>
      <c r="Z21" s="760"/>
    </row>
    <row r="22" spans="1:33" ht="21.95" customHeight="1" x14ac:dyDescent="0.25">
      <c r="A22" s="50"/>
      <c r="B22" s="50"/>
      <c r="C22" s="51"/>
      <c r="D22" s="708"/>
      <c r="E22" s="22" t="s">
        <v>1196</v>
      </c>
      <c r="F22" s="2">
        <v>84.979900000000001</v>
      </c>
      <c r="G22" s="78">
        <v>61.996000000000059</v>
      </c>
      <c r="H22">
        <v>50</v>
      </c>
      <c r="I22" s="2">
        <v>4248.9949999999999</v>
      </c>
      <c r="J22" s="2">
        <v>3099.8000000000029</v>
      </c>
      <c r="K22" s="2">
        <v>1149.194999999997</v>
      </c>
      <c r="L22" s="660">
        <v>0.37073198270856056</v>
      </c>
      <c r="M22" s="2">
        <v>1149.194999999997</v>
      </c>
      <c r="N22" s="29">
        <v>43528</v>
      </c>
      <c r="O22" s="30" t="s">
        <v>1370</v>
      </c>
      <c r="P22" s="660">
        <v>1.7886582591883492E-2</v>
      </c>
      <c r="Q22" s="876">
        <v>-1.5599999999999999E-2</v>
      </c>
      <c r="R22" s="2">
        <v>13.093975346687211</v>
      </c>
      <c r="S22" s="780">
        <v>43359</v>
      </c>
      <c r="W22" s="788"/>
      <c r="X22" s="788"/>
      <c r="Y22" s="760"/>
      <c r="Z22" s="760"/>
    </row>
    <row r="23" spans="1:33" ht="21.95" customHeight="1" x14ac:dyDescent="0.25">
      <c r="A23" s="50"/>
      <c r="B23" s="50"/>
      <c r="C23" s="51"/>
      <c r="D23" s="708"/>
      <c r="E23" s="22" t="s">
        <v>1374</v>
      </c>
      <c r="F23" s="2">
        <v>41.899900000000002</v>
      </c>
      <c r="G23" s="78">
        <v>40.28</v>
      </c>
      <c r="H23">
        <v>100</v>
      </c>
      <c r="I23" s="2">
        <v>4189.99</v>
      </c>
      <c r="J23" s="2">
        <v>4028</v>
      </c>
      <c r="K23" s="2">
        <v>161.98999999999978</v>
      </c>
      <c r="L23" s="660">
        <v>4.0215988083416115E-2</v>
      </c>
      <c r="M23" s="2">
        <v>161.98999999999978</v>
      </c>
      <c r="N23" s="29">
        <v>43537</v>
      </c>
      <c r="O23" s="30"/>
      <c r="P23" s="660">
        <v>8.114577839087922E-3</v>
      </c>
      <c r="Q23" s="876">
        <v>-2.06E-2</v>
      </c>
      <c r="R23" s="2"/>
      <c r="T23" s="48"/>
      <c r="V23" s="788"/>
      <c r="W23" s="788"/>
      <c r="X23" s="788"/>
      <c r="Y23" s="760"/>
      <c r="Z23" s="788"/>
    </row>
    <row r="24" spans="1:33" ht="21.95" customHeight="1" x14ac:dyDescent="0.25">
      <c r="A24" s="50"/>
      <c r="B24" s="50"/>
      <c r="C24" s="51"/>
      <c r="D24" s="708"/>
      <c r="E24" s="22" t="s">
        <v>932</v>
      </c>
      <c r="F24" s="2">
        <v>38.47</v>
      </c>
      <c r="G24" s="78">
        <v>19.713899999999995</v>
      </c>
      <c r="H24">
        <v>100</v>
      </c>
      <c r="I24" s="2">
        <v>3847</v>
      </c>
      <c r="J24" s="2">
        <v>1971.3899999999994</v>
      </c>
      <c r="K24" s="2">
        <v>1875.6100000000006</v>
      </c>
      <c r="L24" s="660">
        <v>0.95141499145273167</v>
      </c>
      <c r="M24" s="2">
        <v>1875.6100000000006</v>
      </c>
      <c r="N24" s="29">
        <v>43523</v>
      </c>
      <c r="O24" s="30" t="s">
        <v>1367</v>
      </c>
      <c r="P24" s="660">
        <v>1.9755653756173643E-2</v>
      </c>
      <c r="Q24" s="876">
        <v>1.7999999999999999E-2</v>
      </c>
      <c r="R24" s="2">
        <v>15.388</v>
      </c>
      <c r="S24" s="780">
        <v>43366</v>
      </c>
      <c r="V24" s="788"/>
      <c r="W24" s="788"/>
      <c r="X24" s="788"/>
      <c r="Y24" s="760"/>
      <c r="Z24" s="760"/>
      <c r="AA24" s="2"/>
      <c r="AB24"/>
      <c r="AC24"/>
      <c r="AD24"/>
      <c r="AE24"/>
      <c r="AF24"/>
      <c r="AG24"/>
    </row>
    <row r="25" spans="1:33" ht="21.95" customHeight="1" x14ac:dyDescent="0.25">
      <c r="A25" s="51"/>
      <c r="B25" s="50"/>
      <c r="C25" s="51"/>
      <c r="D25" s="708"/>
      <c r="E25" s="22" t="s">
        <v>824</v>
      </c>
      <c r="F25" s="2">
        <v>86.289900000000003</v>
      </c>
      <c r="G25" s="78">
        <v>66.57325000000003</v>
      </c>
      <c r="H25">
        <v>40</v>
      </c>
      <c r="I25" s="2">
        <v>3451.596</v>
      </c>
      <c r="J25" s="2">
        <v>2662.9300000000012</v>
      </c>
      <c r="K25" s="2">
        <v>788.66599999999971</v>
      </c>
      <c r="L25" s="660">
        <v>0.296164750857138</v>
      </c>
      <c r="M25" s="2">
        <v>788.66599999999971</v>
      </c>
      <c r="N25">
        <v>40</v>
      </c>
      <c r="O25" s="30" t="s">
        <v>1379</v>
      </c>
      <c r="P25" s="660">
        <v>2.6422559303000696E-2</v>
      </c>
      <c r="Q25" s="876">
        <v>-7.3000000000000001E-3</v>
      </c>
      <c r="R25" s="2">
        <v>18.128130252100842</v>
      </c>
      <c r="W25" s="788"/>
      <c r="X25" s="788"/>
      <c r="Y25" s="760"/>
      <c r="Z25" s="760"/>
    </row>
    <row r="26" spans="1:33" ht="21.95" customHeight="1" x14ac:dyDescent="0.25">
      <c r="A26" s="50"/>
      <c r="B26" s="51"/>
      <c r="C26" s="51"/>
      <c r="D26" s="708"/>
      <c r="E26" s="22" t="s">
        <v>1323</v>
      </c>
      <c r="F26" s="2">
        <v>136.15</v>
      </c>
      <c r="G26" s="78">
        <v>146.65</v>
      </c>
      <c r="H26">
        <v>25</v>
      </c>
      <c r="I26" s="2">
        <v>3403.75</v>
      </c>
      <c r="J26" s="2">
        <v>3666.25</v>
      </c>
      <c r="K26" s="2">
        <v>-262.5</v>
      </c>
      <c r="L26" s="660">
        <v>-7.1599045346062054E-2</v>
      </c>
      <c r="M26" s="2">
        <v>-262.5</v>
      </c>
      <c r="N26">
        <v>25</v>
      </c>
      <c r="O26" s="30" t="s">
        <v>1341</v>
      </c>
      <c r="P26" s="660">
        <v>6.4634594197576197E-3</v>
      </c>
      <c r="Q26" s="876">
        <v>-3.6299999999999999E-2</v>
      </c>
      <c r="R26" s="2">
        <v>30.943181818181817</v>
      </c>
      <c r="W26" s="788"/>
      <c r="X26" s="788"/>
      <c r="Y26" s="760"/>
      <c r="Z26" s="760"/>
    </row>
    <row r="27" spans="1:33" ht="21.95" customHeight="1" x14ac:dyDescent="0.25">
      <c r="A27" s="50"/>
      <c r="B27" s="51"/>
      <c r="C27" s="51"/>
      <c r="E27" s="22" t="s">
        <v>1316</v>
      </c>
      <c r="F27" s="2">
        <v>29.85</v>
      </c>
      <c r="G27" s="78">
        <v>23.882000000000026</v>
      </c>
      <c r="H27">
        <v>100</v>
      </c>
      <c r="I27" s="2">
        <v>2985</v>
      </c>
      <c r="J27" s="2">
        <v>2388.2000000000025</v>
      </c>
      <c r="K27" s="2">
        <v>596.79999999999745</v>
      </c>
      <c r="L27" s="660">
        <v>0.24989531865002798</v>
      </c>
      <c r="M27" s="2">
        <v>596.79999999999745</v>
      </c>
      <c r="N27" s="29">
        <v>43535</v>
      </c>
      <c r="O27" s="30" t="s">
        <v>1359</v>
      </c>
      <c r="P27" s="660">
        <v>1.0720268006700168E-2</v>
      </c>
      <c r="Q27" s="876">
        <v>-1.3899999999999999E-2</v>
      </c>
      <c r="R27" s="2"/>
      <c r="W27" s="788"/>
      <c r="X27" s="788"/>
      <c r="Y27" s="760"/>
      <c r="Z27" s="760"/>
    </row>
    <row r="28" spans="1:33" ht="21.95" customHeight="1" x14ac:dyDescent="0.25">
      <c r="A28" s="50"/>
      <c r="B28" s="50"/>
      <c r="C28" s="51"/>
      <c r="D28" s="708"/>
      <c r="E28" s="22" t="s">
        <v>893</v>
      </c>
      <c r="F28" s="2">
        <v>128.19</v>
      </c>
      <c r="G28" s="78">
        <v>40.18650000000067</v>
      </c>
      <c r="H28">
        <v>20</v>
      </c>
      <c r="I28" s="2">
        <v>2563.8000000000002</v>
      </c>
      <c r="J28" s="2">
        <v>803.73000000001343</v>
      </c>
      <c r="K28" s="2">
        <v>1760.0699999999897</v>
      </c>
      <c r="L28" s="660">
        <v>2.1898771975662936</v>
      </c>
      <c r="M28" s="2">
        <v>1760.0699999999897</v>
      </c>
      <c r="N28">
        <v>20</v>
      </c>
      <c r="O28" s="30" t="s">
        <v>1352</v>
      </c>
      <c r="P28" s="660">
        <v>4.0564786644824088E-3</v>
      </c>
      <c r="Q28" s="876">
        <v>-3.0000000000000001E-3</v>
      </c>
      <c r="R28" s="2">
        <v>14.87122969837587</v>
      </c>
      <c r="S28" s="780">
        <v>43324</v>
      </c>
      <c r="U28" s="788"/>
      <c r="W28" s="788"/>
      <c r="X28" s="788"/>
      <c r="Y28" s="760"/>
      <c r="Z28" s="760"/>
    </row>
    <row r="29" spans="1:33" ht="21.95" customHeight="1" x14ac:dyDescent="0.25">
      <c r="A29" s="50"/>
      <c r="B29" s="50"/>
      <c r="C29" s="51"/>
      <c r="D29" s="708"/>
      <c r="E29" s="22" t="s">
        <v>62</v>
      </c>
      <c r="F29" s="2">
        <v>327.86</v>
      </c>
      <c r="G29" s="78">
        <v>327.86</v>
      </c>
      <c r="H29">
        <v>0</v>
      </c>
      <c r="I29" s="2">
        <v>0</v>
      </c>
      <c r="J29" s="2">
        <v>0</v>
      </c>
      <c r="K29" s="2">
        <v>0</v>
      </c>
      <c r="L29" s="660">
        <v>0</v>
      </c>
      <c r="M29" s="2">
        <v>1659.3600000000079</v>
      </c>
      <c r="N29">
        <v>0</v>
      </c>
      <c r="O29" s="30"/>
      <c r="P29" s="660">
        <v>0</v>
      </c>
      <c r="Q29" s="877">
        <v>2.52E-2</v>
      </c>
      <c r="R29" s="2"/>
      <c r="U29" s="787"/>
      <c r="W29" s="788"/>
      <c r="X29" s="788"/>
      <c r="Y29" s="760"/>
      <c r="Z29" s="760"/>
    </row>
    <row r="30" spans="1:33" ht="21.95" customHeight="1" x14ac:dyDescent="0.25">
      <c r="A30" s="50"/>
      <c r="B30" s="50"/>
      <c r="C30" s="51"/>
      <c r="D30" s="708"/>
      <c r="E30" s="22" t="s">
        <v>200</v>
      </c>
      <c r="F30" s="2">
        <v>30.82</v>
      </c>
      <c r="G30" s="78">
        <v>30.82</v>
      </c>
      <c r="H30">
        <v>0</v>
      </c>
      <c r="I30" s="2">
        <v>0</v>
      </c>
      <c r="J30" s="2">
        <v>0</v>
      </c>
      <c r="K30" s="2">
        <v>0</v>
      </c>
      <c r="L30" s="660">
        <v>0</v>
      </c>
      <c r="M30" s="2">
        <v>555.54</v>
      </c>
      <c r="N30">
        <v>0</v>
      </c>
      <c r="O30" s="30"/>
      <c r="P30" s="660">
        <v>0</v>
      </c>
      <c r="Q30" s="877">
        <v>4.7999999999999996E-3</v>
      </c>
      <c r="R30" s="2"/>
      <c r="W30" s="788"/>
      <c r="X30" s="788"/>
      <c r="Y30" s="760"/>
      <c r="Z30" s="760"/>
    </row>
    <row r="31" spans="1:33" ht="21.95" customHeight="1" x14ac:dyDescent="0.25">
      <c r="A31" s="50"/>
      <c r="B31" s="50"/>
      <c r="C31" s="50"/>
      <c r="D31" s="708"/>
      <c r="E31" s="22" t="s">
        <v>209</v>
      </c>
      <c r="F31" s="2">
        <v>24.3</v>
      </c>
      <c r="G31" s="78">
        <v>24.3</v>
      </c>
      <c r="H31">
        <v>0</v>
      </c>
      <c r="I31" s="2">
        <v>0</v>
      </c>
      <c r="J31" s="2">
        <v>0</v>
      </c>
      <c r="K31" s="2">
        <v>973.83000000000175</v>
      </c>
      <c r="L31" s="660">
        <v>0</v>
      </c>
      <c r="M31" s="2">
        <v>2131.6999999999971</v>
      </c>
      <c r="N31">
        <v>0</v>
      </c>
      <c r="O31" s="30"/>
      <c r="P31" s="660">
        <v>6.0905349794238679E-2</v>
      </c>
      <c r="Q31" s="876">
        <v>1.47E-2</v>
      </c>
      <c r="R31" s="2">
        <v>6.0750000000000002</v>
      </c>
      <c r="T31" s="48"/>
      <c r="W31" s="788"/>
      <c r="X31" s="788"/>
      <c r="Y31" s="760"/>
      <c r="AA31" s="2"/>
      <c r="AB31"/>
      <c r="AC31"/>
      <c r="AD31"/>
      <c r="AE31"/>
      <c r="AF31"/>
      <c r="AG31"/>
    </row>
    <row r="32" spans="1:33" ht="21.95" customHeight="1" x14ac:dyDescent="0.25">
      <c r="A32" s="152"/>
      <c r="B32" s="50"/>
      <c r="C32" s="51"/>
      <c r="D32" s="708"/>
      <c r="E32" s="22" t="s">
        <v>199</v>
      </c>
      <c r="F32" s="2">
        <v>165.25</v>
      </c>
      <c r="G32" s="78">
        <v>165.25</v>
      </c>
      <c r="H32">
        <v>0</v>
      </c>
      <c r="I32" s="2">
        <v>0</v>
      </c>
      <c r="J32" s="2">
        <v>0</v>
      </c>
      <c r="K32" s="2">
        <v>0</v>
      </c>
      <c r="L32" s="660">
        <v>0</v>
      </c>
      <c r="M32" s="2">
        <v>363.09999999999945</v>
      </c>
      <c r="N32">
        <v>0</v>
      </c>
      <c r="O32" s="30"/>
      <c r="P32" s="660">
        <v>0</v>
      </c>
      <c r="Q32" s="876">
        <v>9.7000000000000003E-3</v>
      </c>
      <c r="R32" s="2"/>
      <c r="T32" s="48"/>
      <c r="U32" s="788"/>
      <c r="V32" s="2"/>
      <c r="W32" s="787"/>
      <c r="X32" s="787"/>
      <c r="Y32" s="2"/>
      <c r="Z32" s="760"/>
      <c r="AA32" s="2"/>
      <c r="AB32"/>
      <c r="AC32"/>
      <c r="AD32"/>
      <c r="AE32"/>
      <c r="AF32"/>
      <c r="AG32"/>
    </row>
    <row r="33" spans="1:33" ht="21.95" customHeight="1" x14ac:dyDescent="0.25">
      <c r="A33" s="50"/>
      <c r="B33" s="50"/>
      <c r="C33" s="51"/>
      <c r="D33" s="708"/>
      <c r="E33" s="22" t="s">
        <v>220</v>
      </c>
      <c r="F33" s="2">
        <v>102.67</v>
      </c>
      <c r="G33" s="78">
        <v>102.67</v>
      </c>
      <c r="H33">
        <v>0</v>
      </c>
      <c r="I33" s="2">
        <v>0</v>
      </c>
      <c r="J33" s="2">
        <v>0</v>
      </c>
      <c r="K33" s="2">
        <v>0</v>
      </c>
      <c r="L33" s="660">
        <v>0</v>
      </c>
      <c r="M33" s="2">
        <v>231.53999999999996</v>
      </c>
      <c r="N33">
        <v>0</v>
      </c>
      <c r="O33" s="30"/>
      <c r="P33" s="660">
        <v>1.6199999999999999E-2</v>
      </c>
      <c r="Q33" s="876">
        <v>9.4999999999999998E-3</v>
      </c>
      <c r="R33" s="2"/>
      <c r="T33" s="48"/>
      <c r="U33" s="788"/>
      <c r="V33" s="2"/>
      <c r="W33" s="787"/>
      <c r="X33" s="787"/>
      <c r="Y33" s="2"/>
      <c r="Z33" s="760"/>
    </row>
    <row r="34" spans="1:33" ht="21.95" customHeight="1" x14ac:dyDescent="0.25">
      <c r="A34" s="50"/>
      <c r="B34" s="50"/>
      <c r="C34" s="51"/>
      <c r="D34" s="708"/>
      <c r="E34" s="22" t="s">
        <v>260</v>
      </c>
      <c r="F34" s="2">
        <v>115.28</v>
      </c>
      <c r="G34" s="78">
        <v>115.28</v>
      </c>
      <c r="H34">
        <v>0</v>
      </c>
      <c r="I34" s="2">
        <v>0</v>
      </c>
      <c r="J34" s="2">
        <v>0</v>
      </c>
      <c r="K34" s="2">
        <v>0</v>
      </c>
      <c r="L34" s="660">
        <v>0</v>
      </c>
      <c r="M34" s="2">
        <v>1857.7799999999988</v>
      </c>
      <c r="N34">
        <v>0</v>
      </c>
      <c r="O34" s="30"/>
      <c r="P34" s="660">
        <v>1.49E-2</v>
      </c>
      <c r="Q34" s="876">
        <v>9.4000000000000004E-3</v>
      </c>
      <c r="R34" s="2"/>
      <c r="T34" s="48"/>
      <c r="W34" s="788"/>
      <c r="X34" s="788"/>
      <c r="Y34" s="760"/>
    </row>
    <row r="35" spans="1:33" ht="21.95" customHeight="1" x14ac:dyDescent="0.25">
      <c r="A35" s="50"/>
      <c r="B35" s="50"/>
      <c r="C35" s="51"/>
      <c r="D35" s="708"/>
      <c r="E35" s="22" t="s">
        <v>23</v>
      </c>
      <c r="F35" s="2">
        <v>39.51</v>
      </c>
      <c r="G35" s="78">
        <v>39.51</v>
      </c>
      <c r="H35">
        <v>0</v>
      </c>
      <c r="I35" s="2">
        <v>0</v>
      </c>
      <c r="J35" s="2">
        <v>0</v>
      </c>
      <c r="K35" s="2">
        <v>0</v>
      </c>
      <c r="L35" s="660">
        <v>0</v>
      </c>
      <c r="M35" s="2">
        <v>171.89999999999964</v>
      </c>
      <c r="N35">
        <v>0</v>
      </c>
      <c r="O35" s="30"/>
      <c r="P35" s="660">
        <v>0</v>
      </c>
      <c r="Q35" s="876">
        <v>1.14E-2</v>
      </c>
      <c r="R35" s="2"/>
      <c r="V35" s="788"/>
      <c r="W35" s="788"/>
      <c r="X35" s="788"/>
      <c r="Y35" s="760"/>
      <c r="Z35" s="760"/>
      <c r="AA35" s="2"/>
      <c r="AB35"/>
      <c r="AC35"/>
      <c r="AD35"/>
      <c r="AE35"/>
      <c r="AF35"/>
      <c r="AG35"/>
    </row>
    <row r="36" spans="1:33" ht="21.95" customHeight="1" x14ac:dyDescent="0.25">
      <c r="A36" s="50"/>
      <c r="B36" s="50"/>
      <c r="C36" s="51"/>
      <c r="D36" s="708"/>
      <c r="E36" s="22" t="s">
        <v>261</v>
      </c>
      <c r="F36" s="2">
        <v>49.04</v>
      </c>
      <c r="G36" s="78">
        <v>49.04</v>
      </c>
      <c r="H36">
        <v>0</v>
      </c>
      <c r="I36" s="2">
        <v>0</v>
      </c>
      <c r="J36" s="2">
        <v>0</v>
      </c>
      <c r="K36" s="2">
        <v>0</v>
      </c>
      <c r="L36" s="660">
        <v>0</v>
      </c>
      <c r="M36" s="2">
        <v>98.449999999999818</v>
      </c>
      <c r="N36">
        <v>0</v>
      </c>
      <c r="O36" s="30"/>
      <c r="P36" s="660">
        <v>1.11E-2</v>
      </c>
      <c r="Q36" s="876">
        <v>3.0999999999999999E-3</v>
      </c>
      <c r="R36" s="2"/>
      <c r="T36" s="48"/>
      <c r="U36" s="788"/>
      <c r="W36" s="788"/>
      <c r="X36" s="788"/>
      <c r="Y36" s="760"/>
      <c r="Z36" s="788"/>
    </row>
    <row r="37" spans="1:33" ht="21.95" customHeight="1" x14ac:dyDescent="0.25">
      <c r="A37" s="51"/>
      <c r="B37" s="51"/>
      <c r="C37" s="51"/>
      <c r="D37" s="708"/>
      <c r="E37" s="22" t="s">
        <v>318</v>
      </c>
      <c r="F37" s="2">
        <v>12</v>
      </c>
      <c r="G37" s="78">
        <v>12</v>
      </c>
      <c r="H37">
        <v>0</v>
      </c>
      <c r="I37" s="2">
        <v>0</v>
      </c>
      <c r="J37" s="2">
        <v>0</v>
      </c>
      <c r="K37" s="2">
        <v>-1184.9399999999987</v>
      </c>
      <c r="L37" s="660">
        <v>0</v>
      </c>
      <c r="M37" s="2">
        <v>98.479999999995925</v>
      </c>
      <c r="N37">
        <v>0</v>
      </c>
      <c r="O37" s="30"/>
      <c r="P37" s="660">
        <v>0</v>
      </c>
      <c r="Q37" s="876">
        <v>2.06E-2</v>
      </c>
      <c r="R37" s="2">
        <v>37.5</v>
      </c>
      <c r="T37" s="48"/>
      <c r="U37"/>
      <c r="V37" s="788"/>
      <c r="W37" s="788"/>
      <c r="X37" s="788"/>
      <c r="Y37" s="760"/>
    </row>
    <row r="38" spans="1:33" ht="21.95" customHeight="1" x14ac:dyDescent="0.25">
      <c r="A38" s="50"/>
      <c r="B38" s="50"/>
      <c r="C38" s="51"/>
      <c r="D38" s="708"/>
      <c r="E38" s="22" t="s">
        <v>36</v>
      </c>
      <c r="F38" s="2">
        <v>57.49</v>
      </c>
      <c r="G38" s="78">
        <v>57.49</v>
      </c>
      <c r="H38">
        <v>0</v>
      </c>
      <c r="I38" s="2">
        <v>0</v>
      </c>
      <c r="J38" s="2">
        <v>0</v>
      </c>
      <c r="K38" s="2">
        <v>0</v>
      </c>
      <c r="L38" s="660">
        <v>0</v>
      </c>
      <c r="M38" s="2">
        <v>117.73999999999978</v>
      </c>
      <c r="N38">
        <v>0</v>
      </c>
      <c r="O38" s="30"/>
      <c r="P38" s="660">
        <v>0</v>
      </c>
      <c r="Q38" s="876">
        <v>-6.7999999999999996E-3</v>
      </c>
      <c r="R38" s="2"/>
      <c r="T38" s="48"/>
      <c r="V38" s="788"/>
      <c r="W38" s="788"/>
      <c r="X38" s="788"/>
      <c r="Y38" s="760"/>
    </row>
    <row r="39" spans="1:33" ht="21.95" customHeight="1" x14ac:dyDescent="0.25">
      <c r="A39" s="51"/>
      <c r="B39" s="51"/>
      <c r="C39" s="51"/>
      <c r="D39" s="708"/>
      <c r="E39" s="22" t="s">
        <v>1349</v>
      </c>
      <c r="F39" s="2">
        <v>46.16</v>
      </c>
      <c r="G39" s="78">
        <v>46.16</v>
      </c>
      <c r="H39">
        <v>0</v>
      </c>
      <c r="I39" s="2">
        <v>0</v>
      </c>
      <c r="J39" s="2">
        <v>0</v>
      </c>
      <c r="K39" s="2">
        <v>0</v>
      </c>
      <c r="L39" s="660">
        <v>0</v>
      </c>
      <c r="M39" s="2">
        <v>264.92000000000007</v>
      </c>
      <c r="N39">
        <v>0</v>
      </c>
      <c r="O39" s="30"/>
      <c r="P39" s="660">
        <v>3.4200000000000001E-2</v>
      </c>
      <c r="Q39" s="876">
        <v>0</v>
      </c>
      <c r="R39" s="2"/>
      <c r="T39" s="48"/>
      <c r="V39" s="48"/>
      <c r="W39" s="788"/>
      <c r="X39" s="788"/>
      <c r="Y39" s="760"/>
      <c r="Z39" s="760"/>
      <c r="AA39" s="2"/>
      <c r="AB39"/>
      <c r="AC39"/>
      <c r="AD39"/>
      <c r="AE39"/>
      <c r="AF39"/>
      <c r="AG39"/>
    </row>
    <row r="40" spans="1:33" ht="21.95" customHeight="1" x14ac:dyDescent="0.25">
      <c r="A40" s="50"/>
      <c r="B40" s="50"/>
      <c r="C40" s="51"/>
      <c r="D40" s="708"/>
      <c r="E40" s="22" t="s">
        <v>292</v>
      </c>
      <c r="F40" s="2">
        <v>48.86</v>
      </c>
      <c r="G40" s="78">
        <v>48.86</v>
      </c>
      <c r="H40">
        <v>0</v>
      </c>
      <c r="I40" s="2">
        <v>0</v>
      </c>
      <c r="J40" s="2">
        <v>0</v>
      </c>
      <c r="K40" s="2">
        <v>0</v>
      </c>
      <c r="L40" s="660">
        <v>0</v>
      </c>
      <c r="M40" s="2">
        <v>910.79999999999927</v>
      </c>
      <c r="N40">
        <v>0</v>
      </c>
      <c r="O40" s="30"/>
      <c r="P40" s="660">
        <v>2.87E-2</v>
      </c>
      <c r="Q40" s="876">
        <v>2.0400000000000001E-2</v>
      </c>
      <c r="R40" s="2"/>
      <c r="T40" s="48"/>
      <c r="W40" s="788"/>
      <c r="X40" s="788"/>
      <c r="Y40" s="760"/>
      <c r="Z40" s="760"/>
    </row>
    <row r="41" spans="1:33" ht="21.95" customHeight="1" x14ac:dyDescent="0.25">
      <c r="A41" s="50"/>
      <c r="B41" s="51"/>
      <c r="C41" s="51"/>
      <c r="E41" s="22" t="s">
        <v>1321</v>
      </c>
      <c r="F41" s="2">
        <v>90.38</v>
      </c>
      <c r="G41" s="78">
        <v>90.38</v>
      </c>
      <c r="H41">
        <v>0</v>
      </c>
      <c r="I41" s="2">
        <v>0</v>
      </c>
      <c r="J41" s="2">
        <v>0</v>
      </c>
      <c r="K41" s="2">
        <v>149.8799999999992</v>
      </c>
      <c r="L41" s="660">
        <v>0</v>
      </c>
      <c r="M41" s="2">
        <v>149.8799999999992</v>
      </c>
      <c r="N41">
        <v>0</v>
      </c>
      <c r="O41" s="30" t="s">
        <v>1386</v>
      </c>
      <c r="P41" s="660">
        <v>1.2781588847090065E-2</v>
      </c>
      <c r="Q41" s="876">
        <v>-5.0000000000000001E-3</v>
      </c>
      <c r="R41" s="2"/>
      <c r="T41" s="48"/>
      <c r="W41" s="788"/>
      <c r="X41" s="788"/>
      <c r="Y41" s="760"/>
      <c r="Z41" s="760"/>
    </row>
    <row r="42" spans="1:33" ht="21.95" customHeight="1" x14ac:dyDescent="0.25">
      <c r="A42" s="50"/>
      <c r="B42" s="51"/>
      <c r="C42" s="51"/>
      <c r="E42" s="22" t="s">
        <v>670</v>
      </c>
      <c r="F42" s="2">
        <v>25.25</v>
      </c>
      <c r="G42" s="78">
        <v>25.25</v>
      </c>
      <c r="H42">
        <v>0</v>
      </c>
      <c r="I42" s="2">
        <v>0</v>
      </c>
      <c r="J42" s="2">
        <v>0</v>
      </c>
      <c r="K42" s="2">
        <v>0</v>
      </c>
      <c r="L42" s="660">
        <v>0</v>
      </c>
      <c r="M42" s="2">
        <v>557.94000000000005</v>
      </c>
      <c r="N42">
        <v>0</v>
      </c>
      <c r="O42" s="30"/>
      <c r="P42" s="660">
        <v>4.0599999999999997E-2</v>
      </c>
      <c r="Q42" s="876">
        <v>5.4999999999999997E-3</v>
      </c>
      <c r="R42" s="2"/>
      <c r="V42" s="48"/>
      <c r="W42" s="788"/>
      <c r="X42" s="788"/>
      <c r="Y42" s="760"/>
      <c r="Z42" s="760"/>
    </row>
    <row r="43" spans="1:33" ht="21.95" customHeight="1" x14ac:dyDescent="0.25">
      <c r="A43" s="50"/>
      <c r="B43" s="50"/>
      <c r="C43" s="51"/>
      <c r="D43" s="708"/>
      <c r="E43" s="22" t="s">
        <v>242</v>
      </c>
      <c r="F43" s="2">
        <v>64.69</v>
      </c>
      <c r="G43" s="78">
        <v>64.69</v>
      </c>
      <c r="H43">
        <v>0</v>
      </c>
      <c r="I43" s="2">
        <v>0</v>
      </c>
      <c r="J43" s="2">
        <v>0</v>
      </c>
      <c r="K43" s="2">
        <v>0</v>
      </c>
      <c r="L43" s="660">
        <v>0</v>
      </c>
      <c r="M43" s="2">
        <v>329.74000000000069</v>
      </c>
      <c r="N43">
        <v>0</v>
      </c>
      <c r="O43" s="30"/>
      <c r="P43" s="660">
        <v>0</v>
      </c>
      <c r="Q43" s="876">
        <v>5.0000000000000001E-4</v>
      </c>
      <c r="R43" s="2"/>
      <c r="W43" s="788"/>
      <c r="X43" s="788"/>
      <c r="Y43" s="760"/>
      <c r="Z43" s="760"/>
    </row>
    <row r="44" spans="1:33" ht="21.95" customHeight="1" x14ac:dyDescent="0.25">
      <c r="A44" s="50"/>
      <c r="B44" s="50"/>
      <c r="C44" s="51"/>
      <c r="D44" s="708"/>
      <c r="E44" s="22" t="s">
        <v>649</v>
      </c>
      <c r="F44" s="2">
        <v>18.71</v>
      </c>
      <c r="G44" s="78">
        <v>18.71</v>
      </c>
      <c r="H44">
        <v>0</v>
      </c>
      <c r="I44" s="2">
        <v>0</v>
      </c>
      <c r="J44" s="2">
        <v>0</v>
      </c>
      <c r="K44" s="2">
        <v>0</v>
      </c>
      <c r="L44" s="660">
        <v>0</v>
      </c>
      <c r="M44" s="2">
        <v>309.26000000000022</v>
      </c>
      <c r="N44">
        <v>0</v>
      </c>
      <c r="O44" s="30"/>
      <c r="P44" s="660">
        <v>8.8000000000000005E-3</v>
      </c>
      <c r="Q44" s="876">
        <v>6.0000000000000001E-3</v>
      </c>
      <c r="R44" s="2"/>
      <c r="W44" s="788"/>
      <c r="X44" s="788"/>
      <c r="Y44" s="760"/>
      <c r="Z44" s="760"/>
    </row>
    <row r="45" spans="1:33" ht="21.95" customHeight="1" x14ac:dyDescent="0.25">
      <c r="A45" s="51"/>
      <c r="B45" s="51"/>
      <c r="C45" s="51"/>
      <c r="D45" s="708"/>
      <c r="E45" s="22" t="s">
        <v>712</v>
      </c>
      <c r="F45" s="2">
        <v>242.67</v>
      </c>
      <c r="G45" s="78">
        <v>242.67</v>
      </c>
      <c r="H45">
        <v>0</v>
      </c>
      <c r="I45" s="2">
        <v>0</v>
      </c>
      <c r="J45" s="2">
        <v>0</v>
      </c>
      <c r="K45" s="2">
        <v>0</v>
      </c>
      <c r="L45" s="660">
        <v>0</v>
      </c>
      <c r="M45" s="2">
        <v>843.18000000000029</v>
      </c>
      <c r="N45">
        <v>0</v>
      </c>
      <c r="O45" s="30"/>
      <c r="P45" s="660">
        <v>2.8E-3</v>
      </c>
      <c r="Q45" s="876">
        <v>1.3899999999999999E-2</v>
      </c>
      <c r="R45" s="2"/>
      <c r="T45" s="48"/>
      <c r="V45" s="2"/>
      <c r="W45" s="787"/>
      <c r="X45" s="787"/>
      <c r="Y45" s="2"/>
      <c r="Z45" s="760"/>
    </row>
    <row r="46" spans="1:33" ht="21.95" customHeight="1" x14ac:dyDescent="0.25">
      <c r="A46" s="50"/>
      <c r="B46" s="50"/>
      <c r="C46" s="51"/>
      <c r="E46" s="22" t="s">
        <v>1281</v>
      </c>
      <c r="F46" s="2">
        <v>19.62</v>
      </c>
      <c r="G46" s="78">
        <v>19.62</v>
      </c>
      <c r="H46">
        <v>0</v>
      </c>
      <c r="I46" s="2">
        <v>0</v>
      </c>
      <c r="J46" s="2">
        <v>0</v>
      </c>
      <c r="K46" s="2">
        <v>863.92000000000007</v>
      </c>
      <c r="L46" s="660">
        <v>0</v>
      </c>
      <c r="M46" s="2">
        <v>863.92000000000007</v>
      </c>
      <c r="N46">
        <v>0</v>
      </c>
      <c r="O46" s="30"/>
      <c r="P46" s="660">
        <v>0</v>
      </c>
      <c r="Q46" s="876">
        <v>-5.1000000000000004E-3</v>
      </c>
      <c r="R46" s="2"/>
      <c r="W46" s="788"/>
      <c r="X46" s="788"/>
      <c r="Y46" s="760"/>
      <c r="Z46" s="660"/>
    </row>
    <row r="47" spans="1:33" ht="21.95" customHeight="1" x14ac:dyDescent="0.25">
      <c r="A47" s="50"/>
      <c r="B47" s="51"/>
      <c r="C47" s="51"/>
      <c r="D47" s="708"/>
      <c r="E47" s="22" t="s">
        <v>1311</v>
      </c>
      <c r="F47" s="2">
        <v>27.169899999999998</v>
      </c>
      <c r="G47" s="78">
        <v>27.169899999999998</v>
      </c>
      <c r="H47">
        <v>0</v>
      </c>
      <c r="I47" s="2">
        <v>0</v>
      </c>
      <c r="J47" s="2">
        <v>0</v>
      </c>
      <c r="K47" s="2">
        <v>593.93000000000029</v>
      </c>
      <c r="L47" s="660">
        <v>0</v>
      </c>
      <c r="M47" s="2">
        <v>593.93000000000029</v>
      </c>
      <c r="N47">
        <v>0</v>
      </c>
      <c r="O47" s="30" t="s">
        <v>1353</v>
      </c>
      <c r="P47" s="660">
        <v>0</v>
      </c>
      <c r="Q47" s="876">
        <v>-4.4000000000000003E-3</v>
      </c>
      <c r="R47" s="2">
        <v>6.174977272727272</v>
      </c>
      <c r="T47" s="48"/>
      <c r="V47" s="2"/>
      <c r="W47" s="787"/>
      <c r="X47" s="787"/>
      <c r="Y47" s="2"/>
      <c r="Z47" s="760"/>
    </row>
    <row r="48" spans="1:33" ht="21.95" customHeight="1" x14ac:dyDescent="0.25">
      <c r="A48" s="50"/>
      <c r="B48" s="50"/>
      <c r="C48" s="50"/>
      <c r="D48" s="708"/>
      <c r="E48" s="22" t="s">
        <v>1276</v>
      </c>
      <c r="F48" s="2">
        <v>54.82</v>
      </c>
      <c r="G48" s="78">
        <v>54.82</v>
      </c>
      <c r="H48">
        <v>0</v>
      </c>
      <c r="I48" s="2">
        <v>0</v>
      </c>
      <c r="J48" s="2">
        <v>0</v>
      </c>
      <c r="K48" s="2">
        <v>146.78999999999996</v>
      </c>
      <c r="L48" s="660">
        <v>0</v>
      </c>
      <c r="M48" s="2">
        <v>146.78999999999996</v>
      </c>
      <c r="N48">
        <v>0</v>
      </c>
      <c r="O48" s="30"/>
      <c r="P48" s="660">
        <v>2.1072601240423202E-2</v>
      </c>
      <c r="Q48" s="876">
        <v>6.1999999999999998E-3</v>
      </c>
      <c r="R48" s="2"/>
      <c r="V48" s="788"/>
      <c r="W48" s="788"/>
      <c r="X48" s="788"/>
      <c r="Y48" s="760"/>
      <c r="Z48" s="760"/>
    </row>
    <row r="49" spans="1:33" ht="21.95" customHeight="1" x14ac:dyDescent="0.25">
      <c r="A49" s="50"/>
      <c r="B49" s="50"/>
      <c r="C49" s="51"/>
      <c r="D49" s="708"/>
      <c r="E49" s="22" t="s">
        <v>1278</v>
      </c>
      <c r="F49" s="2">
        <v>44.65</v>
      </c>
      <c r="G49" s="78">
        <v>44.65</v>
      </c>
      <c r="H49">
        <v>0</v>
      </c>
      <c r="I49" s="2">
        <v>0</v>
      </c>
      <c r="J49" s="2">
        <v>0</v>
      </c>
      <c r="K49" s="2">
        <v>1589.75</v>
      </c>
      <c r="L49" s="660">
        <v>0</v>
      </c>
      <c r="M49" s="2">
        <v>1589.75</v>
      </c>
      <c r="N49">
        <v>0</v>
      </c>
      <c r="O49" s="30"/>
      <c r="P49" s="660">
        <v>1.1086226203807393E-3</v>
      </c>
      <c r="Q49" s="876">
        <v>1.2999999999999999E-3</v>
      </c>
      <c r="R49" s="2"/>
      <c r="T49" s="48"/>
      <c r="W49" s="788"/>
      <c r="X49" s="788"/>
      <c r="Y49" s="760"/>
    </row>
    <row r="50" spans="1:33" ht="21.95" customHeight="1" x14ac:dyDescent="0.25">
      <c r="A50" s="50"/>
      <c r="B50" s="51"/>
      <c r="C50" s="51"/>
      <c r="D50" s="708"/>
      <c r="E50" s="22" t="s">
        <v>1331</v>
      </c>
      <c r="F50" s="2">
        <v>57.43</v>
      </c>
      <c r="G50" s="78">
        <v>57.43</v>
      </c>
      <c r="H50">
        <v>0</v>
      </c>
      <c r="I50" s="2">
        <v>0</v>
      </c>
      <c r="J50" s="2">
        <v>0</v>
      </c>
      <c r="K50" s="2">
        <v>-0.63999999999987267</v>
      </c>
      <c r="L50" s="660">
        <v>0</v>
      </c>
      <c r="M50" s="2">
        <v>-0.63999999999987267</v>
      </c>
      <c r="N50">
        <v>0</v>
      </c>
      <c r="O50" s="30"/>
      <c r="P50" s="660">
        <v>1.532300191537524E-2</v>
      </c>
      <c r="Q50" s="876">
        <v>1.2699999999999999E-2</v>
      </c>
      <c r="R50" s="2">
        <v>13.052272727272726</v>
      </c>
      <c r="T50" s="48"/>
      <c r="U50"/>
      <c r="V50" s="788"/>
      <c r="W50" s="788"/>
      <c r="X50" s="788"/>
      <c r="Y50" s="760"/>
      <c r="Z50" s="760"/>
    </row>
    <row r="51" spans="1:33" ht="21.95" customHeight="1" x14ac:dyDescent="0.25">
      <c r="A51" s="50"/>
      <c r="B51" s="50"/>
      <c r="C51" s="51"/>
      <c r="D51" s="708"/>
      <c r="E51" s="22" t="s">
        <v>1329</v>
      </c>
      <c r="F51" s="2">
        <v>15.62</v>
      </c>
      <c r="G51" s="78">
        <v>15.62</v>
      </c>
      <c r="H51">
        <v>0</v>
      </c>
      <c r="I51" s="2">
        <v>0</v>
      </c>
      <c r="J51" s="2">
        <v>0</v>
      </c>
      <c r="K51" s="2">
        <v>450.96000000000004</v>
      </c>
      <c r="L51" s="660">
        <v>0</v>
      </c>
      <c r="M51" s="2">
        <v>450.96000000000004</v>
      </c>
      <c r="N51">
        <v>0</v>
      </c>
      <c r="O51" s="30" t="s">
        <v>1384</v>
      </c>
      <c r="P51" s="660">
        <v>7.3956466069142135E-2</v>
      </c>
      <c r="Q51" s="876">
        <v>3.7900000000000003E-2</v>
      </c>
      <c r="R51" s="2"/>
      <c r="T51" s="48"/>
      <c r="V51" s="788"/>
      <c r="W51" s="788"/>
      <c r="X51" s="788"/>
      <c r="Y51" s="760"/>
      <c r="Z51" s="760"/>
    </row>
    <row r="52" spans="1:33" ht="21.95" customHeight="1" x14ac:dyDescent="0.25">
      <c r="A52" s="50"/>
      <c r="B52" s="50"/>
      <c r="C52" s="51"/>
      <c r="D52" s="708"/>
      <c r="E52" s="22" t="s">
        <v>1330</v>
      </c>
      <c r="F52" s="2">
        <v>42.63</v>
      </c>
      <c r="G52" s="78">
        <v>42.63</v>
      </c>
      <c r="H52">
        <v>0</v>
      </c>
      <c r="I52" s="2">
        <v>0</v>
      </c>
      <c r="J52" s="2">
        <v>0</v>
      </c>
      <c r="K52" s="2">
        <v>347.42999999999893</v>
      </c>
      <c r="L52" s="660">
        <v>0</v>
      </c>
      <c r="M52" s="2">
        <v>347.42999999999893</v>
      </c>
      <c r="N52">
        <v>0</v>
      </c>
      <c r="O52" s="30"/>
      <c r="P52" s="660">
        <v>2.7098287590898426E-2</v>
      </c>
      <c r="Q52" s="876">
        <v>8.6E-3</v>
      </c>
      <c r="R52" s="2"/>
      <c r="W52" s="788"/>
      <c r="X52" s="788"/>
      <c r="Y52" s="760"/>
      <c r="Z52" s="760"/>
      <c r="AA52" s="2"/>
      <c r="AB52"/>
      <c r="AC52"/>
      <c r="AD52"/>
      <c r="AE52" s="2"/>
      <c r="AF52"/>
      <c r="AG52"/>
    </row>
    <row r="53" spans="1:33" ht="21.95" customHeight="1" x14ac:dyDescent="0.25">
      <c r="A53" s="152"/>
      <c r="B53" s="50"/>
      <c r="C53" s="51"/>
      <c r="D53" s="708"/>
      <c r="E53" s="22" t="s">
        <v>757</v>
      </c>
      <c r="F53" s="2">
        <v>9.1</v>
      </c>
      <c r="G53" s="78">
        <v>9.1</v>
      </c>
      <c r="H53">
        <v>0</v>
      </c>
      <c r="I53" s="2">
        <v>0</v>
      </c>
      <c r="J53" s="2">
        <v>0</v>
      </c>
      <c r="K53" s="2">
        <v>-1133.8100000000013</v>
      </c>
      <c r="L53" s="660">
        <v>0</v>
      </c>
      <c r="M53" s="2">
        <v>-1133.8100000000013</v>
      </c>
      <c r="N53">
        <v>0</v>
      </c>
      <c r="O53" s="30"/>
      <c r="P53" s="660">
        <v>1.7582417582417582E-2</v>
      </c>
      <c r="Q53" s="876">
        <v>6.2E-2</v>
      </c>
      <c r="R53" s="2">
        <v>9.5789473684210531</v>
      </c>
      <c r="S53" s="780">
        <v>43337</v>
      </c>
      <c r="W53" s="788"/>
      <c r="X53" s="788"/>
      <c r="Y53" s="760"/>
      <c r="Z53" s="760"/>
    </row>
    <row r="54" spans="1:33" ht="21.95" customHeight="1" x14ac:dyDescent="0.25">
      <c r="A54" s="51"/>
      <c r="B54" s="51"/>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T54" s="48"/>
      <c r="U54"/>
      <c r="V54" s="760"/>
      <c r="W54" s="788"/>
      <c r="X54" s="788"/>
      <c r="Y54" s="760"/>
      <c r="Z54" s="760"/>
    </row>
    <row r="55" spans="1:33" ht="21.95" customHeight="1" x14ac:dyDescent="0.25">
      <c r="A55" s="50"/>
      <c r="B55" s="51"/>
      <c r="C55" s="51"/>
      <c r="E55" s="22" t="s">
        <v>1328</v>
      </c>
      <c r="F55" s="2">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T55" s="48"/>
      <c r="U55" s="788"/>
      <c r="W55" s="788"/>
      <c r="X55" s="788"/>
      <c r="Y55" s="760"/>
      <c r="Z55" s="760"/>
    </row>
    <row r="56" spans="1:33" ht="21.95" customHeight="1" x14ac:dyDescent="0.25">
      <c r="A56" s="51"/>
      <c r="B56" s="51"/>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T56" s="48"/>
      <c r="U56" s="788"/>
      <c r="V56" s="2"/>
      <c r="W56" s="787"/>
      <c r="X56" s="787"/>
      <c r="Y56" s="760"/>
      <c r="Z56" s="760"/>
    </row>
    <row r="57" spans="1:33" ht="21.95" customHeight="1" x14ac:dyDescent="0.25">
      <c r="A57" s="51"/>
      <c r="B57" s="51"/>
      <c r="C57" s="51"/>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T57" s="48"/>
      <c r="W57" s="788"/>
      <c r="X57" s="788"/>
      <c r="Y57" s="760"/>
      <c r="Z57" s="760"/>
    </row>
    <row r="58" spans="1:33" ht="21.95" customHeight="1" x14ac:dyDescent="0.25">
      <c r="A58" s="50"/>
      <c r="B58" s="50"/>
      <c r="C58" s="51"/>
      <c r="D58" s="708"/>
      <c r="E58" s="22" t="s">
        <v>1016</v>
      </c>
      <c r="F58" s="2">
        <v>52.42</v>
      </c>
      <c r="G58" s="78">
        <v>52.42</v>
      </c>
      <c r="H58">
        <v>0</v>
      </c>
      <c r="I58" s="2">
        <v>0</v>
      </c>
      <c r="J58" s="2">
        <v>0</v>
      </c>
      <c r="K58" s="2">
        <v>458.44000000000051</v>
      </c>
      <c r="L58" s="660">
        <v>0</v>
      </c>
      <c r="M58" s="2">
        <v>458.44000000000051</v>
      </c>
      <c r="N58">
        <v>0</v>
      </c>
      <c r="O58" s="30"/>
      <c r="P58" s="660">
        <v>2.8615032430370085E-2</v>
      </c>
      <c r="Q58" s="876">
        <v>4.1999999999999997E-3</v>
      </c>
      <c r="R58" s="2"/>
      <c r="V58" s="2"/>
      <c r="W58" s="787"/>
      <c r="X58" s="787"/>
      <c r="Y58" s="2"/>
      <c r="Z58" s="660"/>
    </row>
    <row r="59" spans="1:33" ht="21.95" customHeight="1" x14ac:dyDescent="0.25">
      <c r="A59" s="50"/>
      <c r="B59" s="50"/>
      <c r="C59" s="51"/>
      <c r="D59" s="708"/>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T59" s="48"/>
      <c r="Z59"/>
    </row>
    <row r="60" spans="1:33" ht="21.95" customHeight="1" x14ac:dyDescent="0.25">
      <c r="A60" s="50"/>
      <c r="B60" s="50"/>
      <c r="C60" s="51"/>
      <c r="D60" s="708"/>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U60"/>
      <c r="V60" s="760"/>
      <c r="W60" s="788"/>
      <c r="X60" s="788"/>
      <c r="Y60" s="760"/>
      <c r="Z60" s="760"/>
    </row>
    <row r="61" spans="1:33" ht="21.95" customHeight="1" x14ac:dyDescent="0.25">
      <c r="A61" s="51"/>
      <c r="B61" s="51"/>
      <c r="C61" s="51"/>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T61" s="48"/>
      <c r="V61" s="788"/>
      <c r="W61" s="788"/>
      <c r="X61" s="788"/>
      <c r="Y61" s="760"/>
      <c r="Z61" s="760"/>
    </row>
    <row r="62" spans="1:33" ht="21.95" customHeight="1" x14ac:dyDescent="0.25">
      <c r="A62" s="50"/>
      <c r="B62" s="51"/>
      <c r="C62" s="51"/>
      <c r="D62" s="708"/>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V62" s="760"/>
      <c r="W62" s="788"/>
      <c r="X62" s="788"/>
      <c r="Y62" s="760"/>
      <c r="Z62" s="660"/>
      <c r="AA62" s="2"/>
      <c r="AB62"/>
      <c r="AC62"/>
      <c r="AD62"/>
      <c r="AE62"/>
      <c r="AF62"/>
      <c r="AG62"/>
    </row>
    <row r="63" spans="1:33" ht="21.95" customHeight="1" x14ac:dyDescent="0.25">
      <c r="A63" s="50"/>
      <c r="B63" s="51"/>
      <c r="C63" s="51"/>
      <c r="D63" s="708"/>
      <c r="E63" s="22" t="s">
        <v>803</v>
      </c>
      <c r="F63" s="2">
        <v>101.63</v>
      </c>
      <c r="G63" s="78">
        <v>101.63</v>
      </c>
      <c r="H63">
        <v>0</v>
      </c>
      <c r="I63" s="2">
        <v>0</v>
      </c>
      <c r="J63" s="2">
        <v>0</v>
      </c>
      <c r="K63" s="2">
        <v>977.16999999999825</v>
      </c>
      <c r="L63" s="660">
        <v>0</v>
      </c>
      <c r="M63" s="2">
        <v>977.16999999999825</v>
      </c>
      <c r="N63">
        <v>0</v>
      </c>
      <c r="O63" s="30" t="s">
        <v>1356</v>
      </c>
      <c r="P63" s="660">
        <v>6.6909377152415631E-3</v>
      </c>
      <c r="Q63" s="876">
        <v>2.1000000000000001E-2</v>
      </c>
      <c r="R63" s="2">
        <v>21.395789473684211</v>
      </c>
      <c r="U63" s="788"/>
      <c r="V63" s="788"/>
      <c r="W63" s="788"/>
      <c r="X63" s="788"/>
      <c r="Y63" s="760"/>
      <c r="Z63" s="660"/>
    </row>
    <row r="64" spans="1:33" ht="21.95" customHeight="1" x14ac:dyDescent="0.25">
      <c r="A64" s="50"/>
      <c r="B64" s="51"/>
      <c r="C64" s="51"/>
      <c r="D64" s="708"/>
      <c r="E64" s="22" t="s">
        <v>656</v>
      </c>
      <c r="F64" s="2">
        <v>159.04</v>
      </c>
      <c r="G64" s="78">
        <v>159.04</v>
      </c>
      <c r="H64">
        <v>0</v>
      </c>
      <c r="I64" s="2">
        <v>0</v>
      </c>
      <c r="J64" s="2">
        <v>0</v>
      </c>
      <c r="K64" s="2">
        <v>2714.0600000000013</v>
      </c>
      <c r="L64" s="660">
        <v>0</v>
      </c>
      <c r="M64" s="2">
        <v>2714.0600000000013</v>
      </c>
      <c r="N64">
        <v>0</v>
      </c>
      <c r="O64" s="30"/>
      <c r="P64" s="660">
        <v>2.8E-3</v>
      </c>
      <c r="Q64" s="876">
        <v>1.29E-2</v>
      </c>
      <c r="R64" s="2">
        <v>23.772795216741404</v>
      </c>
      <c r="V64" s="760"/>
      <c r="W64" s="788"/>
      <c r="X64" s="788"/>
      <c r="Y64" s="760"/>
      <c r="Z64" s="760"/>
    </row>
    <row r="65" spans="1:33" ht="21.95" customHeight="1" x14ac:dyDescent="0.25">
      <c r="A65" s="50"/>
      <c r="B65" s="51"/>
      <c r="C65" s="51"/>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U65" s="788"/>
      <c r="V65" s="2"/>
      <c r="W65" s="787"/>
      <c r="X65" s="787"/>
      <c r="Y65" s="2"/>
      <c r="Z65" s="760"/>
    </row>
    <row r="66" spans="1:33" ht="21.95" customHeight="1" x14ac:dyDescent="0.25">
      <c r="A66" s="50"/>
      <c r="B66" s="50"/>
      <c r="C66" s="51"/>
      <c r="E66" s="22" t="s">
        <v>658</v>
      </c>
      <c r="F66" s="2">
        <v>216.4699</v>
      </c>
      <c r="G66" s="78">
        <v>216.4699</v>
      </c>
      <c r="H66">
        <v>0</v>
      </c>
      <c r="I66" s="2">
        <v>0</v>
      </c>
      <c r="J66" s="2">
        <v>0</v>
      </c>
      <c r="K66" s="2">
        <v>1538.6800000000021</v>
      </c>
      <c r="L66" s="660">
        <v>0</v>
      </c>
      <c r="M66" s="2">
        <v>1681.7100000000023</v>
      </c>
      <c r="N66">
        <v>0</v>
      </c>
      <c r="O66" s="30" t="s">
        <v>1348</v>
      </c>
      <c r="P66" s="660">
        <v>2.309789952321316E-3</v>
      </c>
      <c r="Q66" s="876">
        <v>1.23E-2</v>
      </c>
      <c r="R66" s="2">
        <v>31.555379008746353</v>
      </c>
      <c r="W66" s="788"/>
      <c r="X66" s="788"/>
      <c r="Y66" s="760"/>
      <c r="Z66" s="660"/>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W67" s="788"/>
      <c r="X67" s="788"/>
      <c r="Y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V68" s="48"/>
      <c r="W68" s="788"/>
      <c r="X68" s="788"/>
      <c r="Y68" s="760"/>
      <c r="Z68" s="760"/>
    </row>
    <row r="69" spans="1:33" ht="21.95" customHeight="1" x14ac:dyDescent="0.25">
      <c r="A69" s="51"/>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788"/>
      <c r="W69" s="788"/>
      <c r="X69" s="788"/>
      <c r="Y69" s="760"/>
      <c r="Z69" s="760"/>
    </row>
    <row r="70" spans="1:33"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88"/>
      <c r="Y70" s="760"/>
      <c r="Z70" s="660"/>
      <c r="AA70" s="2"/>
      <c r="AB70"/>
      <c r="AC70"/>
      <c r="AD70"/>
      <c r="AE70"/>
      <c r="AF70"/>
      <c r="AG70"/>
    </row>
    <row r="71" spans="1:33"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88"/>
      <c r="X71" s="788"/>
      <c r="Y71" s="760"/>
      <c r="Z71" s="760"/>
    </row>
    <row r="72" spans="1:33" ht="21.95" customHeight="1" x14ac:dyDescent="0.25">
      <c r="A72" s="50"/>
      <c r="B72" s="50"/>
      <c r="C72" s="51"/>
      <c r="E72" s="22" t="s">
        <v>710</v>
      </c>
      <c r="F72" s="2">
        <v>843.17</v>
      </c>
      <c r="G72" s="78">
        <v>843.17</v>
      </c>
      <c r="H72">
        <v>0</v>
      </c>
      <c r="I72" s="2">
        <v>0</v>
      </c>
      <c r="J72" s="2">
        <v>0</v>
      </c>
      <c r="K72" s="2">
        <v>0</v>
      </c>
      <c r="L72" s="660">
        <v>0</v>
      </c>
      <c r="M72" s="2">
        <v>559.89000000000033</v>
      </c>
      <c r="N72">
        <v>0</v>
      </c>
      <c r="O72" s="30"/>
      <c r="P72" s="660">
        <v>0</v>
      </c>
      <c r="Q72" s="876">
        <v>-8.0000000000000004E-4</v>
      </c>
      <c r="R72" s="2"/>
      <c r="V72" s="2"/>
      <c r="W72" s="787"/>
      <c r="X72" s="787"/>
      <c r="Y72" s="2"/>
      <c r="Z72" s="787"/>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U73" s="788"/>
      <c r="V73" s="760"/>
      <c r="W73" s="788"/>
      <c r="X73" s="788"/>
      <c r="Y73" s="760"/>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788"/>
      <c r="V74" s="788"/>
      <c r="W74" s="788"/>
      <c r="X74" s="788"/>
      <c r="Y74" s="760"/>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U75"/>
      <c r="W75" s="788"/>
      <c r="X75" s="788"/>
      <c r="Y75" s="760"/>
      <c r="Z75" s="760"/>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U77" s="788"/>
      <c r="V77" s="788"/>
      <c r="W77" s="788"/>
      <c r="X77" s="788"/>
      <c r="Y77" s="760"/>
      <c r="Z77" s="760"/>
      <c r="AA77" s="2"/>
      <c r="AB77"/>
      <c r="AC77"/>
      <c r="AD77"/>
      <c r="AE77"/>
      <c r="AF77"/>
      <c r="AG77"/>
    </row>
    <row r="78" spans="1:33" ht="21.95" customHeight="1" x14ac:dyDescent="0.25">
      <c r="A78" s="50"/>
      <c r="B78" s="50"/>
      <c r="C78" s="51"/>
      <c r="E78" s="22" t="s">
        <v>219</v>
      </c>
      <c r="F78" s="2">
        <v>51.93</v>
      </c>
      <c r="G78" s="78">
        <v>51.93</v>
      </c>
      <c r="H78">
        <v>0</v>
      </c>
      <c r="I78" s="2">
        <v>0</v>
      </c>
      <c r="J78" s="2">
        <v>0</v>
      </c>
      <c r="K78" s="2">
        <v>0</v>
      </c>
      <c r="L78" s="660">
        <v>0</v>
      </c>
      <c r="M78" s="2">
        <v>257.64999999999964</v>
      </c>
      <c r="N78">
        <v>0</v>
      </c>
      <c r="O78" s="30"/>
      <c r="P78" s="660">
        <v>0</v>
      </c>
      <c r="Q78" s="876">
        <v>4.4999999999999997E-3</v>
      </c>
      <c r="R78" s="2"/>
      <c r="V78" s="48"/>
      <c r="W78" s="788"/>
      <c r="X78" s="788"/>
      <c r="Y78" s="760"/>
    </row>
    <row r="79" spans="1:33" ht="21.95" customHeight="1" x14ac:dyDescent="0.25">
      <c r="A79" s="50"/>
      <c r="B79" s="51"/>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W79" s="788"/>
      <c r="X79" s="788"/>
      <c r="Y79" s="760"/>
      <c r="Z79" s="6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V80" s="788"/>
      <c r="W80" s="788"/>
      <c r="X80" s="788"/>
      <c r="Y80" s="760"/>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W81" s="788"/>
      <c r="X81" s="788"/>
      <c r="Y81" s="760"/>
      <c r="Z81" s="660"/>
    </row>
    <row r="82" spans="1:33" ht="21.95" customHeight="1" x14ac:dyDescent="0.25">
      <c r="A82" s="50"/>
      <c r="B82" s="50"/>
      <c r="C82" s="51"/>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88"/>
      <c r="Y82" s="760"/>
      <c r="Z82" s="760"/>
    </row>
    <row r="83" spans="1:33" ht="21.95" customHeight="1" x14ac:dyDescent="0.25">
      <c r="A83" s="51"/>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281"/>
      <c r="W83" s="788"/>
      <c r="X83" s="788"/>
      <c r="Y83" s="760"/>
    </row>
    <row r="84" spans="1:33" ht="21.95" customHeight="1" x14ac:dyDescent="0.25">
      <c r="A84" s="50"/>
      <c r="B84" s="50"/>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V84" s="788"/>
      <c r="W84" s="788"/>
      <c r="X84" s="788"/>
      <c r="Y84" s="760"/>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88"/>
      <c r="Y85" s="760"/>
      <c r="Z85" s="6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88"/>
      <c r="Y86" s="760"/>
      <c r="Z86" s="6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760"/>
      <c r="W87" s="788"/>
      <c r="X87" s="788"/>
      <c r="Y87" s="760"/>
      <c r="Z87" s="760"/>
    </row>
    <row r="88" spans="1:33" ht="21.95" customHeight="1" x14ac:dyDescent="0.25">
      <c r="A88" s="51"/>
      <c r="B88" s="152"/>
      <c r="C88" s="272"/>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88"/>
      <c r="Y88" s="760"/>
      <c r="Z88" s="760"/>
      <c r="AA88" s="2"/>
      <c r="AB88"/>
      <c r="AC88"/>
      <c r="AD88"/>
      <c r="AE88"/>
      <c r="AF88"/>
      <c r="AG88"/>
    </row>
    <row r="89" spans="1:33" ht="21.95" customHeight="1" x14ac:dyDescent="0.25">
      <c r="A89" s="51"/>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W89" s="788"/>
      <c r="X89" s="788"/>
      <c r="Y89" s="760"/>
      <c r="Z89" s="760"/>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88"/>
      <c r="Y90" s="760"/>
      <c r="Z90" s="760"/>
      <c r="AA90" s="2"/>
      <c r="AB90"/>
      <c r="AC90"/>
      <c r="AD90"/>
      <c r="AE90"/>
      <c r="AF90"/>
      <c r="AG9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Z92" s="760"/>
    </row>
    <row r="93" spans="1:33" ht="21.95" customHeight="1" x14ac:dyDescent="0.25">
      <c r="A93" s="50"/>
      <c r="B93" s="51"/>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Z93" s="760"/>
    </row>
    <row r="94" spans="1:33" ht="21.95" customHeight="1" x14ac:dyDescent="0.25">
      <c r="A94" s="50"/>
      <c r="B94" s="51"/>
      <c r="C94" s="51"/>
      <c r="D94" s="708"/>
      <c r="E94" s="22" t="s">
        <v>47</v>
      </c>
      <c r="F94" s="2">
        <v>168.38</v>
      </c>
      <c r="G94" s="78">
        <v>168.38</v>
      </c>
      <c r="H94">
        <v>0</v>
      </c>
      <c r="I94" s="2">
        <v>0</v>
      </c>
      <c r="J94" s="2">
        <v>0</v>
      </c>
      <c r="K94" s="2">
        <v>0</v>
      </c>
      <c r="L94" s="660">
        <v>0</v>
      </c>
      <c r="M94" s="2">
        <v>-168.6200000000008</v>
      </c>
      <c r="N94">
        <v>0</v>
      </c>
      <c r="O94" s="30"/>
      <c r="P94" s="660">
        <v>0</v>
      </c>
      <c r="Q94" s="876">
        <v>1.04E-2</v>
      </c>
      <c r="R94" s="2"/>
      <c r="Z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Z96" s="760"/>
      <c r="AA96" s="2"/>
      <c r="AB96"/>
      <c r="AC96"/>
      <c r="AD96"/>
      <c r="AE96"/>
      <c r="AF96"/>
      <c r="AG96"/>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Z97" s="6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T102" s="48"/>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4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42" priority="760">
      <formula>$H2=0</formula>
    </cfRule>
  </conditionalFormatting>
  <conditionalFormatting sqref="K109:K200">
    <cfRule type="expression" dxfId="3941" priority="761">
      <formula>$J109=0</formula>
    </cfRule>
  </conditionalFormatting>
  <conditionalFormatting sqref="K109:K458">
    <cfRule type="expression" dxfId="3940" priority="802">
      <formula>$J109&lt;0</formula>
    </cfRule>
  </conditionalFormatting>
  <conditionalFormatting sqref="E59">
    <cfRule type="expression" dxfId="3939" priority="731">
      <formula>$H59=0</formula>
    </cfRule>
  </conditionalFormatting>
  <conditionalFormatting sqref="E5">
    <cfRule type="expression" dxfId="3938" priority="709">
      <formula>$H5=0</formula>
    </cfRule>
  </conditionalFormatting>
  <conditionalFormatting sqref="E60">
    <cfRule type="expression" dxfId="3937" priority="687">
      <formula>$H60=0</formula>
    </cfRule>
  </conditionalFormatting>
  <conditionalFormatting sqref="E62">
    <cfRule type="expression" dxfId="3936" priority="676">
      <formula>$H62=0</formula>
    </cfRule>
  </conditionalFormatting>
  <conditionalFormatting sqref="E61">
    <cfRule type="expression" dxfId="3935" priority="665">
      <formula>$H61=0</formula>
    </cfRule>
  </conditionalFormatting>
  <conditionalFormatting sqref="E8">
    <cfRule type="expression" dxfId="3934" priority="650">
      <formula>$H8=0</formula>
    </cfRule>
  </conditionalFormatting>
  <conditionalFormatting sqref="E63">
    <cfRule type="expression" dxfId="3933" priority="640">
      <formula>$H63=0</formula>
    </cfRule>
  </conditionalFormatting>
  <conditionalFormatting sqref="E20">
    <cfRule type="expression" dxfId="3932" priority="630">
      <formula>$H20=0</formula>
    </cfRule>
  </conditionalFormatting>
  <conditionalFormatting sqref="E64">
    <cfRule type="expression" dxfId="3931" priority="621">
      <formula>$H64=0</formula>
    </cfRule>
  </conditionalFormatting>
  <conditionalFormatting sqref="E65">
    <cfRule type="expression" dxfId="3930" priority="614">
      <formula>$H65=0</formula>
    </cfRule>
  </conditionalFormatting>
  <conditionalFormatting sqref="E11">
    <cfRule type="expression" dxfId="3929" priority="605">
      <formula>$H11=0</formula>
    </cfRule>
  </conditionalFormatting>
  <conditionalFormatting sqref="E9">
    <cfRule type="expression" dxfId="3928" priority="598">
      <formula>$H9=0</formula>
    </cfRule>
  </conditionalFormatting>
  <conditionalFormatting sqref="E66">
    <cfRule type="expression" dxfId="3927" priority="589">
      <formula>$H66=0</formula>
    </cfRule>
  </conditionalFormatting>
  <conditionalFormatting sqref="E10">
    <cfRule type="expression" dxfId="3926" priority="580">
      <formula>$H10=0</formula>
    </cfRule>
  </conditionalFormatting>
  <conditionalFormatting sqref="E26:E28 E30 E45:E49 E36:E43">
    <cfRule type="expression" dxfId="3925" priority="576">
      <formula>$H26=0</formula>
    </cfRule>
  </conditionalFormatting>
  <conditionalFormatting sqref="E29">
    <cfRule type="expression" dxfId="3924" priority="575">
      <formula>$H29=0</formula>
    </cfRule>
  </conditionalFormatting>
  <conditionalFormatting sqref="E31">
    <cfRule type="expression" dxfId="3923" priority="574">
      <formula>$H31=0</formula>
    </cfRule>
  </conditionalFormatting>
  <conditionalFormatting sqref="E32">
    <cfRule type="expression" dxfId="3922" priority="573">
      <formula>$H32=0</formula>
    </cfRule>
  </conditionalFormatting>
  <conditionalFormatting sqref="E44">
    <cfRule type="expression" dxfId="3921" priority="572">
      <formula>$H44=0</formula>
    </cfRule>
  </conditionalFormatting>
  <conditionalFormatting sqref="E35">
    <cfRule type="expression" dxfId="3920" priority="571">
      <formula>$H35=0</formula>
    </cfRule>
  </conditionalFormatting>
  <conditionalFormatting sqref="E33">
    <cfRule type="expression" dxfId="3919" priority="570">
      <formula>$H33=0</formula>
    </cfRule>
  </conditionalFormatting>
  <conditionalFormatting sqref="E34">
    <cfRule type="expression" dxfId="3918" priority="569">
      <formula>$H34=0</formula>
    </cfRule>
  </conditionalFormatting>
  <conditionalFormatting sqref="E67">
    <cfRule type="expression" dxfId="3917" priority="565">
      <formula>$H67=0</formula>
    </cfRule>
  </conditionalFormatting>
  <conditionalFormatting sqref="E69:E70">
    <cfRule type="expression" dxfId="3916" priority="558">
      <formula>$H69=0</formula>
    </cfRule>
  </conditionalFormatting>
  <conditionalFormatting sqref="E68">
    <cfRule type="expression" dxfId="3915" priority="551">
      <formula>$H68=0</formula>
    </cfRule>
  </conditionalFormatting>
  <conditionalFormatting sqref="E69:E70">
    <cfRule type="expression" dxfId="3914" priority="543">
      <formula>$H69=0</formula>
    </cfRule>
  </conditionalFormatting>
  <conditionalFormatting sqref="E71">
    <cfRule type="expression" dxfId="3913" priority="536">
      <formula>$H71=0</formula>
    </cfRule>
  </conditionalFormatting>
  <conditionalFormatting sqref="E72">
    <cfRule type="expression" dxfId="3912" priority="513">
      <formula>$H72=0</formula>
    </cfRule>
  </conditionalFormatting>
  <conditionalFormatting sqref="E72">
    <cfRule type="expression" dxfId="3911" priority="505">
      <formula>$H72=0</formula>
    </cfRule>
  </conditionalFormatting>
  <conditionalFormatting sqref="E74">
    <cfRule type="expression" dxfId="3910" priority="498">
      <formula>$H74=0</formula>
    </cfRule>
  </conditionalFormatting>
  <conditionalFormatting sqref="E73">
    <cfRule type="expression" dxfId="3909" priority="491">
      <formula>$H73=0</formula>
    </cfRule>
  </conditionalFormatting>
  <conditionalFormatting sqref="E75">
    <cfRule type="expression" dxfId="3908" priority="474">
      <formula>$H75=0</formula>
    </cfRule>
  </conditionalFormatting>
  <conditionalFormatting sqref="E7">
    <cfRule type="expression" dxfId="3907" priority="466">
      <formula>$H7=0</formula>
    </cfRule>
  </conditionalFormatting>
  <conditionalFormatting sqref="E76">
    <cfRule type="expression" dxfId="3906" priority="450">
      <formula>$H76=0</formula>
    </cfRule>
  </conditionalFormatting>
  <conditionalFormatting sqref="E77">
    <cfRule type="expression" dxfId="3905" priority="437">
      <formula>$H77=0</formula>
    </cfRule>
  </conditionalFormatting>
  <conditionalFormatting sqref="E78">
    <cfRule type="expression" dxfId="3904" priority="423">
      <formula>$H78=0</formula>
    </cfRule>
  </conditionalFormatting>
  <conditionalFormatting sqref="E79">
    <cfRule type="expression" dxfId="3903" priority="411">
      <formula>$H79=0</formula>
    </cfRule>
  </conditionalFormatting>
  <conditionalFormatting sqref="E80">
    <cfRule type="expression" dxfId="3902" priority="401">
      <formula>$H80=0</formula>
    </cfRule>
  </conditionalFormatting>
  <conditionalFormatting sqref="E81">
    <cfRule type="expression" dxfId="3901" priority="391">
      <formula>$H81=0</formula>
    </cfRule>
  </conditionalFormatting>
  <conditionalFormatting sqref="E82">
    <cfRule type="expression" dxfId="3900" priority="381">
      <formula>$H82=0</formula>
    </cfRule>
  </conditionalFormatting>
  <conditionalFormatting sqref="E83">
    <cfRule type="expression" dxfId="3899" priority="371">
      <formula>$H83=0</formula>
    </cfRule>
  </conditionalFormatting>
  <conditionalFormatting sqref="E84">
    <cfRule type="expression" dxfId="3898" priority="361">
      <formula>$H84=0</formula>
    </cfRule>
  </conditionalFormatting>
  <conditionalFormatting sqref="E85">
    <cfRule type="expression" dxfId="3897" priority="350">
      <formula>$H85=0</formula>
    </cfRule>
  </conditionalFormatting>
  <conditionalFormatting sqref="R109:R1048576">
    <cfRule type="expression" dxfId="389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89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894" priority="315">
      <formula>K3&gt;0</formula>
    </cfRule>
    <cfRule type="expression" dxfId="3893" priority="316">
      <formula>K3&lt;0</formula>
    </cfRule>
  </conditionalFormatting>
  <conditionalFormatting sqref="K2 K4 K6 K8 K10 K12 K14 K16 K18 K20 K22 K24 K26 K28 K30">
    <cfRule type="expression" dxfId="3892" priority="313">
      <formula>K2&gt;0</formula>
    </cfRule>
    <cfRule type="expression" dxfId="3891" priority="314">
      <formula>K2&lt;0</formula>
    </cfRule>
  </conditionalFormatting>
  <conditionalFormatting sqref="K23 K25 K27 K29">
    <cfRule type="expression" dxfId="3890" priority="311">
      <formula>K23&gt;0</formula>
    </cfRule>
    <cfRule type="expression" dxfId="3889" priority="312">
      <formula>K23&lt;0</formula>
    </cfRule>
  </conditionalFormatting>
  <conditionalFormatting sqref="K31 K33 K40 K35 K42 K37:K38">
    <cfRule type="expression" dxfId="3888" priority="309">
      <formula>K31&gt;0</formula>
    </cfRule>
    <cfRule type="expression" dxfId="3887" priority="310">
      <formula>K31&lt;0</formula>
    </cfRule>
  </conditionalFormatting>
  <conditionalFormatting sqref="K32 K39 K34 K41 K36 K43">
    <cfRule type="expression" dxfId="3886" priority="307">
      <formula>K32&gt;0</formula>
    </cfRule>
    <cfRule type="expression" dxfId="3885" priority="308">
      <formula>K32&lt;0</formula>
    </cfRule>
  </conditionalFormatting>
  <conditionalFormatting sqref="K45 K47 K49 K51 K53">
    <cfRule type="expression" dxfId="3884" priority="305">
      <formula>K45&gt;0</formula>
    </cfRule>
    <cfRule type="expression" dxfId="3883" priority="306">
      <formula>K45&lt;0</formula>
    </cfRule>
  </conditionalFormatting>
  <conditionalFormatting sqref="K46 K48 K50 K52">
    <cfRule type="expression" dxfId="3882" priority="303">
      <formula>K46&gt;0</formula>
    </cfRule>
    <cfRule type="expression" dxfId="3881" priority="304">
      <formula>K46&lt;0</formula>
    </cfRule>
  </conditionalFormatting>
  <conditionalFormatting sqref="K54 K56 K58 K60">
    <cfRule type="expression" dxfId="3880" priority="301">
      <formula>K54&gt;0</formula>
    </cfRule>
    <cfRule type="expression" dxfId="3879" priority="302">
      <formula>K54&lt;0</formula>
    </cfRule>
  </conditionalFormatting>
  <conditionalFormatting sqref="K55 K57 K59">
    <cfRule type="expression" dxfId="3878" priority="299">
      <formula>K55&gt;0</formula>
    </cfRule>
    <cfRule type="expression" dxfId="3877" priority="300">
      <formula>K55&lt;0</formula>
    </cfRule>
  </conditionalFormatting>
  <conditionalFormatting sqref="K68 K70 K72 K74">
    <cfRule type="expression" dxfId="3876" priority="297">
      <formula>K68&gt;0</formula>
    </cfRule>
    <cfRule type="expression" dxfId="3875" priority="298">
      <formula>K68&lt;0</formula>
    </cfRule>
  </conditionalFormatting>
  <conditionalFormatting sqref="K69 K71 K73">
    <cfRule type="expression" dxfId="3874" priority="295">
      <formula>K69&gt;0</formula>
    </cfRule>
    <cfRule type="expression" dxfId="3873" priority="296">
      <formula>K69&lt;0</formula>
    </cfRule>
  </conditionalFormatting>
  <conditionalFormatting sqref="K75 K77 K79 K81 K83">
    <cfRule type="expression" dxfId="3872" priority="293">
      <formula>K75&gt;0</formula>
    </cfRule>
    <cfRule type="expression" dxfId="3871" priority="294">
      <formula>K75&lt;0</formula>
    </cfRule>
  </conditionalFormatting>
  <conditionalFormatting sqref="K76 K78 K80 K82">
    <cfRule type="expression" dxfId="3870" priority="291">
      <formula>K76&gt;0</formula>
    </cfRule>
    <cfRule type="expression" dxfId="3869" priority="292">
      <formula>K76&lt;0</formula>
    </cfRule>
  </conditionalFormatting>
  <conditionalFormatting sqref="K82 K84 K88">
    <cfRule type="expression" dxfId="3868" priority="289">
      <formula>K82&gt;0</formula>
    </cfRule>
    <cfRule type="expression" dxfId="3867" priority="290">
      <formula>K82&lt;0</formula>
    </cfRule>
  </conditionalFormatting>
  <conditionalFormatting sqref="K83 K85">
    <cfRule type="expression" dxfId="3866" priority="287">
      <formula>K83&gt;0</formula>
    </cfRule>
    <cfRule type="expression" dxfId="3865" priority="288">
      <formula>K83&lt;0</formula>
    </cfRule>
  </conditionalFormatting>
  <conditionalFormatting sqref="M109:M200">
    <cfRule type="expression" dxfId="3864" priority="285">
      <formula>$J109=0</formula>
    </cfRule>
  </conditionalFormatting>
  <conditionalFormatting sqref="M109:M458">
    <cfRule type="expression" dxfId="3863" priority="286">
      <formula>$J109&lt;0</formula>
    </cfRule>
  </conditionalFormatting>
  <conditionalFormatting sqref="M3 M5 M7 M9 M11 M13 M15 M17 M19 M21">
    <cfRule type="expression" dxfId="3862" priority="283">
      <formula>M3&gt;0</formula>
    </cfRule>
    <cfRule type="expression" dxfId="3861" priority="284">
      <formula>M3&lt;0</formula>
    </cfRule>
  </conditionalFormatting>
  <conditionalFormatting sqref="M2 M4 M6 M8 M10 M12 M14 M16 M18 M20 M22 M24 M26 M28 M30">
    <cfRule type="expression" dxfId="3860" priority="281">
      <formula>M2&gt;0</formula>
    </cfRule>
    <cfRule type="expression" dxfId="3859" priority="282">
      <formula>M2&lt;0</formula>
    </cfRule>
  </conditionalFormatting>
  <conditionalFormatting sqref="M23 M25 M27 M29">
    <cfRule type="expression" dxfId="3858" priority="279">
      <formula>M23&gt;0</formula>
    </cfRule>
    <cfRule type="expression" dxfId="3857" priority="280">
      <formula>M23&lt;0</formula>
    </cfRule>
  </conditionalFormatting>
  <conditionalFormatting sqref="M31 M33 M40 M35 M42 M37:M38">
    <cfRule type="expression" dxfId="3856" priority="277">
      <formula>M31&gt;0</formula>
    </cfRule>
    <cfRule type="expression" dxfId="3855" priority="278">
      <formula>M31&lt;0</formula>
    </cfRule>
  </conditionalFormatting>
  <conditionalFormatting sqref="M32 M39 M34 M41 M36 M43">
    <cfRule type="expression" dxfId="3854" priority="275">
      <formula>M32&gt;0</formula>
    </cfRule>
    <cfRule type="expression" dxfId="3853" priority="276">
      <formula>M32&lt;0</formula>
    </cfRule>
  </conditionalFormatting>
  <conditionalFormatting sqref="M45 M47 M49 M51 M53">
    <cfRule type="expression" dxfId="3852" priority="273">
      <formula>M45&gt;0</formula>
    </cfRule>
    <cfRule type="expression" dxfId="3851" priority="274">
      <formula>M45&lt;0</formula>
    </cfRule>
  </conditionalFormatting>
  <conditionalFormatting sqref="M46 M48 M50 M52">
    <cfRule type="expression" dxfId="3850" priority="271">
      <formula>M46&gt;0</formula>
    </cfRule>
    <cfRule type="expression" dxfId="3849" priority="272">
      <formula>M46&lt;0</formula>
    </cfRule>
  </conditionalFormatting>
  <conditionalFormatting sqref="M54 M56 M58 M60">
    <cfRule type="expression" dxfId="3848" priority="269">
      <formula>M54&gt;0</formula>
    </cfRule>
    <cfRule type="expression" dxfId="3847" priority="270">
      <formula>M54&lt;0</formula>
    </cfRule>
  </conditionalFormatting>
  <conditionalFormatting sqref="M55 M57 M59 M61">
    <cfRule type="expression" dxfId="3846" priority="267">
      <formula>M55&gt;0</formula>
    </cfRule>
    <cfRule type="expression" dxfId="3845" priority="268">
      <formula>M55&lt;0</formula>
    </cfRule>
  </conditionalFormatting>
  <conditionalFormatting sqref="M68 M70 M72 M74">
    <cfRule type="expression" dxfId="3844" priority="265">
      <formula>M68&gt;0</formula>
    </cfRule>
    <cfRule type="expression" dxfId="3843" priority="266">
      <formula>M68&lt;0</formula>
    </cfRule>
  </conditionalFormatting>
  <conditionalFormatting sqref="M67 M69 M71 M73">
    <cfRule type="expression" dxfId="3842" priority="263">
      <formula>M67&gt;0</formula>
    </cfRule>
    <cfRule type="expression" dxfId="3841" priority="264">
      <formula>M67&lt;0</formula>
    </cfRule>
  </conditionalFormatting>
  <conditionalFormatting sqref="M75 M77 M79 M81 M83">
    <cfRule type="expression" dxfId="3840" priority="261">
      <formula>M75&gt;0</formula>
    </cfRule>
    <cfRule type="expression" dxfId="3839" priority="262">
      <formula>M75&lt;0</formula>
    </cfRule>
  </conditionalFormatting>
  <conditionalFormatting sqref="M76 M78 M80 M82">
    <cfRule type="expression" dxfId="3838" priority="259">
      <formula>M76&gt;0</formula>
    </cfRule>
    <cfRule type="expression" dxfId="3837" priority="260">
      <formula>M76&lt;0</formula>
    </cfRule>
  </conditionalFormatting>
  <conditionalFormatting sqref="M82 M84 M88">
    <cfRule type="expression" dxfId="3836" priority="257">
      <formula>M82&gt;0</formula>
    </cfRule>
    <cfRule type="expression" dxfId="3835" priority="258">
      <formula>M82&lt;0</formula>
    </cfRule>
  </conditionalFormatting>
  <conditionalFormatting sqref="M83 M85">
    <cfRule type="expression" dxfId="3834" priority="255">
      <formula>M83&gt;0</formula>
    </cfRule>
    <cfRule type="expression" dxfId="3833" priority="256">
      <formula>M83&lt;0</formula>
    </cfRule>
  </conditionalFormatting>
  <conditionalFormatting sqref="L109:L200">
    <cfRule type="expression" dxfId="3832" priority="253">
      <formula>$J109=0</formula>
    </cfRule>
  </conditionalFormatting>
  <conditionalFormatting sqref="L109:L458">
    <cfRule type="expression" dxfId="3831" priority="254">
      <formula>$J109&lt;0</formula>
    </cfRule>
  </conditionalFormatting>
  <conditionalFormatting sqref="L3 L5 L7 L9 L11 L13 L15 L17 L19 L21">
    <cfRule type="expression" dxfId="3830" priority="251">
      <formula>L3&gt;0</formula>
    </cfRule>
    <cfRule type="expression" dxfId="3829" priority="252">
      <formula>L3&lt;0</formula>
    </cfRule>
  </conditionalFormatting>
  <conditionalFormatting sqref="L2 L4 L6 L8 L10 L12 L14 L16 L18 L20 L22 L24 L26 L28 L30">
    <cfRule type="expression" dxfId="3828" priority="249">
      <formula>L2&gt;0</formula>
    </cfRule>
    <cfRule type="expression" dxfId="3827" priority="250">
      <formula>L2&lt;0</formula>
    </cfRule>
  </conditionalFormatting>
  <conditionalFormatting sqref="L23 L25 L27 L29">
    <cfRule type="expression" dxfId="3826" priority="247">
      <formula>L23&gt;0</formula>
    </cfRule>
    <cfRule type="expression" dxfId="3825" priority="248">
      <formula>L23&lt;0</formula>
    </cfRule>
  </conditionalFormatting>
  <conditionalFormatting sqref="L31 L33 L40 L35 L42 L37:L38">
    <cfRule type="expression" dxfId="3824" priority="245">
      <formula>L31&gt;0</formula>
    </cfRule>
    <cfRule type="expression" dxfId="3823" priority="246">
      <formula>L31&lt;0</formula>
    </cfRule>
  </conditionalFormatting>
  <conditionalFormatting sqref="L32 L39 L34 L41 L36 L43">
    <cfRule type="expression" dxfId="3822" priority="243">
      <formula>L32&gt;0</formula>
    </cfRule>
    <cfRule type="expression" dxfId="3821" priority="244">
      <formula>L32&lt;0</formula>
    </cfRule>
  </conditionalFormatting>
  <conditionalFormatting sqref="L45 L47 L49 L51 L53">
    <cfRule type="expression" dxfId="3820" priority="241">
      <formula>L45&gt;0</formula>
    </cfRule>
    <cfRule type="expression" dxfId="3819" priority="242">
      <formula>L45&lt;0</formula>
    </cfRule>
  </conditionalFormatting>
  <conditionalFormatting sqref="L46 L48 L50 L52">
    <cfRule type="expression" dxfId="3818" priority="239">
      <formula>L46&gt;0</formula>
    </cfRule>
    <cfRule type="expression" dxfId="3817" priority="240">
      <formula>L46&lt;0</formula>
    </cfRule>
  </conditionalFormatting>
  <conditionalFormatting sqref="L54 L56 L58 L60 L62">
    <cfRule type="expression" dxfId="3816" priority="237">
      <formula>L54&gt;0</formula>
    </cfRule>
    <cfRule type="expression" dxfId="3815" priority="238">
      <formula>L54&lt;0</formula>
    </cfRule>
  </conditionalFormatting>
  <conditionalFormatting sqref="L55 L57 L59 L61">
    <cfRule type="expression" dxfId="3814" priority="235">
      <formula>L55&gt;0</formula>
    </cfRule>
    <cfRule type="expression" dxfId="3813" priority="236">
      <formula>L55&lt;0</formula>
    </cfRule>
  </conditionalFormatting>
  <conditionalFormatting sqref="L66 L68 L70 L72 L74">
    <cfRule type="expression" dxfId="3812" priority="233">
      <formula>L66&gt;0</formula>
    </cfRule>
    <cfRule type="expression" dxfId="3811" priority="234">
      <formula>L66&lt;0</formula>
    </cfRule>
  </conditionalFormatting>
  <conditionalFormatting sqref="L58:L79">
    <cfRule type="expression" dxfId="3810" priority="231">
      <formula>L58&gt;0</formula>
    </cfRule>
    <cfRule type="expression" dxfId="3809" priority="232">
      <formula>L58&lt;0</formula>
    </cfRule>
  </conditionalFormatting>
  <conditionalFormatting sqref="L75 L77 L79 L81 L83">
    <cfRule type="expression" dxfId="3808" priority="229">
      <formula>L75&gt;0</formula>
    </cfRule>
    <cfRule type="expression" dxfId="3807" priority="230">
      <formula>L75&lt;0</formula>
    </cfRule>
  </conditionalFormatting>
  <conditionalFormatting sqref="L76 L78 L80 L82">
    <cfRule type="expression" dxfId="3806" priority="227">
      <formula>L76&gt;0</formula>
    </cfRule>
    <cfRule type="expression" dxfId="3805" priority="228">
      <formula>L76&lt;0</formula>
    </cfRule>
  </conditionalFormatting>
  <conditionalFormatting sqref="L82 L84 L88">
    <cfRule type="expression" dxfId="3804" priority="225">
      <formula>L82&gt;0</formula>
    </cfRule>
    <cfRule type="expression" dxfId="3803" priority="226">
      <formula>L82&lt;0</formula>
    </cfRule>
  </conditionalFormatting>
  <conditionalFormatting sqref="L83 L85">
    <cfRule type="expression" dxfId="3802" priority="223">
      <formula>L83&gt;0</formula>
    </cfRule>
    <cfRule type="expression" dxfId="380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00" priority="220">
      <formula>M44&gt;0</formula>
    </cfRule>
    <cfRule type="expression" dxfId="3799" priority="221">
      <formula>M44&lt;0</formula>
    </cfRule>
  </conditionalFormatting>
  <conditionalFormatting sqref="M62:M66">
    <cfRule type="expression" dxfId="3798" priority="218">
      <formula>M62&gt;0</formula>
    </cfRule>
    <cfRule type="expression" dxfId="3797" priority="219">
      <formula>M62&lt;0</formula>
    </cfRule>
  </conditionalFormatting>
  <conditionalFormatting sqref="E86">
    <cfRule type="expression" dxfId="3796" priority="217">
      <formula>$H86=0</formula>
    </cfRule>
  </conditionalFormatting>
  <conditionalFormatting sqref="K86">
    <cfRule type="expression" dxfId="3795" priority="215">
      <formula>K86&gt;0</formula>
    </cfRule>
    <cfRule type="expression" dxfId="3794" priority="216">
      <formula>K86&lt;0</formula>
    </cfRule>
  </conditionalFormatting>
  <conditionalFormatting sqref="M86">
    <cfRule type="expression" dxfId="3793" priority="213">
      <formula>M86&gt;0</formula>
    </cfRule>
    <cfRule type="expression" dxfId="3792" priority="214">
      <formula>M86&lt;0</formula>
    </cfRule>
  </conditionalFormatting>
  <conditionalFormatting sqref="L86">
    <cfRule type="expression" dxfId="3791" priority="211">
      <formula>L86&gt;0</formula>
    </cfRule>
    <cfRule type="expression" dxfId="379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89" priority="205">
      <formula>K61&gt;0</formula>
    </cfRule>
    <cfRule type="expression" dxfId="3788" priority="206">
      <formula>K61&lt;0</formula>
    </cfRule>
  </conditionalFormatting>
  <conditionalFormatting sqref="K44">
    <cfRule type="expression" dxfId="3787" priority="203">
      <formula>K44&gt;0</formula>
    </cfRule>
    <cfRule type="expression" dxfId="3786" priority="204">
      <formula>K44&lt;0</formula>
    </cfRule>
  </conditionalFormatting>
  <conditionalFormatting sqref="E87">
    <cfRule type="expression" dxfId="3785" priority="202">
      <formula>$H87=0</formula>
    </cfRule>
  </conditionalFormatting>
  <conditionalFormatting sqref="K87">
    <cfRule type="expression" dxfId="3784" priority="200">
      <formula>K87&gt;0</formula>
    </cfRule>
    <cfRule type="expression" dxfId="3783" priority="201">
      <formula>K87&lt;0</formula>
    </cfRule>
  </conditionalFormatting>
  <conditionalFormatting sqref="M87">
    <cfRule type="expression" dxfId="3782" priority="198">
      <formula>M87&gt;0</formula>
    </cfRule>
    <cfRule type="expression" dxfId="3781" priority="199">
      <formula>M87&lt;0</formula>
    </cfRule>
  </conditionalFormatting>
  <conditionalFormatting sqref="L87">
    <cfRule type="expression" dxfId="3780" priority="196">
      <formula>L87&gt;0</formula>
    </cfRule>
    <cfRule type="expression" dxfId="3779" priority="197">
      <formula>L87&lt;0</formula>
    </cfRule>
  </conditionalFormatting>
  <conditionalFormatting sqref="E88">
    <cfRule type="expression" dxfId="377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77" priority="183">
      <formula>$H89=0</formula>
    </cfRule>
  </conditionalFormatting>
  <conditionalFormatting sqref="E90">
    <cfRule type="expression" dxfId="3776" priority="182">
      <formula>$H90=0</formula>
    </cfRule>
  </conditionalFormatting>
  <conditionalFormatting sqref="E91">
    <cfRule type="expression" dxfId="3775" priority="181">
      <formula>$H91=0</formula>
    </cfRule>
  </conditionalFormatting>
  <conditionalFormatting sqref="K89">
    <cfRule type="expression" dxfId="3774" priority="179">
      <formula>K89&gt;0</formula>
    </cfRule>
    <cfRule type="expression" dxfId="3773" priority="180">
      <formula>K89&lt;0</formula>
    </cfRule>
  </conditionalFormatting>
  <conditionalFormatting sqref="K90">
    <cfRule type="expression" dxfId="3772" priority="177">
      <formula>K90&gt;0</formula>
    </cfRule>
    <cfRule type="expression" dxfId="3771" priority="178">
      <formula>K90&lt;0</formula>
    </cfRule>
  </conditionalFormatting>
  <conditionalFormatting sqref="K89 K91">
    <cfRule type="expression" dxfId="3770" priority="175">
      <formula>K89&gt;0</formula>
    </cfRule>
    <cfRule type="expression" dxfId="3769" priority="176">
      <formula>K89&lt;0</formula>
    </cfRule>
  </conditionalFormatting>
  <conditionalFormatting sqref="M89">
    <cfRule type="expression" dxfId="3768" priority="173">
      <formula>M89&gt;0</formula>
    </cfRule>
    <cfRule type="expression" dxfId="3767" priority="174">
      <formula>M89&lt;0</formula>
    </cfRule>
  </conditionalFormatting>
  <conditionalFormatting sqref="M90">
    <cfRule type="expression" dxfId="3766" priority="171">
      <formula>M90&gt;0</formula>
    </cfRule>
    <cfRule type="expression" dxfId="3765" priority="172">
      <formula>M90&lt;0</formula>
    </cfRule>
  </conditionalFormatting>
  <conditionalFormatting sqref="M89 M91">
    <cfRule type="expression" dxfId="3764" priority="169">
      <formula>M89&gt;0</formula>
    </cfRule>
    <cfRule type="expression" dxfId="3763" priority="170">
      <formula>M89&lt;0</formula>
    </cfRule>
  </conditionalFormatting>
  <conditionalFormatting sqref="L89">
    <cfRule type="expression" dxfId="3762" priority="167">
      <formula>L89&gt;0</formula>
    </cfRule>
    <cfRule type="expression" dxfId="3761" priority="168">
      <formula>L89&lt;0</formula>
    </cfRule>
  </conditionalFormatting>
  <conditionalFormatting sqref="L90">
    <cfRule type="expression" dxfId="3760" priority="165">
      <formula>L90&gt;0</formula>
    </cfRule>
    <cfRule type="expression" dxfId="3759" priority="166">
      <formula>L90&lt;0</formula>
    </cfRule>
  </conditionalFormatting>
  <conditionalFormatting sqref="L89 L91">
    <cfRule type="expression" dxfId="3758" priority="163">
      <formula>L89&gt;0</formula>
    </cfRule>
    <cfRule type="expression" dxfId="375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56" priority="161">
      <formula>$H92=0</formula>
    </cfRule>
  </conditionalFormatting>
  <conditionalFormatting sqref="K92">
    <cfRule type="expression" dxfId="3755" priority="159">
      <formula>K92&gt;0</formula>
    </cfRule>
    <cfRule type="expression" dxfId="3754" priority="160">
      <formula>K92&lt;0</formula>
    </cfRule>
  </conditionalFormatting>
  <conditionalFormatting sqref="M92">
    <cfRule type="expression" dxfId="3753" priority="157">
      <formula>M92&gt;0</formula>
    </cfRule>
    <cfRule type="expression" dxfId="3752" priority="158">
      <formula>M92&lt;0</formula>
    </cfRule>
  </conditionalFormatting>
  <conditionalFormatting sqref="L92">
    <cfRule type="expression" dxfId="3751" priority="155">
      <formula>L92&gt;0</formula>
    </cfRule>
    <cfRule type="expression" dxfId="375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49" priority="152">
      <formula>$H93=0</formula>
    </cfRule>
  </conditionalFormatting>
  <conditionalFormatting sqref="K93">
    <cfRule type="expression" dxfId="3748" priority="150">
      <formula>K93&gt;0</formula>
    </cfRule>
    <cfRule type="expression" dxfId="3747" priority="151">
      <formula>K93&lt;0</formula>
    </cfRule>
  </conditionalFormatting>
  <conditionalFormatting sqref="M93">
    <cfRule type="expression" dxfId="3746" priority="148">
      <formula>M93&gt;0</formula>
    </cfRule>
    <cfRule type="expression" dxfId="3745" priority="149">
      <formula>M93&lt;0</formula>
    </cfRule>
  </conditionalFormatting>
  <conditionalFormatting sqref="L93">
    <cfRule type="expression" dxfId="3744" priority="146">
      <formula>L93&gt;0</formula>
    </cfRule>
    <cfRule type="expression" dxfId="374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42" priority="142">
      <formula>$H92=0</formula>
    </cfRule>
  </conditionalFormatting>
  <conditionalFormatting sqref="E93">
    <cfRule type="expression" dxfId="3741" priority="141">
      <formula>$H93=0</formula>
    </cfRule>
  </conditionalFormatting>
  <conditionalFormatting sqref="E94">
    <cfRule type="expression" dxfId="3740" priority="140">
      <formula>$H94=0</formula>
    </cfRule>
  </conditionalFormatting>
  <conditionalFormatting sqref="K92">
    <cfRule type="expression" dxfId="3739" priority="138">
      <formula>K92&gt;0</formula>
    </cfRule>
    <cfRule type="expression" dxfId="3738" priority="139">
      <formula>K92&lt;0</formula>
    </cfRule>
  </conditionalFormatting>
  <conditionalFormatting sqref="K93">
    <cfRule type="expression" dxfId="3737" priority="136">
      <formula>K93&gt;0</formula>
    </cfRule>
    <cfRule type="expression" dxfId="3736" priority="137">
      <formula>K93&lt;0</formula>
    </cfRule>
  </conditionalFormatting>
  <conditionalFormatting sqref="K92 K94">
    <cfRule type="expression" dxfId="3735" priority="134">
      <formula>K92&gt;0</formula>
    </cfRule>
    <cfRule type="expression" dxfId="3734" priority="135">
      <formula>K92&lt;0</formula>
    </cfRule>
  </conditionalFormatting>
  <conditionalFormatting sqref="M92">
    <cfRule type="expression" dxfId="3733" priority="132">
      <formula>M92&gt;0</formula>
    </cfRule>
    <cfRule type="expression" dxfId="3732" priority="133">
      <formula>M92&lt;0</formula>
    </cfRule>
  </conditionalFormatting>
  <conditionalFormatting sqref="M93">
    <cfRule type="expression" dxfId="3731" priority="130">
      <formula>M93&gt;0</formula>
    </cfRule>
    <cfRule type="expression" dxfId="3730" priority="131">
      <formula>M93&lt;0</formula>
    </cfRule>
  </conditionalFormatting>
  <conditionalFormatting sqref="M92 M94">
    <cfRule type="expression" dxfId="3729" priority="128">
      <formula>M92&gt;0</formula>
    </cfRule>
    <cfRule type="expression" dxfId="3728" priority="129">
      <formula>M92&lt;0</formula>
    </cfRule>
  </conditionalFormatting>
  <conditionalFormatting sqref="L92">
    <cfRule type="expression" dxfId="3727" priority="126">
      <formula>L92&gt;0</formula>
    </cfRule>
    <cfRule type="expression" dxfId="3726" priority="127">
      <formula>L92&lt;0</formula>
    </cfRule>
  </conditionalFormatting>
  <conditionalFormatting sqref="L93">
    <cfRule type="expression" dxfId="3725" priority="124">
      <formula>L93&gt;0</formula>
    </cfRule>
    <cfRule type="expression" dxfId="3724" priority="125">
      <formula>L93&lt;0</formula>
    </cfRule>
  </conditionalFormatting>
  <conditionalFormatting sqref="L92 L94">
    <cfRule type="expression" dxfId="3723" priority="122">
      <formula>L92&gt;0</formula>
    </cfRule>
    <cfRule type="expression" dxfId="372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21" priority="120">
      <formula>$H95=0</formula>
    </cfRule>
  </conditionalFormatting>
  <conditionalFormatting sqref="K95">
    <cfRule type="expression" dxfId="3720" priority="118">
      <formula>K95&gt;0</formula>
    </cfRule>
    <cfRule type="expression" dxfId="3719" priority="119">
      <formula>K95&lt;0</formula>
    </cfRule>
  </conditionalFormatting>
  <conditionalFormatting sqref="M95">
    <cfRule type="expression" dxfId="3718" priority="116">
      <formula>M95&gt;0</formula>
    </cfRule>
    <cfRule type="expression" dxfId="3717" priority="117">
      <formula>M95&lt;0</formula>
    </cfRule>
  </conditionalFormatting>
  <conditionalFormatting sqref="L95">
    <cfRule type="expression" dxfId="3716" priority="114">
      <formula>L95&gt;0</formula>
    </cfRule>
    <cfRule type="expression" dxfId="371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14" priority="111">
      <formula>$H96=0</formula>
    </cfRule>
  </conditionalFormatting>
  <conditionalFormatting sqref="K96">
    <cfRule type="expression" dxfId="3713" priority="109">
      <formula>K96&gt;0</formula>
    </cfRule>
    <cfRule type="expression" dxfId="3712" priority="110">
      <formula>K96&lt;0</formula>
    </cfRule>
  </conditionalFormatting>
  <conditionalFormatting sqref="M96">
    <cfRule type="expression" dxfId="3711" priority="107">
      <formula>M96&gt;0</formula>
    </cfRule>
    <cfRule type="expression" dxfId="3710" priority="108">
      <formula>M96&lt;0</formula>
    </cfRule>
  </conditionalFormatting>
  <conditionalFormatting sqref="L96">
    <cfRule type="expression" dxfId="3709" priority="105">
      <formula>L96&gt;0</formula>
    </cfRule>
    <cfRule type="expression" dxfId="370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07" priority="98">
      <formula>$H97=0</formula>
    </cfRule>
  </conditionalFormatting>
  <conditionalFormatting sqref="E98">
    <cfRule type="expression" dxfId="370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05" priority="92">
      <formula>M97&gt;0</formula>
    </cfRule>
    <cfRule type="expression" dxfId="3704" priority="93">
      <formula>M97&lt;0</formula>
    </cfRule>
  </conditionalFormatting>
  <conditionalFormatting sqref="M98">
    <cfRule type="expression" dxfId="3703" priority="90">
      <formula>M98&gt;0</formula>
    </cfRule>
    <cfRule type="expression" dxfId="370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01" priority="84">
      <formula>$H99=0</formula>
    </cfRule>
  </conditionalFormatting>
  <conditionalFormatting sqref="E100">
    <cfRule type="expression" dxfId="370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699" priority="78">
      <formula>M99&gt;0</formula>
    </cfRule>
    <cfRule type="expression" dxfId="3698" priority="79">
      <formula>M99&lt;0</formula>
    </cfRule>
  </conditionalFormatting>
  <conditionalFormatting sqref="M100">
    <cfRule type="expression" dxfId="3697" priority="76">
      <formula>M100&gt;0</formula>
    </cfRule>
    <cfRule type="expression" dxfId="369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695" priority="70">
      <formula>$H101=0</formula>
    </cfRule>
  </conditionalFormatting>
  <conditionalFormatting sqref="E102">
    <cfRule type="expression" dxfId="369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93" priority="64">
      <formula>M101&gt;0</formula>
    </cfRule>
    <cfRule type="expression" dxfId="3692" priority="65">
      <formula>M101&lt;0</formula>
    </cfRule>
  </conditionalFormatting>
  <conditionalFormatting sqref="M102">
    <cfRule type="expression" dxfId="3691" priority="62">
      <formula>M102&gt;0</formula>
    </cfRule>
    <cfRule type="expression" dxfId="369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8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88" priority="51">
      <formula>M103&gt;0</formula>
    </cfRule>
    <cfRule type="expression" dxfId="368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8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85" priority="38">
      <formula>M104&gt;0</formula>
    </cfRule>
    <cfRule type="expression" dxfId="368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83" priority="34">
      <formula>$H105=0</formula>
    </cfRule>
  </conditionalFormatting>
  <conditionalFormatting sqref="E106">
    <cfRule type="expression" dxfId="368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81" priority="28">
      <formula>M105&gt;0</formula>
    </cfRule>
    <cfRule type="expression" dxfId="3680" priority="29">
      <formula>M105&lt;0</formula>
    </cfRule>
  </conditionalFormatting>
  <conditionalFormatting sqref="M106">
    <cfRule type="expression" dxfId="3679" priority="26">
      <formula>M106&gt;0</formula>
    </cfRule>
    <cfRule type="expression" dxfId="367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77" priority="20">
      <formula>$H107=0</formula>
    </cfRule>
  </conditionalFormatting>
  <conditionalFormatting sqref="E108">
    <cfRule type="expression" dxfId="367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75" priority="14">
      <formula>M107&gt;0</formula>
    </cfRule>
    <cfRule type="expression" dxfId="3674" priority="15">
      <formula>M107&lt;0</formula>
    </cfRule>
  </conditionalFormatting>
  <conditionalFormatting sqref="M108">
    <cfRule type="expression" dxfId="3673" priority="12">
      <formula>M108&gt;0</formula>
    </cfRule>
    <cfRule type="expression" dxfId="367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71" priority="8">
      <formula>L44&gt;0</formula>
    </cfRule>
    <cfRule type="expression" dxfId="3670" priority="9">
      <formula>L44&lt;0</formula>
    </cfRule>
  </conditionalFormatting>
  <conditionalFormatting sqref="K98">
    <cfRule type="expression" dxfId="3669" priority="6">
      <formula>K98&gt;0</formula>
    </cfRule>
    <cfRule type="expression" dxfId="3668" priority="7">
      <formula>K98&lt;0</formula>
    </cfRule>
  </conditionalFormatting>
  <conditionalFormatting sqref="K100">
    <cfRule type="expression" dxfId="3667" priority="4">
      <formula>K100&gt;0</formula>
    </cfRule>
    <cfRule type="expression" dxfId="3666" priority="5">
      <formula>K100&lt;0</formula>
    </cfRule>
  </conditionalFormatting>
  <conditionalFormatting sqref="K101">
    <cfRule type="expression" dxfId="3665" priority="2">
      <formula>K101&gt;0</formula>
    </cfRule>
    <cfRule type="expression" dxfId="3664" priority="3">
      <formula>K101&lt;0</formula>
    </cfRule>
  </conditionalFormatting>
  <hyperlinks>
    <hyperlink ref="E29" location="BIIB!A1" display="BIIB"/>
    <hyperlink ref="E30" location="MYL!A1" display="MYL"/>
    <hyperlink ref="E31" location="SIG!A1" display="SIG"/>
    <hyperlink ref="E22" location="ABC!A1" display="ABC"/>
    <hyperlink ref="E20" location="NVR!A1" display="NVR"/>
    <hyperlink ref="E32" location="AAPL!A1" display="AAPL"/>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TIF!A1" display="TIF"/>
    <hyperlink ref="E5" location="DWDP!A1" display="DWDP"/>
    <hyperlink ref="E42" location="GPS!A1" display="GPS"/>
    <hyperlink ref="E43" location="AKAM!A1" display="AKAM"/>
    <hyperlink ref="E44" location="ARNC!A1" display="ARNC"/>
    <hyperlink ref="E9" location="IEMG!A1" display="IEMG"/>
    <hyperlink ref="E14" location="CVS!A1" display="CVS"/>
    <hyperlink ref="E45" location="ADBE!A1" display="ADBE"/>
    <hyperlink ref="E18" location="FDX!A1" display="FDX"/>
    <hyperlink ref="E46" location="PPC!A1" display="PPC"/>
    <hyperlink ref="E47" location="SKX!A1" display="SKX"/>
    <hyperlink ref="E48" location="XLB!A1" display="XLB"/>
    <hyperlink ref="E21" location="EOG!A1" display="EOG"/>
    <hyperlink ref="E49" location="TCEHY!A1" display="TCEHY"/>
    <hyperlink ref="E50" location="CCL!A1" display="CCL"/>
    <hyperlink ref="E27" location="DVN!A1" display="DVN"/>
    <hyperlink ref="E51" location="ET!A1" display="ET"/>
    <hyperlink ref="E52" location="KWEB!A1" display="KWEB"/>
    <hyperlink ref="E3" location="MRO!A1" display="MRO"/>
    <hyperlink ref="E53" location="GE!A1" display="GE"/>
    <hyperlink ref="E13" location="XRAY!A1" display="XRAY"/>
    <hyperlink ref="E23" location="ATVI!A1" display="ATVI"/>
    <hyperlink ref="E19" location="CRI!A1" display="CRI"/>
    <hyperlink ref="E54" location="AOS!A1" display="AOS"/>
    <hyperlink ref="E55" location="IWM!A1" display="IWM"/>
    <hyperlink ref="E26"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24" location="CMCSA!A1" display="CMCSA"/>
    <hyperlink ref="E65" location="XEC!A1" display="XEC"/>
    <hyperlink ref="E4" location="WRK!A1" display="WRK"/>
    <hyperlink ref="E6" location="MO!A1" display="MO"/>
    <hyperlink ref="E7"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7" location="MLM!A1" display="MLM"/>
    <hyperlink ref="E2" location="KHC!A1" display="KHC"/>
    <hyperlink ref="E74" location="KBWY!A1" display="KBWY"/>
    <hyperlink ref="E28" location="AYI!A1" display="AYI"/>
    <hyperlink ref="E75" location="DIA!A1" display="DIA"/>
    <hyperlink ref="E76" location="ICE!A1" display="ICE"/>
    <hyperlink ref="E77" location="NKE!A1" display="NKE"/>
    <hyperlink ref="E11" location="MOS!A1" display="MOS"/>
    <hyperlink ref="E78" location="VGK!A1" display="VGK"/>
    <hyperlink ref="E79" location="CMG!A1" display="CMG"/>
    <hyperlink ref="E25" location="HAS!A1" display="HAS"/>
    <hyperlink ref="E15" location="HSIC!A1" display="HSIC"/>
    <hyperlink ref="E12"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8"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0"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39"/>
  <sheetViews>
    <sheetView tabSelected="1" zoomScaleNormal="100" workbookViewId="0">
      <pane ySplit="1" topLeftCell="A831" activePane="bottomLeft" state="frozen"/>
      <selection pane="bottomLeft" activeCell="Q844" sqref="Q84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118665.84999999998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row r="839" spans="1:26" ht="20.100000000000001" customHeight="1" x14ac:dyDescent="0.2">
      <c r="A839" s="798">
        <f t="shared" ref="A839" si="1230">B839-$B$2</f>
        <v>1284</v>
      </c>
      <c r="B839" s="817">
        <v>43517</v>
      </c>
      <c r="C839" s="842">
        <v>2774.88</v>
      </c>
      <c r="D839" s="814">
        <f t="shared" ref="D839" si="1231">(C839-C838)/C838</f>
        <v>-3.526412180845229E-3</v>
      </c>
      <c r="E839" s="841">
        <f t="shared" ref="E839" si="1232">(C839-$C$2)/$C$2</f>
        <v>0.3198379026274234</v>
      </c>
      <c r="F839" s="838">
        <v>7459.7</v>
      </c>
      <c r="G839" s="814">
        <f t="shared" ref="G839" si="1233">(F839-F838)/F838</f>
        <v>-3.9203852018812211E-3</v>
      </c>
      <c r="H839" s="819">
        <f t="shared" ref="H839" si="1234">(F839-F$2)/F$2</f>
        <v>0.4650706051024216</v>
      </c>
      <c r="I839" s="863">
        <v>418665.85</v>
      </c>
      <c r="J839" s="822">
        <v>300000</v>
      </c>
      <c r="K839" s="822">
        <f t="shared" ref="K839" si="1235">I839-I838-J839+J838</f>
        <v>-549.24000000004889</v>
      </c>
      <c r="L839" s="814">
        <f t="shared" ref="L839" si="1236">K839/I838</f>
        <v>-1.3101627615552886E-3</v>
      </c>
      <c r="M839" s="839">
        <f t="shared" ref="M839" si="1237">I839-J839</f>
        <v>118665.84999999998</v>
      </c>
      <c r="N839" s="824">
        <f t="shared" ref="N839" si="1238">M839/J839</f>
        <v>0.39555283333333324</v>
      </c>
      <c r="O839" s="808">
        <f t="shared" ref="O839" si="1239">N839/(A839/365.25)</f>
        <v>0.11251999406152645</v>
      </c>
      <c r="P839" s="839" t="b">
        <f t="shared" ref="P839" si="1240">L839&gt;D839</f>
        <v>1</v>
      </c>
      <c r="Q839" s="824">
        <f>COUNTIF(P$2:P839, TRUE)/(COUNTIF(P$2:P839,FALSE) + COUNTIF(P$2:P839, TRUE))</f>
        <v>0.5</v>
      </c>
      <c r="R839" s="866">
        <v>221787.94</v>
      </c>
      <c r="S839" s="868">
        <f t="shared" ref="S839" si="1241">I839-R839</f>
        <v>196877.90999999997</v>
      </c>
      <c r="T839" s="822">
        <v>-33160</v>
      </c>
      <c r="U839" s="822">
        <f t="shared" ref="U839" si="1242">M839-T839</f>
        <v>151825.84999999998</v>
      </c>
      <c r="V839" s="824">
        <f>STDEV(D$2:D839)*SQRT(252)</f>
        <v>0.14749329834613209</v>
      </c>
      <c r="W839" s="824">
        <f>STDEV(L$2:L839)*SQRT(252)</f>
        <v>0.25306765260955155</v>
      </c>
      <c r="X839" s="823">
        <f t="shared" ref="X839" si="1243">E839/(A839/365.25)/V839</f>
        <v>0.61685464872364026</v>
      </c>
      <c r="Y839" s="823">
        <f t="shared" ref="Y839" si="1244">O839/W839</f>
        <v>0.44462416630990476</v>
      </c>
      <c r="Z839" s="829">
        <f t="shared" ref="Z839" si="1245">-(E839-N839)</f>
        <v>7.5714930705909844E-2</v>
      </c>
    </row>
  </sheetData>
  <conditionalFormatting sqref="L840: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39">
    <cfRule type="colorScale" priority="1002">
      <colorScale>
        <cfvo type="min"/>
        <cfvo type="num" val="0"/>
        <cfvo type="max"/>
        <color rgb="FFF8696B"/>
        <color rgb="FFFFEB84"/>
        <color rgb="FF63BE7B"/>
      </colorScale>
    </cfRule>
  </conditionalFormatting>
  <conditionalFormatting sqref="G3:G839">
    <cfRule type="colorScale" priority="1004">
      <colorScale>
        <cfvo type="min"/>
        <cfvo type="num" val="0"/>
        <cfvo type="max"/>
        <color rgb="FFF8696B"/>
        <color rgb="FFFFEB84"/>
        <color rgb="FF63BE7B"/>
      </colorScale>
    </cfRule>
  </conditionalFormatting>
  <conditionalFormatting sqref="L3:L83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Y209" sqref="Y20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t="s">
        <v>81</v>
      </c>
      <c r="R265" s="363">
        <f>SUM(R207:R226)</f>
        <v>1.55</v>
      </c>
      <c r="S265" s="343" t="s">
        <v>81</v>
      </c>
      <c r="T265" s="342">
        <f>SUM(T207:T263)</f>
        <v>1190.8700000000001</v>
      </c>
    </row>
    <row r="266" spans="1:20" ht="18" customHeight="1" x14ac:dyDescent="0.25">
      <c r="M266" s="25" t="s">
        <v>151</v>
      </c>
      <c r="N266" s="435">
        <f>T265</f>
        <v>1190.8700000000001</v>
      </c>
    </row>
    <row r="267" spans="1:20" ht="18" customHeight="1" x14ac:dyDescent="0.25">
      <c r="M267" s="25" t="s">
        <v>129</v>
      </c>
      <c r="N267" s="141">
        <f>SUM(ACTIVE!M:M)</f>
        <v>119788.69746666809</v>
      </c>
    </row>
    <row r="269" spans="1:20" ht="18" customHeight="1" x14ac:dyDescent="0.25">
      <c r="M269" s="25" t="s">
        <v>142</v>
      </c>
      <c r="N269" s="141">
        <f>SUM(N264:N267) -R265</f>
        <v>118665.83746666816</v>
      </c>
    </row>
    <row r="270" spans="1:20" ht="18" customHeight="1" x14ac:dyDescent="0.25">
      <c r="M270" s="25" t="s">
        <v>143</v>
      </c>
      <c r="N270" s="141">
        <f>Balance!AA2</f>
        <v>118665.84999999998</v>
      </c>
    </row>
    <row r="271" spans="1:20" ht="18" customHeight="1" x14ac:dyDescent="0.25">
      <c r="M271" s="25"/>
      <c r="N271" s="26"/>
      <c r="O271" s="274"/>
    </row>
    <row r="273" spans="13:14" ht="18" customHeight="1" x14ac:dyDescent="0.25">
      <c r="M273" s="25" t="s">
        <v>131</v>
      </c>
      <c r="N273" s="436">
        <f>N269-N271-N270</f>
        <v>-1.2533331813756377E-2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63" priority="7">
      <formula>#REF!&gt;0</formula>
    </cfRule>
    <cfRule type="expression" dxfId="366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61" priority="58">
      <formula>F19&gt;0</formula>
    </cfRule>
    <cfRule type="expression" dxfId="366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59" priority="47">
      <formula>H25&gt;0</formula>
    </cfRule>
    <cfRule type="expression" dxfId="3658" priority="48">
      <formula>H25&lt;0</formula>
    </cfRule>
  </conditionalFormatting>
  <conditionalFormatting sqref="M39">
    <cfRule type="expression" dxfId="3657" priority="45">
      <formula>M39&gt;0</formula>
    </cfRule>
    <cfRule type="expression" dxfId="3656" priority="46">
      <formula>M39&lt;0</formula>
    </cfRule>
  </conditionalFormatting>
  <conditionalFormatting sqref="F61:F67">
    <cfRule type="expression" dxfId="3655" priority="43">
      <formula>F61&gt;0</formula>
    </cfRule>
    <cfRule type="expression" dxfId="3654" priority="44">
      <formula>F61&lt;0</formula>
    </cfRule>
  </conditionalFormatting>
  <conditionalFormatting sqref="H61:H67">
    <cfRule type="expression" dxfId="3653" priority="41">
      <formula>H61&gt;0</formula>
    </cfRule>
    <cfRule type="expression" dxfId="3652" priority="42">
      <formula>H61&lt;0</formula>
    </cfRule>
  </conditionalFormatting>
  <conditionalFormatting sqref="F21:F24">
    <cfRule type="expression" dxfId="3651" priority="39">
      <formula>F21&gt;0</formula>
    </cfRule>
    <cfRule type="expression" dxfId="3650" priority="40">
      <formula>F21&lt;0</formula>
    </cfRule>
  </conditionalFormatting>
  <conditionalFormatting sqref="H21:H24">
    <cfRule type="expression" dxfId="3649" priority="37">
      <formula>H21&gt;0</formula>
    </cfRule>
    <cfRule type="expression" dxfId="3648" priority="38">
      <formula>H21&lt;0</formula>
    </cfRule>
  </conditionalFormatting>
  <conditionalFormatting sqref="I25:I28">
    <cfRule type="expression" dxfId="3647" priority="31">
      <formula>I25&gt;0</formula>
    </cfRule>
    <cfRule type="expression" dxfId="3646" priority="32">
      <formula>I25&lt;0</formula>
    </cfRule>
  </conditionalFormatting>
  <conditionalFormatting sqref="I21:I24">
    <cfRule type="expression" dxfId="3645" priority="29">
      <formula>I21&gt;0</formula>
    </cfRule>
    <cfRule type="expression" dxfId="3644" priority="30">
      <formula>I21&lt;0</formula>
    </cfRule>
  </conditionalFormatting>
  <conditionalFormatting sqref="H29">
    <cfRule type="expression" dxfId="3643" priority="27">
      <formula>H29&gt;0</formula>
    </cfRule>
    <cfRule type="expression" dxfId="3642" priority="28">
      <formula>H29&lt;0</formula>
    </cfRule>
  </conditionalFormatting>
  <conditionalFormatting sqref="H30">
    <cfRule type="expression" dxfId="3641" priority="25">
      <formula>H30&gt;0</formula>
    </cfRule>
    <cfRule type="expression" dxfId="3640" priority="26">
      <formula>H30&lt;0</formula>
    </cfRule>
  </conditionalFormatting>
  <conditionalFormatting sqref="H31">
    <cfRule type="expression" dxfId="3639" priority="23">
      <formula>H31&gt;0</formula>
    </cfRule>
    <cfRule type="expression" dxfId="3638" priority="24">
      <formula>H31&lt;0</formula>
    </cfRule>
  </conditionalFormatting>
  <conditionalFormatting sqref="Q7">
    <cfRule type="expression" dxfId="3637" priority="21">
      <formula>Q7&gt;0</formula>
    </cfRule>
    <cfRule type="expression" dxfId="3636" priority="22">
      <formula>Q7&lt;0</formula>
    </cfRule>
  </conditionalFormatting>
  <conditionalFormatting sqref="Q8">
    <cfRule type="expression" dxfId="3635" priority="19">
      <formula>Q8&gt;0</formula>
    </cfRule>
    <cfRule type="expression" dxfId="3634" priority="20">
      <formula>Q8&lt;0</formula>
    </cfRule>
  </conditionalFormatting>
  <conditionalFormatting sqref="F73:F82">
    <cfRule type="expression" dxfId="3633" priority="17">
      <formula>F73&gt;0</formula>
    </cfRule>
    <cfRule type="expression" dxfId="3632" priority="18">
      <formula>F73&lt;0</formula>
    </cfRule>
  </conditionalFormatting>
  <conditionalFormatting sqref="H73:H76">
    <cfRule type="expression" dxfId="3631" priority="15">
      <formula>H73&gt;0</formula>
    </cfRule>
    <cfRule type="expression" dxfId="3630" priority="16">
      <formula>H73&lt;0</formula>
    </cfRule>
  </conditionalFormatting>
  <conditionalFormatting sqref="F69:F72">
    <cfRule type="expression" dxfId="3629" priority="13">
      <formula>F69&gt;0</formula>
    </cfRule>
    <cfRule type="expression" dxfId="3628" priority="14">
      <formula>F69&lt;0</formula>
    </cfRule>
  </conditionalFormatting>
  <conditionalFormatting sqref="H69:H72">
    <cfRule type="expression" dxfId="3627" priority="11">
      <formula>H69&gt;0</formula>
    </cfRule>
    <cfRule type="expression" dxfId="3626" priority="12">
      <formula>H69&lt;0</formula>
    </cfRule>
  </conditionalFormatting>
  <conditionalFormatting sqref="I73:I76">
    <cfRule type="expression" dxfId="3625" priority="9">
      <formula>I73&gt;0</formula>
    </cfRule>
    <cfRule type="expression" dxfId="3624" priority="10">
      <formula>I73&lt;0</formula>
    </cfRule>
  </conditionalFormatting>
  <conditionalFormatting sqref="I69:I72">
    <cfRule type="expression" dxfId="3623" priority="7">
      <formula>I69&gt;0</formula>
    </cfRule>
    <cfRule type="expression" dxfId="3622" priority="8">
      <formula>I69&lt;0</formula>
    </cfRule>
  </conditionalFormatting>
  <conditionalFormatting sqref="H77">
    <cfRule type="expression" dxfId="3621" priority="5">
      <formula>H77&gt;0</formula>
    </cfRule>
    <cfRule type="expression" dxfId="3620" priority="6">
      <formula>H77&lt;0</formula>
    </cfRule>
  </conditionalFormatting>
  <conditionalFormatting sqref="H78">
    <cfRule type="expression" dxfId="3619" priority="3">
      <formula>H78&gt;0</formula>
    </cfRule>
    <cfRule type="expression" dxfId="3618" priority="4">
      <formula>H78&lt;0</formula>
    </cfRule>
  </conditionalFormatting>
  <conditionalFormatting sqref="H79">
    <cfRule type="expression" dxfId="3617" priority="1">
      <formula>H79&gt;0</formula>
    </cfRule>
    <cfRule type="expression" dxfId="361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15" priority="29">
      <formula>N19&gt;0</formula>
    </cfRule>
    <cfRule type="expression" dxfId="361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13" priority="23">
      <formula>F22&gt;0</formula>
    </cfRule>
    <cfRule type="expression" dxfId="3612" priority="24">
      <formula>F22&lt;0</formula>
    </cfRule>
  </conditionalFormatting>
  <conditionalFormatting sqref="H22:H31">
    <cfRule type="expression" dxfId="3611" priority="21">
      <formula>H22&gt;0</formula>
    </cfRule>
    <cfRule type="expression" dxfId="3610" priority="22">
      <formula>H22&lt;0</formula>
    </cfRule>
  </conditionalFormatting>
  <conditionalFormatting sqref="I21:J31">
    <cfRule type="expression" dxfId="3609" priority="19">
      <formula>I21&gt;0</formula>
    </cfRule>
    <cfRule type="expression" dxfId="3608" priority="20">
      <formula>I21&lt;0</formula>
    </cfRule>
  </conditionalFormatting>
  <conditionalFormatting sqref="Q8">
    <cfRule type="expression" dxfId="3607" priority="11">
      <formula>Q8&gt;0</formula>
    </cfRule>
    <cfRule type="expression" dxfId="3606" priority="12">
      <formula>Q8&lt;0</formula>
    </cfRule>
  </conditionalFormatting>
  <conditionalFormatting sqref="Q7">
    <cfRule type="expression" dxfId="3605" priority="13">
      <formula>Q7&gt;0</formula>
    </cfRule>
    <cfRule type="expression" dxfId="3604" priority="14">
      <formula>Q7&lt;0</formula>
    </cfRule>
  </conditionalFormatting>
  <conditionalFormatting sqref="F56:F66">
    <cfRule type="expression" dxfId="3603" priority="9">
      <formula>F56&gt;0</formula>
    </cfRule>
    <cfRule type="expression" dxfId="3602" priority="10">
      <formula>F56&lt;0</formula>
    </cfRule>
  </conditionalFormatting>
  <conditionalFormatting sqref="H56:H66">
    <cfRule type="expression" dxfId="3601" priority="7">
      <formula>H56&gt;0</formula>
    </cfRule>
    <cfRule type="expression" dxfId="3600" priority="8">
      <formula>H56&lt;0</formula>
    </cfRule>
  </conditionalFormatting>
  <conditionalFormatting sqref="I56:I66">
    <cfRule type="expression" dxfId="3599" priority="5">
      <formula>I56&gt;0</formula>
    </cfRule>
    <cfRule type="expression" dxfId="3598" priority="6">
      <formula>I56&lt;0</formula>
    </cfRule>
  </conditionalFormatting>
  <conditionalFormatting sqref="F21">
    <cfRule type="expression" dxfId="3597" priority="3">
      <formula>F21&gt;0</formula>
    </cfRule>
    <cfRule type="expression" dxfId="3596" priority="4">
      <formula>F21&lt;0</formula>
    </cfRule>
  </conditionalFormatting>
  <conditionalFormatting sqref="H21">
    <cfRule type="expression" dxfId="3595" priority="1">
      <formula>H21&gt;0</formula>
    </cfRule>
    <cfRule type="expression" dxfId="359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93" priority="64">
      <formula>N23&gt;0</formula>
    </cfRule>
    <cfRule type="expression" dxfId="359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91" priority="58">
      <formula>F79&gt;0</formula>
    </cfRule>
    <cfRule type="expression" dxfId="3590" priority="59">
      <formula>F79&lt;0</formula>
    </cfRule>
  </conditionalFormatting>
  <conditionalFormatting sqref="H79:H97 H101:H118">
    <cfRule type="expression" dxfId="3589" priority="56">
      <formula>H79&gt;0</formula>
    </cfRule>
    <cfRule type="expression" dxfId="3588" priority="57">
      <formula>H79&lt;0</formula>
    </cfRule>
  </conditionalFormatting>
  <conditionalFormatting sqref="I75:I97 I100:I118">
    <cfRule type="expression" dxfId="3587" priority="54">
      <formula>I75&gt;0</formula>
    </cfRule>
    <cfRule type="expression" dxfId="3586" priority="55">
      <formula>I75&lt;0</formula>
    </cfRule>
  </conditionalFormatting>
  <conditionalFormatting sqref="Q7">
    <cfRule type="expression" dxfId="3585" priority="52">
      <formula>Q7&gt;0</formula>
    </cfRule>
    <cfRule type="expression" dxfId="3584" priority="53">
      <formula>Q7&lt;0</formula>
    </cfRule>
  </conditionalFormatting>
  <conditionalFormatting sqref="Q8">
    <cfRule type="expression" dxfId="3583" priority="50">
      <formula>Q8&gt;0</formula>
    </cfRule>
    <cfRule type="expression" dxfId="3582" priority="51">
      <formula>Q8&lt;0</formula>
    </cfRule>
  </conditionalFormatting>
  <conditionalFormatting sqref="F75:F78">
    <cfRule type="expression" dxfId="3581" priority="48">
      <formula>F75&gt;0</formula>
    </cfRule>
    <cfRule type="expression" dxfId="3580" priority="49">
      <formula>F75&lt;0</formula>
    </cfRule>
  </conditionalFormatting>
  <conditionalFormatting sqref="H75:H78">
    <cfRule type="expression" dxfId="3579" priority="46">
      <formula>H75&gt;0</formula>
    </cfRule>
    <cfRule type="expression" dxfId="3578" priority="47">
      <formula>H75&lt;0</formula>
    </cfRule>
  </conditionalFormatting>
  <conditionalFormatting sqref="F100:F114">
    <cfRule type="expression" dxfId="3577" priority="40">
      <formula>F100&gt;0</formula>
    </cfRule>
    <cfRule type="expression" dxfId="3576" priority="41">
      <formula>F100&lt;0</formula>
    </cfRule>
  </conditionalFormatting>
  <conditionalFormatting sqref="H100:H114">
    <cfRule type="expression" dxfId="3575" priority="38">
      <formula>H100&gt;0</formula>
    </cfRule>
    <cfRule type="expression" dxfId="3574" priority="39">
      <formula>H100&lt;0</formula>
    </cfRule>
  </conditionalFormatting>
  <conditionalFormatting sqref="F29:F67">
    <cfRule type="expression" dxfId="3573" priority="36">
      <formula>F29&gt;0</formula>
    </cfRule>
    <cfRule type="expression" dxfId="3572" priority="37">
      <formula>F29&lt;0</formula>
    </cfRule>
  </conditionalFormatting>
  <conditionalFormatting sqref="H29:H63">
    <cfRule type="expression" dxfId="3571" priority="34">
      <formula>H29&gt;0</formula>
    </cfRule>
    <cfRule type="expression" dxfId="3570" priority="35">
      <formula>H29&lt;0</formula>
    </cfRule>
  </conditionalFormatting>
  <conditionalFormatting sqref="J38:J68">
    <cfRule type="expression" dxfId="3569" priority="32">
      <formula>J38&gt;0</formula>
    </cfRule>
    <cfRule type="expression" dxfId="3568" priority="33">
      <formula>J38&lt;0</formula>
    </cfRule>
  </conditionalFormatting>
  <conditionalFormatting sqref="J43">
    <cfRule type="expression" dxfId="3567" priority="30">
      <formula>J43&gt;0</formula>
    </cfRule>
    <cfRule type="expression" dxfId="3566" priority="31">
      <formula>J43&lt;0</formula>
    </cfRule>
  </conditionalFormatting>
  <conditionalFormatting sqref="Q9">
    <cfRule type="expression" dxfId="3565" priority="24">
      <formula>Q9&gt;0</formula>
    </cfRule>
    <cfRule type="expression" dxfId="3564" priority="25">
      <formula>Q9&lt;0</formula>
    </cfRule>
  </conditionalFormatting>
  <conditionalFormatting sqref="R4">
    <cfRule type="expression" dxfId="3563" priority="26">
      <formula>R4&gt;0</formula>
    </cfRule>
    <cfRule type="expression" dxfId="356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61" priority="21">
      <formula>F120&gt;0</formula>
    </cfRule>
    <cfRule type="expression" dxfId="3560" priority="22">
      <formula>F120&lt;0</formula>
    </cfRule>
  </conditionalFormatting>
  <conditionalFormatting sqref="H120:H160">
    <cfRule type="expression" dxfId="3559" priority="19">
      <formula>H120&gt;0</formula>
    </cfRule>
    <cfRule type="expression" dxfId="3558" priority="20">
      <formula>H120&lt;0</formula>
    </cfRule>
  </conditionalFormatting>
  <conditionalFormatting sqref="J129:J160">
    <cfRule type="expression" dxfId="3557" priority="17">
      <formula>J129&gt;0</formula>
    </cfRule>
    <cfRule type="expression" dxfId="3556" priority="18">
      <formula>J129&lt;0</formula>
    </cfRule>
  </conditionalFormatting>
  <conditionalFormatting sqref="J134">
    <cfRule type="expression" dxfId="3555" priority="15">
      <formula>J134&gt;0</formula>
    </cfRule>
    <cfRule type="expression" dxfId="3554" priority="16">
      <formula>J134&lt;0</formula>
    </cfRule>
  </conditionalFormatting>
  <conditionalFormatting sqref="J31:J40">
    <cfRule type="expression" dxfId="3553" priority="13">
      <formula>J31&gt;0</formula>
    </cfRule>
    <cfRule type="expression" dxfId="3552" priority="14">
      <formula>J31&lt;0</formula>
    </cfRule>
  </conditionalFormatting>
  <conditionalFormatting sqref="J36:J37">
    <cfRule type="expression" dxfId="3551" priority="11">
      <formula>J36&gt;0</formula>
    </cfRule>
    <cfRule type="expression" dxfId="3550" priority="12">
      <formula>J36&lt;0</formula>
    </cfRule>
  </conditionalFormatting>
  <conditionalFormatting sqref="Q10">
    <cfRule type="expression" dxfId="3549" priority="9">
      <formula>Q10&gt;0</formula>
    </cfRule>
    <cfRule type="expression" dxfId="3548" priority="10">
      <formula>Q10&lt;0</formula>
    </cfRule>
  </conditionalFormatting>
  <conditionalFormatting sqref="K38:K55 K57:K68">
    <cfRule type="expression" dxfId="3547" priority="7">
      <formula>K38&gt;0</formula>
    </cfRule>
    <cfRule type="expression" dxfId="3546" priority="8">
      <formula>K38&lt;0</formula>
    </cfRule>
  </conditionalFormatting>
  <conditionalFormatting sqref="K43">
    <cfRule type="expression" dxfId="3545" priority="5">
      <formula>K43&gt;0</formula>
    </cfRule>
    <cfRule type="expression" dxfId="3544" priority="6">
      <formula>K43&lt;0</formula>
    </cfRule>
  </conditionalFormatting>
  <conditionalFormatting sqref="K31:K40">
    <cfRule type="expression" dxfId="3543" priority="3">
      <formula>K31&gt;0</formula>
    </cfRule>
    <cfRule type="expression" dxfId="3542" priority="4">
      <formula>K31&lt;0</formula>
    </cfRule>
  </conditionalFormatting>
  <conditionalFormatting sqref="K36:K37">
    <cfRule type="expression" dxfId="3541" priority="1">
      <formula>K36&gt;0</formula>
    </cfRule>
    <cfRule type="expression" dxfId="354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84.979900000000001</v>
      </c>
      <c r="R4" s="425">
        <v>-1.5599999999999999E-2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4248.9949999999999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1149.194999999997</v>
      </c>
      <c r="R7" s="29">
        <v>43528</v>
      </c>
    </row>
    <row r="8" spans="1:21" x14ac:dyDescent="0.25">
      <c r="B8" s="72"/>
      <c r="C8" s="4"/>
      <c r="D8" s="3"/>
      <c r="E8" s="3"/>
      <c r="F8" s="3"/>
      <c r="G8" s="4"/>
      <c r="H8" s="161"/>
      <c r="I8" s="3"/>
      <c r="J8" s="3"/>
      <c r="K8" s="3"/>
      <c r="L8" s="4"/>
      <c r="M8" s="4"/>
      <c r="O8" s="11" t="s">
        <v>179</v>
      </c>
      <c r="P8" s="33"/>
      <c r="Q8" s="2">
        <f>K18+M18-F18+Q2*Q4</f>
        <v>1149.194999999997</v>
      </c>
    </row>
    <row r="9" spans="1:21" x14ac:dyDescent="0.25">
      <c r="B9" s="4"/>
      <c r="C9" s="4"/>
      <c r="D9" s="3"/>
      <c r="E9" s="3"/>
      <c r="F9" s="3"/>
      <c r="G9" s="4"/>
      <c r="H9" s="161"/>
      <c r="I9" s="3"/>
      <c r="J9" s="3"/>
      <c r="K9" s="3"/>
      <c r="L9" s="4"/>
      <c r="M9" s="4"/>
      <c r="O9" s="11" t="s">
        <v>204</v>
      </c>
      <c r="Q9" s="134">
        <f>IF(Q2=0, 0, Q8/Q6)</f>
        <v>0.3707319827085605</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1.7886582591883492E-2</v>
      </c>
      <c r="R11">
        <v>0.38</v>
      </c>
    </row>
    <row r="12" spans="1:21" x14ac:dyDescent="0.25">
      <c r="H12" s="70"/>
      <c r="O12" s="11" t="s">
        <v>82</v>
      </c>
      <c r="Q12" s="1" t="s">
        <v>1370</v>
      </c>
    </row>
    <row r="13" spans="1:21" x14ac:dyDescent="0.25">
      <c r="H13" s="70"/>
      <c r="O13" s="11" t="s">
        <v>947</v>
      </c>
      <c r="Q13" s="2">
        <f>Q4/6.49</f>
        <v>13.093975346687211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93.477890000000002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92.628091000000012</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91.778292000000008</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90.928493000000003</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90.078693999999999</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89.228895000000009</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88.379096000000004</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87.529297</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86.679497999999995</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85.829699000000005</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84.979900000000001</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84.130100999999996</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83.280302000000006</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82.430503000000002</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81.580703999999997</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80.730904999999993</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79.881106000000003</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79.031306999999998</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78.181508000000008</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77.331709000000004</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76.481909999999999</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39" priority="31">
      <formula>F55&gt;0</formula>
    </cfRule>
    <cfRule type="expression" dxfId="3538" priority="32">
      <formula>F55&lt;0</formula>
    </cfRule>
  </conditionalFormatting>
  <conditionalFormatting sqref="Q7">
    <cfRule type="expression" dxfId="3537" priority="29">
      <formula>Q7&gt;0</formula>
    </cfRule>
    <cfRule type="expression" dxfId="3536" priority="30">
      <formula>Q7&lt;0</formula>
    </cfRule>
  </conditionalFormatting>
  <conditionalFormatting sqref="Q8">
    <cfRule type="expression" dxfId="3535" priority="27">
      <formula>Q8&gt;0</formula>
    </cfRule>
    <cfRule type="expression" dxfId="3534" priority="28">
      <formula>Q8&lt;0</formula>
    </cfRule>
  </conditionalFormatting>
  <conditionalFormatting sqref="F33:F54">
    <cfRule type="expression" dxfId="3533" priority="25">
      <formula>F33&gt;0</formula>
    </cfRule>
    <cfRule type="expression" dxfId="3532" priority="26">
      <formula>F33&lt;0</formula>
    </cfRule>
  </conditionalFormatting>
  <conditionalFormatting sqref="H33:H54">
    <cfRule type="expression" dxfId="3531" priority="23">
      <formula>H33&gt;0</formula>
    </cfRule>
    <cfRule type="expression" dxfId="3530" priority="24">
      <formula>H33&lt;0</formula>
    </cfRule>
  </conditionalFormatting>
  <conditionalFormatting sqref="Q10">
    <cfRule type="expression" dxfId="3529" priority="21">
      <formula>Q10&gt;0</formula>
    </cfRule>
    <cfRule type="expression" dxfId="3528" priority="22">
      <formula>Q10&lt;0</formula>
    </cfRule>
  </conditionalFormatting>
  <conditionalFormatting sqref="J25:J38">
    <cfRule type="expression" dxfId="3527" priority="19">
      <formula>J25&gt;0</formula>
    </cfRule>
    <cfRule type="expression" dxfId="3526" priority="20">
      <formula>J25&lt;0</formula>
    </cfRule>
  </conditionalFormatting>
  <conditionalFormatting sqref="L25:L38">
    <cfRule type="expression" dxfId="3525" priority="15">
      <formula>L25&gt;0</formula>
    </cfRule>
    <cfRule type="expression" dxfId="3524" priority="16">
      <formula>L25&lt;0</formula>
    </cfRule>
  </conditionalFormatting>
  <conditionalFormatting sqref="F89:F110">
    <cfRule type="expression" dxfId="3523" priority="13">
      <formula>F89&gt;0</formula>
    </cfRule>
    <cfRule type="expression" dxfId="3522" priority="14">
      <formula>F89&lt;0</formula>
    </cfRule>
  </conditionalFormatting>
  <conditionalFormatting sqref="H89:H110">
    <cfRule type="expression" dxfId="3521" priority="11">
      <formula>H89&gt;0</formula>
    </cfRule>
    <cfRule type="expression" dxfId="3520" priority="12">
      <formula>H89&lt;0</formula>
    </cfRule>
  </conditionalFormatting>
  <conditionalFormatting sqref="J89:J102">
    <cfRule type="expression" dxfId="3519" priority="9">
      <formula>J89&gt;0</formula>
    </cfRule>
    <cfRule type="expression" dxfId="3518" priority="10">
      <formula>J89&lt;0</formula>
    </cfRule>
  </conditionalFormatting>
  <conditionalFormatting sqref="K89:K102">
    <cfRule type="expression" dxfId="3517" priority="7">
      <formula>K89&gt;0</formula>
    </cfRule>
    <cfRule type="expression" dxfId="3516" priority="8">
      <formula>K89&lt;0</formula>
    </cfRule>
  </conditionalFormatting>
  <conditionalFormatting sqref="L89:L102">
    <cfRule type="expression" dxfId="3515" priority="5">
      <formula>L89&gt;0</formula>
    </cfRule>
    <cfRule type="expression" dxfId="3514" priority="6">
      <formula>L89&lt;0</formula>
    </cfRule>
  </conditionalFormatting>
  <conditionalFormatting sqref="F25:F32">
    <cfRule type="expression" dxfId="3513" priority="3">
      <formula>F25&gt;0</formula>
    </cfRule>
    <cfRule type="expression" dxfId="3512" priority="4">
      <formula>F25&lt;0</formula>
    </cfRule>
  </conditionalFormatting>
  <conditionalFormatting sqref="H25:H32">
    <cfRule type="expression" dxfId="3511" priority="1">
      <formula>H25&gt;0</formula>
    </cfRule>
    <cfRule type="expression" dxfId="351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2643.8496</v>
      </c>
      <c r="R4" s="425">
        <v>2.07E-2</v>
      </c>
      <c r="T4" s="693"/>
      <c r="U4" t="s">
        <v>1340</v>
      </c>
    </row>
    <row r="5" spans="1:21" x14ac:dyDescent="0.25">
      <c r="B5" s="368">
        <v>43434</v>
      </c>
      <c r="C5" s="7">
        <v>2</v>
      </c>
      <c r="D5" s="43">
        <v>2440</v>
      </c>
      <c r="E5" s="43">
        <v>0</v>
      </c>
      <c r="F5" s="43">
        <f>C5*D5+E5</f>
        <v>4880</v>
      </c>
      <c r="G5" s="4"/>
      <c r="H5" s="161"/>
      <c r="I5" s="3"/>
      <c r="J5" s="3"/>
      <c r="K5" s="3"/>
      <c r="L5" s="4"/>
      <c r="M5" s="4"/>
      <c r="O5" s="11" t="s">
        <v>67</v>
      </c>
      <c r="Q5" s="3">
        <f>Q4*Q2</f>
        <v>5287.6992</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925.61920000000191</v>
      </c>
      <c r="R7">
        <v>2</v>
      </c>
      <c r="T7" s="1">
        <v>43333</v>
      </c>
      <c r="U7" t="s">
        <v>1244</v>
      </c>
    </row>
    <row r="8" spans="1:21" x14ac:dyDescent="0.25">
      <c r="B8" s="72"/>
      <c r="C8" s="4"/>
      <c r="D8" s="3"/>
      <c r="E8" s="3"/>
      <c r="F8" s="3"/>
      <c r="G8" s="4"/>
      <c r="H8" s="161"/>
      <c r="I8" s="3"/>
      <c r="J8" s="3"/>
      <c r="K8" s="3"/>
      <c r="L8" s="4"/>
      <c r="M8" s="4"/>
      <c r="O8" s="11" t="s">
        <v>179</v>
      </c>
      <c r="P8" s="33"/>
      <c r="Q8" s="2">
        <f>K18+M18-F18+Q2*Q4</f>
        <v>925.61920000000191</v>
      </c>
    </row>
    <row r="9" spans="1:21" x14ac:dyDescent="0.25">
      <c r="B9" s="4"/>
      <c r="C9" s="4"/>
      <c r="D9" s="3"/>
      <c r="E9" s="3"/>
      <c r="F9" s="3"/>
      <c r="G9" s="4"/>
      <c r="H9" s="161"/>
      <c r="I9" s="3"/>
      <c r="J9" s="3"/>
      <c r="K9" s="3"/>
      <c r="L9" s="4"/>
      <c r="M9" s="4"/>
      <c r="O9" s="11" t="s">
        <v>204</v>
      </c>
      <c r="Q9" s="134">
        <f>IF(Q2=0, 0, Q8/Q6)</f>
        <v>0.21219675017422934</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13.628090721649485</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2908.2345600000003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2881.7960640000001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2855.3575680000004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2828.9190720000001</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2802.4805759999999</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2776.0420800000002</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2749.603584</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2723.1650880000002</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2696.726592</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2670.2880960000002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2643.8496</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2617.4111039999998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2590.972608</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2564.5341119999998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2538.0956160000001</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2511.6571199999998</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2485.2186240000001</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2458.7801280000003</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2432.3416320000001</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2405.9031359999999</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2379.4646400000001</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09" priority="31">
      <formula>F54&gt;0</formula>
    </cfRule>
    <cfRule type="expression" dxfId="3508" priority="32">
      <formula>F54&lt;0</formula>
    </cfRule>
  </conditionalFormatting>
  <conditionalFormatting sqref="Q7">
    <cfRule type="expression" dxfId="3507" priority="29">
      <formula>Q7&gt;0</formula>
    </cfRule>
    <cfRule type="expression" dxfId="3506" priority="30">
      <formula>Q7&lt;0</formula>
    </cfRule>
  </conditionalFormatting>
  <conditionalFormatting sqref="Q8">
    <cfRule type="expression" dxfId="3505" priority="27">
      <formula>Q8&gt;0</formula>
    </cfRule>
    <cfRule type="expression" dxfId="3504" priority="28">
      <formula>Q8&lt;0</formula>
    </cfRule>
  </conditionalFormatting>
  <conditionalFormatting sqref="F31:F53">
    <cfRule type="expression" dxfId="3503" priority="25">
      <formula>F31&gt;0</formula>
    </cfRule>
    <cfRule type="expression" dxfId="3502" priority="26">
      <formula>F31&lt;0</formula>
    </cfRule>
  </conditionalFormatting>
  <conditionalFormatting sqref="H31:H53">
    <cfRule type="expression" dxfId="3501" priority="23">
      <formula>H31&gt;0</formula>
    </cfRule>
    <cfRule type="expression" dxfId="3500" priority="24">
      <formula>H31&lt;0</formula>
    </cfRule>
  </conditionalFormatting>
  <conditionalFormatting sqref="Q10">
    <cfRule type="expression" dxfId="3499" priority="21">
      <formula>Q10&gt;0</formula>
    </cfRule>
    <cfRule type="expression" dxfId="3498" priority="22">
      <formula>Q10&lt;0</formula>
    </cfRule>
  </conditionalFormatting>
  <conditionalFormatting sqref="J25:J38">
    <cfRule type="expression" dxfId="3497" priority="19">
      <formula>J25&gt;0</formula>
    </cfRule>
    <cfRule type="expression" dxfId="3496" priority="20">
      <formula>J25&lt;0</formula>
    </cfRule>
  </conditionalFormatting>
  <conditionalFormatting sqref="L25:L38">
    <cfRule type="expression" dxfId="3495" priority="15">
      <formula>L25&gt;0</formula>
    </cfRule>
    <cfRule type="expression" dxfId="3494" priority="16">
      <formula>L25&lt;0</formula>
    </cfRule>
  </conditionalFormatting>
  <conditionalFormatting sqref="F89:F110">
    <cfRule type="expression" dxfId="3493" priority="13">
      <formula>F89&gt;0</formula>
    </cfRule>
    <cfRule type="expression" dxfId="3492" priority="14">
      <formula>F89&lt;0</formula>
    </cfRule>
  </conditionalFormatting>
  <conditionalFormatting sqref="H89:H110">
    <cfRule type="expression" dxfId="3491" priority="11">
      <formula>H89&gt;0</formula>
    </cfRule>
    <cfRule type="expression" dxfId="3490" priority="12">
      <formula>H89&lt;0</formula>
    </cfRule>
  </conditionalFormatting>
  <conditionalFormatting sqref="J89:J102">
    <cfRule type="expression" dxfId="3489" priority="9">
      <formula>J89&gt;0</formula>
    </cfRule>
    <cfRule type="expression" dxfId="3488" priority="10">
      <formula>J89&lt;0</formula>
    </cfRule>
  </conditionalFormatting>
  <conditionalFormatting sqref="K89:K102">
    <cfRule type="expression" dxfId="3487" priority="7">
      <formula>K89&gt;0</formula>
    </cfRule>
    <cfRule type="expression" dxfId="3486" priority="8">
      <formula>K89&lt;0</formula>
    </cfRule>
  </conditionalFormatting>
  <conditionalFormatting sqref="L89:L102">
    <cfRule type="expression" dxfId="3485" priority="5">
      <formula>L89&gt;0</formula>
    </cfRule>
    <cfRule type="expression" dxfId="3484" priority="6">
      <formula>L89&lt;0</formula>
    </cfRule>
  </conditionalFormatting>
  <conditionalFormatting sqref="F25:F30">
    <cfRule type="expression" dxfId="3483" priority="3">
      <formula>F25&gt;0</formula>
    </cfRule>
    <cfRule type="expression" dxfId="3482" priority="4">
      <formula>F25&lt;0</formula>
    </cfRule>
  </conditionalFormatting>
  <conditionalFormatting sqref="H25:H30">
    <cfRule type="expression" dxfId="3481" priority="1">
      <formula>H25&gt;0</formula>
    </cfRule>
    <cfRule type="expression" dxfId="3480"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79" priority="35">
      <formula>N19&gt;0</formula>
    </cfRule>
    <cfRule type="expression" dxfId="347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77" priority="21">
      <formula>F25&gt;0</formula>
    </cfRule>
    <cfRule type="expression" dxfId="3476" priority="22">
      <formula>F25&lt;0</formula>
    </cfRule>
  </conditionalFormatting>
  <conditionalFormatting sqref="H25:H47">
    <cfRule type="expression" dxfId="3475" priority="19">
      <formula>H25&gt;0</formula>
    </cfRule>
    <cfRule type="expression" dxfId="3474" priority="20">
      <formula>H25&lt;0</formula>
    </cfRule>
  </conditionalFormatting>
  <conditionalFormatting sqref="I25:I27">
    <cfRule type="expression" dxfId="3473" priority="15">
      <formula>I25&gt;0</formula>
    </cfRule>
    <cfRule type="expression" dxfId="3472" priority="16">
      <formula>I25&lt;0</formula>
    </cfRule>
  </conditionalFormatting>
  <conditionalFormatting sqref="Q7">
    <cfRule type="expression" dxfId="3471" priority="5">
      <formula>Q7&gt;0</formula>
    </cfRule>
    <cfRule type="expression" dxfId="3470" priority="6">
      <formula>Q7&lt;0</formula>
    </cfRule>
  </conditionalFormatting>
  <conditionalFormatting sqref="Q8">
    <cfRule type="expression" dxfId="3469" priority="3">
      <formula>Q8&gt;0</formula>
    </cfRule>
    <cfRule type="expression" dxfId="346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67" priority="9">
      <formula>F36&gt;0</formula>
    </cfRule>
    <cfRule type="expression" dxfId="3466" priority="10">
      <formula>F36&lt;0</formula>
    </cfRule>
  </conditionalFormatting>
  <conditionalFormatting sqref="F25:F35">
    <cfRule type="expression" dxfId="3465" priority="7">
      <formula>F25&gt;0</formula>
    </cfRule>
    <cfRule type="expression" dxfId="3464" priority="8">
      <formula>F25&lt;0</formula>
    </cfRule>
  </conditionalFormatting>
  <conditionalFormatting sqref="H25:H35">
    <cfRule type="expression" dxfId="3463" priority="5">
      <formula>H25&gt;0</formula>
    </cfRule>
    <cfRule type="expression" dxfId="3462" priority="6">
      <formula>H25&lt;0</formula>
    </cfRule>
  </conditionalFormatting>
  <conditionalFormatting sqref="Q7">
    <cfRule type="expression" dxfId="3461" priority="3">
      <formula>Q7&gt;0</formula>
    </cfRule>
    <cfRule type="expression" dxfId="3460" priority="4">
      <formula>Q7&lt;0</formula>
    </cfRule>
  </conditionalFormatting>
  <conditionalFormatting sqref="Q8">
    <cfRule type="expression" dxfId="3459" priority="1">
      <formula>Q8&gt;0</formula>
    </cfRule>
    <cfRule type="expression" dxfId="345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57" priority="37">
      <formula>F25&gt;0</formula>
    </cfRule>
    <cfRule type="expression" dxfId="3456" priority="38">
      <formula>F25&lt;0</formula>
    </cfRule>
  </conditionalFormatting>
  <conditionalFormatting sqref="Q7">
    <cfRule type="expression" dxfId="3455" priority="35">
      <formula>Q7&gt;0</formula>
    </cfRule>
    <cfRule type="expression" dxfId="3454" priority="36">
      <formula>Q7&lt;0</formula>
    </cfRule>
  </conditionalFormatting>
  <conditionalFormatting sqref="Q8">
    <cfRule type="expression" dxfId="3453" priority="33">
      <formula>Q8&gt;0</formula>
    </cfRule>
    <cfRule type="expression" dxfId="3452" priority="34">
      <formula>Q8&lt;0</formula>
    </cfRule>
  </conditionalFormatting>
  <conditionalFormatting sqref="F44:F46">
    <cfRule type="expression" dxfId="3451" priority="31">
      <formula>F44&gt;0</formula>
    </cfRule>
    <cfRule type="expression" dxfId="3450" priority="32">
      <formula>F44&lt;0</formula>
    </cfRule>
  </conditionalFormatting>
  <conditionalFormatting sqref="H44:H46">
    <cfRule type="expression" dxfId="3449" priority="29">
      <formula>H44&gt;0</formula>
    </cfRule>
    <cfRule type="expression" dxfId="3448" priority="30">
      <formula>H44&lt;0</formula>
    </cfRule>
  </conditionalFormatting>
  <conditionalFormatting sqref="F89:F110">
    <cfRule type="expression" dxfId="3447" priority="27">
      <formula>F89&gt;0</formula>
    </cfRule>
    <cfRule type="expression" dxfId="3446" priority="28">
      <formula>F89&lt;0</formula>
    </cfRule>
  </conditionalFormatting>
  <conditionalFormatting sqref="H89:H110">
    <cfRule type="expression" dxfId="3445" priority="25">
      <formula>H89&gt;0</formula>
    </cfRule>
    <cfRule type="expression" dxfId="3444" priority="26">
      <formula>H89&lt;0</formula>
    </cfRule>
  </conditionalFormatting>
  <conditionalFormatting sqref="Q10">
    <cfRule type="expression" dxfId="3443" priority="23">
      <formula>Q10&gt;0</formula>
    </cfRule>
    <cfRule type="expression" dxfId="3442" priority="24">
      <formula>Q10&lt;0</formula>
    </cfRule>
  </conditionalFormatting>
  <conditionalFormatting sqref="J25:J38">
    <cfRule type="expression" dxfId="3441" priority="21">
      <formula>J25&gt;0</formula>
    </cfRule>
    <cfRule type="expression" dxfId="3440" priority="22">
      <formula>J25&lt;0</formula>
    </cfRule>
  </conditionalFormatting>
  <conditionalFormatting sqref="K25:K38">
    <cfRule type="expression" dxfId="3439" priority="19">
      <formula>K25&gt;0</formula>
    </cfRule>
    <cfRule type="expression" dxfId="3438" priority="20">
      <formula>K25&lt;0</formula>
    </cfRule>
  </conditionalFormatting>
  <conditionalFormatting sqref="L25:L38">
    <cfRule type="expression" dxfId="3437" priority="17">
      <formula>L25&gt;0</formula>
    </cfRule>
    <cfRule type="expression" dxfId="3436" priority="18">
      <formula>L25&lt;0</formula>
    </cfRule>
  </conditionalFormatting>
  <conditionalFormatting sqref="J40">
    <cfRule type="expression" dxfId="3435" priority="15">
      <formula>J40&gt;0</formula>
    </cfRule>
    <cfRule type="expression" dxfId="3434" priority="16">
      <formula>J40&lt;0</formula>
    </cfRule>
  </conditionalFormatting>
  <conditionalFormatting sqref="L39">
    <cfRule type="expression" dxfId="3433" priority="11">
      <formula>L39&gt;0</formula>
    </cfRule>
    <cfRule type="expression" dxfId="3432" priority="12">
      <formula>L39&lt;0</formula>
    </cfRule>
  </conditionalFormatting>
  <conditionalFormatting sqref="F39">
    <cfRule type="expression" dxfId="3431" priority="9">
      <formula>F39&gt;0</formula>
    </cfRule>
    <cfRule type="expression" dxfId="3430" priority="10">
      <formula>F39&lt;0</formula>
    </cfRule>
  </conditionalFormatting>
  <conditionalFormatting sqref="H39">
    <cfRule type="expression" dxfId="3429" priority="7">
      <formula>H39&gt;0</formula>
    </cfRule>
    <cfRule type="expression" dxfId="3428" priority="8">
      <formula>H39&lt;0</formula>
    </cfRule>
  </conditionalFormatting>
  <conditionalFormatting sqref="J41">
    <cfRule type="expression" dxfId="3427" priority="5">
      <formula>J41&gt;0</formula>
    </cfRule>
    <cfRule type="expression" dxfId="3426" priority="6">
      <formula>J41&lt;0</formula>
    </cfRule>
  </conditionalFormatting>
  <conditionalFormatting sqref="J43">
    <cfRule type="expression" dxfId="3425" priority="3">
      <formula>J43&gt;0</formula>
    </cfRule>
    <cfRule type="expression" dxfId="3424" priority="4">
      <formula>J43&lt;0</formula>
    </cfRule>
  </conditionalFormatting>
  <conditionalFormatting sqref="J44">
    <cfRule type="expression" dxfId="3423" priority="1">
      <formula>J44&gt;0</formula>
    </cfRule>
    <cfRule type="expression" dxfId="342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21" priority="31">
      <formula>F29&gt;0</formula>
    </cfRule>
    <cfRule type="expression" dxfId="3420" priority="32">
      <formula>F29&lt;0</formula>
    </cfRule>
  </conditionalFormatting>
  <conditionalFormatting sqref="F29 F31:F35">
    <cfRule type="expression" dxfId="3419" priority="33">
      <formula>F29&gt;0</formula>
    </cfRule>
    <cfRule type="expression" dxfId="3418" priority="34">
      <formula>F29&lt;0</formula>
    </cfRule>
  </conditionalFormatting>
  <conditionalFormatting sqref="H29 H31:H35">
    <cfRule type="expression" dxfId="3417" priority="29">
      <formula>H29&gt;0</formula>
    </cfRule>
    <cfRule type="expression" dxfId="3416" priority="30">
      <formula>H29&lt;0</formula>
    </cfRule>
  </conditionalFormatting>
  <conditionalFormatting sqref="F21:F28">
    <cfRule type="expression" dxfId="3415" priority="27">
      <formula>F21&gt;0</formula>
    </cfRule>
    <cfRule type="expression" dxfId="3414" priority="28">
      <formula>F21&lt;0</formula>
    </cfRule>
  </conditionalFormatting>
  <conditionalFormatting sqref="H21:H28">
    <cfRule type="expression" dxfId="3413" priority="25">
      <formula>H21&gt;0</formula>
    </cfRule>
    <cfRule type="expression" dxfId="3412" priority="26">
      <formula>H21&lt;0</formula>
    </cfRule>
  </conditionalFormatting>
  <conditionalFormatting sqref="Q8">
    <cfRule type="expression" dxfId="3411" priority="21">
      <formula>Q8&gt;0</formula>
    </cfRule>
    <cfRule type="expression" dxfId="3410" priority="22">
      <formula>Q8&lt;0</formula>
    </cfRule>
  </conditionalFormatting>
  <conditionalFormatting sqref="Q7">
    <cfRule type="expression" dxfId="3409" priority="23">
      <formula>Q7&gt;0</formula>
    </cfRule>
    <cfRule type="expression" dxfId="3408" priority="24">
      <formula>Q7&lt;0</formula>
    </cfRule>
  </conditionalFormatting>
  <conditionalFormatting sqref="F30">
    <cfRule type="expression" dxfId="3407" priority="19">
      <formula>F30&gt;0</formula>
    </cfRule>
    <cfRule type="expression" dxfId="3406" priority="20">
      <formula>F30&lt;0</formula>
    </cfRule>
  </conditionalFormatting>
  <conditionalFormatting sqref="H30">
    <cfRule type="expression" dxfId="3405" priority="17">
      <formula>H30&gt;0</formula>
    </cfRule>
    <cfRule type="expression" dxfId="3404" priority="18">
      <formula>H30&lt;0</formula>
    </cfRule>
  </conditionalFormatting>
  <conditionalFormatting sqref="F68 F70:F74">
    <cfRule type="expression" dxfId="3403" priority="13">
      <formula>F68&gt;0</formula>
    </cfRule>
    <cfRule type="expression" dxfId="3402" priority="14">
      <formula>F68&lt;0</formula>
    </cfRule>
  </conditionalFormatting>
  <conditionalFormatting sqref="F68 F70:F74">
    <cfRule type="expression" dxfId="3401" priority="15">
      <formula>F68&gt;0</formula>
    </cfRule>
    <cfRule type="expression" dxfId="3400" priority="16">
      <formula>F68&lt;0</formula>
    </cfRule>
  </conditionalFormatting>
  <conditionalFormatting sqref="H68 H70:H74">
    <cfRule type="expression" dxfId="3399" priority="11">
      <formula>H68&gt;0</formula>
    </cfRule>
    <cfRule type="expression" dxfId="3398" priority="12">
      <formula>H68&lt;0</formula>
    </cfRule>
  </conditionalFormatting>
  <conditionalFormatting sqref="F60:F67">
    <cfRule type="expression" dxfId="3397" priority="9">
      <formula>F60&gt;0</formula>
    </cfRule>
    <cfRule type="expression" dxfId="3396" priority="10">
      <formula>F60&lt;0</formula>
    </cfRule>
  </conditionalFormatting>
  <conditionalFormatting sqref="H60:H67">
    <cfRule type="expression" dxfId="3395" priority="7">
      <formula>H60&gt;0</formula>
    </cfRule>
    <cfRule type="expression" dxfId="3394" priority="8">
      <formula>H60&lt;0</formula>
    </cfRule>
  </conditionalFormatting>
  <conditionalFormatting sqref="F69">
    <cfRule type="expression" dxfId="3393" priority="5">
      <formula>F69&gt;0</formula>
    </cfRule>
    <cfRule type="expression" dxfId="3392" priority="6">
      <formula>F69&lt;0</formula>
    </cfRule>
  </conditionalFormatting>
  <conditionalFormatting sqref="H69">
    <cfRule type="expression" dxfId="3391" priority="3">
      <formula>H69&gt;0</formula>
    </cfRule>
    <cfRule type="expression" dxfId="3390" priority="4">
      <formula>H69&lt;0</formula>
    </cfRule>
  </conditionalFormatting>
  <conditionalFormatting sqref="Q10">
    <cfRule type="expression" dxfId="3389" priority="1">
      <formula>Q10&gt;0</formula>
    </cfRule>
    <cfRule type="expression" dxfId="338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87" priority="11">
      <formula>F33&gt;0</formula>
    </cfRule>
    <cfRule type="expression" dxfId="3386" priority="12">
      <formula>F33&lt;0</formula>
    </cfRule>
  </conditionalFormatting>
  <conditionalFormatting sqref="Q7">
    <cfRule type="expression" dxfId="3385" priority="9">
      <formula>Q7&gt;0</formula>
    </cfRule>
    <cfRule type="expression" dxfId="3384" priority="10">
      <formula>Q7&lt;0</formula>
    </cfRule>
  </conditionalFormatting>
  <conditionalFormatting sqref="Q8">
    <cfRule type="expression" dxfId="3383" priority="7">
      <formula>Q8&gt;0</formula>
    </cfRule>
    <cfRule type="expression" dxfId="3382" priority="8">
      <formula>Q8&lt;0</formula>
    </cfRule>
  </conditionalFormatting>
  <conditionalFormatting sqref="F25:F32">
    <cfRule type="expression" dxfId="3381" priority="5">
      <formula>F25&gt;0</formula>
    </cfRule>
    <cfRule type="expression" dxfId="3380" priority="6">
      <formula>F25&lt;0</formula>
    </cfRule>
  </conditionalFormatting>
  <conditionalFormatting sqref="H25:H32">
    <cfRule type="expression" dxfId="3379" priority="3">
      <formula>H25&gt;0</formula>
    </cfRule>
    <cfRule type="expression" dxfId="3378" priority="4">
      <formula>H25&lt;0</formula>
    </cfRule>
  </conditionalFormatting>
  <conditionalFormatting sqref="Q10">
    <cfRule type="expression" dxfId="3377" priority="1">
      <formula>Q10&gt;0</formula>
    </cfRule>
    <cfRule type="expression" dxfId="337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75" priority="75">
      <formula>F32&gt;0</formula>
    </cfRule>
    <cfRule type="expression" dxfId="3374" priority="76">
      <formula>F32&lt;0</formula>
    </cfRule>
  </conditionalFormatting>
  <conditionalFormatting sqref="Q7">
    <cfRule type="expression" dxfId="3373" priority="73">
      <formula>Q7&gt;0</formula>
    </cfRule>
    <cfRule type="expression" dxfId="3372" priority="74">
      <formula>Q7&lt;0</formula>
    </cfRule>
  </conditionalFormatting>
  <conditionalFormatting sqref="Q8">
    <cfRule type="expression" dxfId="3371" priority="71">
      <formula>Q8&gt;0</formula>
    </cfRule>
    <cfRule type="expression" dxfId="337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69" priority="63">
      <formula>M58&gt;0</formula>
    </cfRule>
    <cfRule type="expression" dxfId="3368" priority="64">
      <formula>M58&lt;0</formula>
    </cfRule>
  </conditionalFormatting>
  <conditionalFormatting sqref="Q10">
    <cfRule type="expression" dxfId="3367" priority="61">
      <formula>Q10&gt;0</formula>
    </cfRule>
    <cfRule type="expression" dxfId="3366" priority="62">
      <formula>Q10&lt;0</formula>
    </cfRule>
  </conditionalFormatting>
  <conditionalFormatting sqref="F29:F31">
    <cfRule type="expression" dxfId="3365" priority="59">
      <formula>F29&gt;0</formula>
    </cfRule>
    <cfRule type="expression" dxfId="3364" priority="60">
      <formula>F29&lt;0</formula>
    </cfRule>
  </conditionalFormatting>
  <conditionalFormatting sqref="H29:H31">
    <cfRule type="expression" dxfId="3363" priority="57">
      <formula>H29&gt;0</formula>
    </cfRule>
    <cfRule type="expression" dxfId="3362" priority="58">
      <formula>H29&lt;0</formula>
    </cfRule>
  </conditionalFormatting>
  <conditionalFormatting sqref="F83:F94">
    <cfRule type="expression" dxfId="3361" priority="55">
      <formula>F83&gt;0</formula>
    </cfRule>
    <cfRule type="expression" dxfId="3360" priority="56">
      <formula>F83&lt;0</formula>
    </cfRule>
  </conditionalFormatting>
  <conditionalFormatting sqref="H83:H94">
    <cfRule type="expression" dxfId="3359" priority="53">
      <formula>H83&gt;0</formula>
    </cfRule>
    <cfRule type="expression" dxfId="3358" priority="54">
      <formula>H83&lt;0</formula>
    </cfRule>
  </conditionalFormatting>
  <conditionalFormatting sqref="J41">
    <cfRule type="expression" dxfId="3357" priority="51">
      <formula>J41&gt;0</formula>
    </cfRule>
    <cfRule type="expression" dxfId="3356" priority="52">
      <formula>J41&lt;0</formula>
    </cfRule>
  </conditionalFormatting>
  <conditionalFormatting sqref="J39:J47">
    <cfRule type="expression" dxfId="3355" priority="49">
      <formula>J39&gt;0</formula>
    </cfRule>
    <cfRule type="expression" dxfId="3354" priority="50">
      <formula>J39&lt;0</formula>
    </cfRule>
  </conditionalFormatting>
  <conditionalFormatting sqref="F48:F51 H48:H51">
    <cfRule type="expression" dxfId="3353" priority="47">
      <formula>F48&gt;0</formula>
    </cfRule>
    <cfRule type="expression" dxfId="3352" priority="48">
      <formula>F48&lt;0</formula>
    </cfRule>
  </conditionalFormatting>
  <conditionalFormatting sqref="J48:J57">
    <cfRule type="expression" dxfId="3351" priority="45">
      <formula>J48&gt;0</formula>
    </cfRule>
    <cfRule type="expression" dxfId="3350" priority="46">
      <formula>J48&lt;0</formula>
    </cfRule>
  </conditionalFormatting>
  <conditionalFormatting sqref="K45:K52">
    <cfRule type="expression" dxfId="3349" priority="43">
      <formula>K45&gt;0</formula>
    </cfRule>
    <cfRule type="expression" dxfId="3348" priority="44">
      <formula>K45&lt;0</formula>
    </cfRule>
  </conditionalFormatting>
  <conditionalFormatting sqref="K45:K52">
    <cfRule type="expression" dxfId="3347" priority="41">
      <formula>K45&gt;0</formula>
    </cfRule>
    <cfRule type="expression" dxfId="3346" priority="42">
      <formula>K45&lt;0</formula>
    </cfRule>
  </conditionalFormatting>
  <conditionalFormatting sqref="F102:F118 H102:H118 H120:H128 F120:F128">
    <cfRule type="expression" dxfId="3345" priority="37">
      <formula>F102&gt;0</formula>
    </cfRule>
    <cfRule type="expression" dxfId="3344" priority="38">
      <formula>F102&lt;0</formula>
    </cfRule>
  </conditionalFormatting>
  <conditionalFormatting sqref="F96:F101">
    <cfRule type="expression" dxfId="3343" priority="35">
      <formula>F96&gt;0</formula>
    </cfRule>
    <cfRule type="expression" dxfId="3342" priority="36">
      <formula>F96&lt;0</formula>
    </cfRule>
  </conditionalFormatting>
  <conditionalFormatting sqref="H96:H101">
    <cfRule type="expression" dxfId="3341" priority="33">
      <formula>H96&gt;0</formula>
    </cfRule>
    <cfRule type="expression" dxfId="3340" priority="34">
      <formula>H96&lt;0</formula>
    </cfRule>
  </conditionalFormatting>
  <conditionalFormatting sqref="J112">
    <cfRule type="expression" dxfId="3339" priority="31">
      <formula>J112&gt;0</formula>
    </cfRule>
    <cfRule type="expression" dxfId="3338" priority="32">
      <formula>J112&lt;0</formula>
    </cfRule>
  </conditionalFormatting>
  <conditionalFormatting sqref="J110:J118 J120">
    <cfRule type="expression" dxfId="3337" priority="29">
      <formula>J110&gt;0</formula>
    </cfRule>
    <cfRule type="expression" dxfId="3336" priority="30">
      <formula>J110&lt;0</formula>
    </cfRule>
  </conditionalFormatting>
  <conditionalFormatting sqref="F119 H119">
    <cfRule type="expression" dxfId="3335" priority="27">
      <formula>F119&gt;0</formula>
    </cfRule>
    <cfRule type="expression" dxfId="3334" priority="28">
      <formula>F119&lt;0</formula>
    </cfRule>
  </conditionalFormatting>
  <conditionalFormatting sqref="J119">
    <cfRule type="expression" dxfId="3333" priority="25">
      <formula>J119&gt;0</formula>
    </cfRule>
    <cfRule type="expression" dxfId="3332" priority="26">
      <formula>J119&lt;0</formula>
    </cfRule>
  </conditionalFormatting>
  <conditionalFormatting sqref="K112:K123">
    <cfRule type="expression" dxfId="3331" priority="23">
      <formula>K112&gt;0</formula>
    </cfRule>
    <cfRule type="expression" dxfId="3330" priority="24">
      <formula>K112&lt;0</formula>
    </cfRule>
  </conditionalFormatting>
  <conditionalFormatting sqref="K110:K123">
    <cfRule type="expression" dxfId="3329" priority="21">
      <formula>K110&gt;0</formula>
    </cfRule>
    <cfRule type="expression" dxfId="3328" priority="22">
      <formula>K110&lt;0</formula>
    </cfRule>
  </conditionalFormatting>
  <conditionalFormatting sqref="J121">
    <cfRule type="expression" dxfId="3327" priority="19">
      <formula>J121&gt;0</formula>
    </cfRule>
    <cfRule type="expression" dxfId="3326" priority="20">
      <formula>J121&lt;0</formula>
    </cfRule>
  </conditionalFormatting>
  <conditionalFormatting sqref="F25:F28">
    <cfRule type="expression" dxfId="3325" priority="17">
      <formula>F25&gt;0</formula>
    </cfRule>
    <cfRule type="expression" dxfId="3324" priority="18">
      <formula>F25&lt;0</formula>
    </cfRule>
  </conditionalFormatting>
  <conditionalFormatting sqref="H25:H28">
    <cfRule type="expression" dxfId="3323" priority="15">
      <formula>H25&gt;0</formula>
    </cfRule>
    <cfRule type="expression" dxfId="3322" priority="16">
      <formula>H25&lt;0</formula>
    </cfRule>
  </conditionalFormatting>
  <conditionalFormatting sqref="J27:J29">
    <cfRule type="expression" dxfId="3321" priority="13">
      <formula>J27&gt;0</formula>
    </cfRule>
    <cfRule type="expression" dxfId="3320" priority="14">
      <formula>J27&lt;0</formula>
    </cfRule>
  </conditionalFormatting>
  <conditionalFormatting sqref="J30:J31">
    <cfRule type="expression" dxfId="3319" priority="11">
      <formula>J30&gt;0</formula>
    </cfRule>
    <cfRule type="expression" dxfId="3318" priority="12">
      <formula>J30&lt;0</formula>
    </cfRule>
  </conditionalFormatting>
  <conditionalFormatting sqref="J33">
    <cfRule type="expression" dxfId="3317" priority="9">
      <formula>J33&gt;0</formula>
    </cfRule>
    <cfRule type="expression" dxfId="3316" priority="10">
      <formula>J33&lt;0</formula>
    </cfRule>
  </conditionalFormatting>
  <conditionalFormatting sqref="J34">
    <cfRule type="expression" dxfId="3315" priority="7">
      <formula>J34&gt;0</formula>
    </cfRule>
    <cfRule type="expression" dxfId="3314" priority="8">
      <formula>J34&lt;0</formula>
    </cfRule>
  </conditionalFormatting>
  <conditionalFormatting sqref="J35:J43">
    <cfRule type="expression" dxfId="3313" priority="5">
      <formula>J35&gt;0</formula>
    </cfRule>
    <cfRule type="expression" dxfId="331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11" priority="1">
      <formula>Q9&gt;0</formula>
    </cfRule>
    <cfRule type="expression" dxfId="331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09" priority="15">
      <formula>F39&gt;0</formula>
    </cfRule>
    <cfRule type="expression" dxfId="3308" priority="16">
      <formula>F39&lt;0</formula>
    </cfRule>
  </conditionalFormatting>
  <conditionalFormatting sqref="Q7">
    <cfRule type="expression" dxfId="3307" priority="13">
      <formula>Q7&gt;0</formula>
    </cfRule>
    <cfRule type="expression" dxfId="3306" priority="14">
      <formula>Q7&lt;0</formula>
    </cfRule>
  </conditionalFormatting>
  <conditionalFormatting sqref="Q8">
    <cfRule type="expression" dxfId="3305" priority="11">
      <formula>Q8&gt;0</formula>
    </cfRule>
    <cfRule type="expression" dxfId="3304" priority="12">
      <formula>Q8&lt;0</formula>
    </cfRule>
  </conditionalFormatting>
  <conditionalFormatting sqref="F25:F38">
    <cfRule type="expression" dxfId="3303" priority="9">
      <formula>F25&gt;0</formula>
    </cfRule>
    <cfRule type="expression" dxfId="3302" priority="10">
      <formula>F25&lt;0</formula>
    </cfRule>
  </conditionalFormatting>
  <conditionalFormatting sqref="H25:H38">
    <cfRule type="expression" dxfId="3301" priority="7">
      <formula>H25&gt;0</formula>
    </cfRule>
    <cfRule type="expression" dxfId="3300" priority="8">
      <formula>H25&lt;0</formula>
    </cfRule>
  </conditionalFormatting>
  <conditionalFormatting sqref="M55">
    <cfRule type="expression" dxfId="3299" priority="3">
      <formula>M55&gt;0</formula>
    </cfRule>
    <cfRule type="expression" dxfId="3298" priority="4">
      <formula>M55&lt;0</formula>
    </cfRule>
  </conditionalFormatting>
  <conditionalFormatting sqref="Q10">
    <cfRule type="expression" dxfId="3297" priority="1">
      <formula>Q10&gt;0</formula>
    </cfRule>
    <cfRule type="expression" dxfId="329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295" priority="27">
      <formula>F27&gt;0</formula>
    </cfRule>
    <cfRule type="expression" dxfId="3294" priority="28">
      <formula>F27&lt;0</formula>
    </cfRule>
  </conditionalFormatting>
  <conditionalFormatting sqref="Q8">
    <cfRule type="expression" dxfId="3293" priority="15">
      <formula>Q8&gt;0</formula>
    </cfRule>
    <cfRule type="expression" dxfId="3292" priority="16">
      <formula>Q8&lt;0</formula>
    </cfRule>
  </conditionalFormatting>
  <conditionalFormatting sqref="Q7">
    <cfRule type="expression" dxfId="3291" priority="17">
      <formula>Q7&gt;0</formula>
    </cfRule>
    <cfRule type="expression" dxfId="3290" priority="18">
      <formula>Q7&lt;0</formula>
    </cfRule>
  </conditionalFormatting>
  <conditionalFormatting sqref="F37:F38">
    <cfRule type="expression" dxfId="3289" priority="13">
      <formula>F37&gt;0</formula>
    </cfRule>
    <cfRule type="expression" dxfId="3288" priority="14">
      <formula>F37&lt;0</formula>
    </cfRule>
  </conditionalFormatting>
  <conditionalFormatting sqref="H37:H38">
    <cfRule type="expression" dxfId="3287" priority="11">
      <formula>H37&gt;0</formula>
    </cfRule>
    <cfRule type="expression" dxfId="3286" priority="12">
      <formula>H37&lt;0</formula>
    </cfRule>
  </conditionalFormatting>
  <conditionalFormatting sqref="F23:F26 H23:H26">
    <cfRule type="expression" dxfId="3285" priority="9">
      <formula>F23&gt;0</formula>
    </cfRule>
    <cfRule type="expression" dxfId="3284" priority="10">
      <formula>F23&lt;0</formula>
    </cfRule>
  </conditionalFormatting>
  <conditionalFormatting sqref="Q10">
    <cfRule type="expression" dxfId="3283" priority="3">
      <formula>Q10&gt;0</formula>
    </cfRule>
    <cfRule type="expression" dxfId="3282" priority="4">
      <formula>Q10&lt;0</formula>
    </cfRule>
  </conditionalFormatting>
  <conditionalFormatting sqref="F22 H22">
    <cfRule type="expression" dxfId="3281" priority="1">
      <formula>F22&gt;0</formula>
    </cfRule>
    <cfRule type="expression" dxfId="3280" priority="2">
      <formula>F22&lt;0</formula>
    </cfRule>
  </conditionalFormatting>
  <conditionalFormatting sqref="M41">
    <cfRule type="expression" dxfId="3279" priority="5">
      <formula>M41&gt;0</formula>
    </cfRule>
    <cfRule type="expression" dxfId="327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77" priority="29">
      <formula>F25&gt;0</formula>
    </cfRule>
    <cfRule type="expression" dxfId="3276" priority="30">
      <formula>F25&lt;0</formula>
    </cfRule>
  </conditionalFormatting>
  <conditionalFormatting sqref="Q7">
    <cfRule type="expression" dxfId="3275" priority="27">
      <formula>Q7&gt;0</formula>
    </cfRule>
    <cfRule type="expression" dxfId="3274" priority="28">
      <formula>Q7&lt;0</formula>
    </cfRule>
  </conditionalFormatting>
  <conditionalFormatting sqref="Q8">
    <cfRule type="expression" dxfId="3273" priority="25">
      <formula>Q8&gt;0</formula>
    </cfRule>
    <cfRule type="expression" dxfId="3272" priority="26">
      <formula>Q8&lt;0</formula>
    </cfRule>
  </conditionalFormatting>
  <conditionalFormatting sqref="Q10">
    <cfRule type="expression" dxfId="3271" priority="13">
      <formula>Q10&gt;0</formula>
    </cfRule>
    <cfRule type="expression" dxfId="3270" priority="14">
      <formula>Q10&lt;0</formula>
    </cfRule>
  </conditionalFormatting>
  <conditionalFormatting sqref="M46">
    <cfRule type="expression" dxfId="3269" priority="11">
      <formula>M46&gt;0</formula>
    </cfRule>
    <cfRule type="expression" dxfId="3268" priority="12">
      <formula>M46&lt;0</formula>
    </cfRule>
  </conditionalFormatting>
  <conditionalFormatting sqref="F80:F88 H80:H88">
    <cfRule type="expression" dxfId="3267" priority="9">
      <formula>F80&gt;0</formula>
    </cfRule>
    <cfRule type="expression" dxfId="3266" priority="10">
      <formula>F80&lt;0</formula>
    </cfRule>
  </conditionalFormatting>
  <conditionalFormatting sqref="F75:F79">
    <cfRule type="expression" dxfId="3265" priority="7">
      <formula>F75&gt;0</formula>
    </cfRule>
    <cfRule type="expression" dxfId="3264" priority="8">
      <formula>F75&lt;0</formula>
    </cfRule>
  </conditionalFormatting>
  <conditionalFormatting sqref="H75:H79">
    <cfRule type="expression" dxfId="3263" priority="5">
      <formula>H75&gt;0</formula>
    </cfRule>
    <cfRule type="expression" dxfId="3262" priority="6">
      <formula>H75&lt;0</formula>
    </cfRule>
  </conditionalFormatting>
  <conditionalFormatting sqref="F71:F74">
    <cfRule type="expression" dxfId="3261" priority="3">
      <formula>F71&gt;0</formula>
    </cfRule>
    <cfRule type="expression" dxfId="3260" priority="4">
      <formula>F71&lt;0</formula>
    </cfRule>
  </conditionalFormatting>
  <conditionalFormatting sqref="H71:H74">
    <cfRule type="expression" dxfId="3259" priority="1">
      <formula>H71&gt;0</formula>
    </cfRule>
    <cfRule type="expression" dxfId="325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7" priority="35">
      <formula>F47&gt;0</formula>
    </cfRule>
    <cfRule type="expression" dxfId="3256" priority="36">
      <formula>F47&lt;0</formula>
    </cfRule>
  </conditionalFormatting>
  <conditionalFormatting sqref="Q7">
    <cfRule type="expression" dxfId="3255" priority="33">
      <formula>Q7&gt;0</formula>
    </cfRule>
    <cfRule type="expression" dxfId="3254" priority="34">
      <formula>Q7&lt;0</formula>
    </cfRule>
  </conditionalFormatting>
  <conditionalFormatting sqref="Q8">
    <cfRule type="expression" dxfId="3253" priority="31">
      <formula>Q8&gt;0</formula>
    </cfRule>
    <cfRule type="expression" dxfId="3252" priority="32">
      <formula>Q8&lt;0</formula>
    </cfRule>
  </conditionalFormatting>
  <conditionalFormatting sqref="F30:F46">
    <cfRule type="expression" dxfId="3251" priority="29">
      <formula>F30&gt;0</formula>
    </cfRule>
    <cfRule type="expression" dxfId="3250" priority="30">
      <formula>F30&lt;0</formula>
    </cfRule>
  </conditionalFormatting>
  <conditionalFormatting sqref="H30:H46">
    <cfRule type="expression" dxfId="3249" priority="27">
      <formula>H30&gt;0</formula>
    </cfRule>
    <cfRule type="expression" dxfId="3248" priority="28">
      <formula>H30&lt;0</formula>
    </cfRule>
  </conditionalFormatting>
  <conditionalFormatting sqref="Q10">
    <cfRule type="expression" dxfId="3247" priority="25">
      <formula>Q10&gt;0</formula>
    </cfRule>
    <cfRule type="expression" dxfId="3246" priority="26">
      <formula>Q10&lt;0</formula>
    </cfRule>
  </conditionalFormatting>
  <conditionalFormatting sqref="J25:J38">
    <cfRule type="expression" dxfId="3245" priority="23">
      <formula>J25&gt;0</formula>
    </cfRule>
    <cfRule type="expression" dxfId="3244" priority="24">
      <formula>J25&lt;0</formula>
    </cfRule>
  </conditionalFormatting>
  <conditionalFormatting sqref="K25:K38">
    <cfRule type="expression" dxfId="3243" priority="21">
      <formula>K25&gt;0</formula>
    </cfRule>
    <cfRule type="expression" dxfId="3242" priority="22">
      <formula>K25&lt;0</formula>
    </cfRule>
  </conditionalFormatting>
  <conditionalFormatting sqref="L25 L38">
    <cfRule type="expression" dxfId="3241" priority="19">
      <formula>L25&gt;0</formula>
    </cfRule>
    <cfRule type="expression" dxfId="3240" priority="20">
      <formula>L25&lt;0</formula>
    </cfRule>
  </conditionalFormatting>
  <conditionalFormatting sqref="F89:F110">
    <cfRule type="expression" dxfId="3239" priority="17">
      <formula>F89&gt;0</formula>
    </cfRule>
    <cfRule type="expression" dxfId="3238" priority="18">
      <formula>F89&lt;0</formula>
    </cfRule>
  </conditionalFormatting>
  <conditionalFormatting sqref="H89:H110">
    <cfRule type="expression" dxfId="3237" priority="15">
      <formula>H89&gt;0</formula>
    </cfRule>
    <cfRule type="expression" dxfId="3236" priority="16">
      <formula>H89&lt;0</formula>
    </cfRule>
  </conditionalFormatting>
  <conditionalFormatting sqref="J89:J102">
    <cfRule type="expression" dxfId="3235" priority="13">
      <formula>J89&gt;0</formula>
    </cfRule>
    <cfRule type="expression" dxfId="3234" priority="14">
      <formula>J89&lt;0</formula>
    </cfRule>
  </conditionalFormatting>
  <conditionalFormatting sqref="K89:K102">
    <cfRule type="expression" dxfId="3233" priority="11">
      <formula>K89&gt;0</formula>
    </cfRule>
    <cfRule type="expression" dxfId="3232" priority="12">
      <formula>K89&lt;0</formula>
    </cfRule>
  </conditionalFormatting>
  <conditionalFormatting sqref="L89:L102">
    <cfRule type="expression" dxfId="3231" priority="9">
      <formula>L89&gt;0</formula>
    </cfRule>
    <cfRule type="expression" dxfId="3230" priority="10">
      <formula>L89&lt;0</formula>
    </cfRule>
  </conditionalFormatting>
  <conditionalFormatting sqref="F25:F29">
    <cfRule type="expression" dxfId="3229" priority="7">
      <formula>F25&gt;0</formula>
    </cfRule>
    <cfRule type="expression" dxfId="3228" priority="8">
      <formula>F25&lt;0</formula>
    </cfRule>
  </conditionalFormatting>
  <conditionalFormatting sqref="H25:H29">
    <cfRule type="expression" dxfId="3227" priority="5">
      <formula>H25&gt;0</formula>
    </cfRule>
    <cfRule type="expression" dxfId="322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55.26</v>
      </c>
      <c r="R4" s="425">
        <v>-1.7399999999999999E-2</v>
      </c>
      <c r="T4" s="1"/>
    </row>
    <row r="5" spans="1:21" x14ac:dyDescent="0.25">
      <c r="B5" s="72"/>
      <c r="C5" s="4"/>
      <c r="D5" s="3"/>
      <c r="E5" s="3"/>
      <c r="F5" s="3"/>
      <c r="G5" s="72"/>
      <c r="H5" s="161"/>
      <c r="I5" s="3"/>
      <c r="J5" s="3"/>
      <c r="K5" s="3"/>
      <c r="L5" s="4"/>
      <c r="M5" s="4"/>
      <c r="O5" s="11" t="s">
        <v>67</v>
      </c>
      <c r="Q5" s="3">
        <f>Q4*Q2</f>
        <v>11052</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-640</v>
      </c>
      <c r="R7">
        <v>200</v>
      </c>
    </row>
    <row r="8" spans="1:21" x14ac:dyDescent="0.25">
      <c r="B8" s="72"/>
      <c r="C8" s="4"/>
      <c r="D8" s="3"/>
      <c r="E8" s="3"/>
      <c r="F8" s="3"/>
      <c r="G8" s="72"/>
      <c r="H8" s="161"/>
      <c r="I8" s="3"/>
      <c r="J8" s="3"/>
      <c r="K8" s="3"/>
      <c r="L8" s="4"/>
      <c r="M8" s="4"/>
      <c r="O8" s="11" t="s">
        <v>179</v>
      </c>
      <c r="P8" s="33"/>
      <c r="Q8" s="2">
        <f>K18+M18-F18+Q2*Q4</f>
        <v>-640</v>
      </c>
      <c r="T8" s="1"/>
      <c r="U8" s="741"/>
    </row>
    <row r="9" spans="1:21" x14ac:dyDescent="0.25">
      <c r="B9" s="72"/>
      <c r="C9" s="4"/>
      <c r="D9" s="3"/>
      <c r="E9" s="3"/>
      <c r="F9" s="3"/>
      <c r="G9" s="4"/>
      <c r="H9" s="161"/>
      <c r="I9" s="3"/>
      <c r="J9" s="3"/>
      <c r="K9" s="3"/>
      <c r="L9" s="4"/>
      <c r="M9" s="4"/>
      <c r="O9" s="11" t="s">
        <v>204</v>
      </c>
      <c r="Q9" s="134">
        <f>IF(Q2=0, 0, Q8/Q6)</f>
        <v>-5.473828258638385E-2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2.8954035468693452E-2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13.283653846153845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60.786000000000001</v>
      </c>
    </row>
    <row r="20" spans="1:20" x14ac:dyDescent="0.25">
      <c r="O20" s="81">
        <v>1.0900000000000001</v>
      </c>
      <c r="P20" s="81">
        <f t="shared" ref="P20:P39" si="0">O20*$Q$4</f>
        <v>60.233400000000003</v>
      </c>
    </row>
    <row r="21" spans="1:20" x14ac:dyDescent="0.25">
      <c r="O21" s="81">
        <v>1.08</v>
      </c>
      <c r="P21" s="81">
        <f t="shared" si="0"/>
        <v>59.680800000000005</v>
      </c>
      <c r="T21" s="1"/>
    </row>
    <row r="22" spans="1:20" x14ac:dyDescent="0.25">
      <c r="O22" s="81">
        <v>1.07</v>
      </c>
      <c r="P22" s="81">
        <f t="shared" si="0"/>
        <v>59.1282</v>
      </c>
    </row>
    <row r="23" spans="1:20" x14ac:dyDescent="0.25">
      <c r="O23" s="81">
        <v>1.06</v>
      </c>
      <c r="P23" s="81">
        <f t="shared" si="0"/>
        <v>58.575600000000001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58.023000000000003</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57.470399999999998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56.9178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56.365200000000002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55.812599999999996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55.26</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54.7074</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54.154799999999994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53.602199999999996</v>
      </c>
    </row>
    <row r="33" spans="2:17" x14ac:dyDescent="0.25">
      <c r="B33" s="164"/>
      <c r="C33" s="10"/>
      <c r="D33" s="39"/>
      <c r="E33" s="39"/>
      <c r="F33" s="39"/>
      <c r="G33" s="39"/>
      <c r="H33" s="179"/>
      <c r="I33" s="39"/>
      <c r="J33" s="39"/>
      <c r="K33" s="39"/>
      <c r="L33" s="39"/>
      <c r="O33" s="81">
        <v>0.96</v>
      </c>
      <c r="P33" s="81">
        <f t="shared" si="0"/>
        <v>53.049599999999998</v>
      </c>
    </row>
    <row r="34" spans="2:17" x14ac:dyDescent="0.25">
      <c r="B34" s="164"/>
      <c r="C34" s="10"/>
      <c r="D34" s="39"/>
      <c r="E34" s="39"/>
      <c r="F34" s="39"/>
      <c r="G34" s="39"/>
      <c r="H34" s="179"/>
      <c r="I34" s="39"/>
      <c r="J34" s="39"/>
      <c r="K34" s="39"/>
      <c r="L34" s="39"/>
      <c r="O34" s="81">
        <v>0.95</v>
      </c>
      <c r="P34" s="81">
        <f t="shared" si="0"/>
        <v>52.496999999999993</v>
      </c>
    </row>
    <row r="35" spans="2:17" x14ac:dyDescent="0.25">
      <c r="B35" s="164"/>
      <c r="C35" s="10"/>
      <c r="D35" s="39"/>
      <c r="E35" s="39"/>
      <c r="F35" s="39"/>
      <c r="G35" s="39"/>
      <c r="H35" s="179"/>
      <c r="I35" s="39"/>
      <c r="J35" s="39"/>
      <c r="K35" s="39"/>
      <c r="L35" s="39"/>
      <c r="O35" s="81">
        <v>0.94</v>
      </c>
      <c r="P35" s="81">
        <f t="shared" si="0"/>
        <v>51.944399999999995</v>
      </c>
    </row>
    <row r="36" spans="2:17" x14ac:dyDescent="0.25">
      <c r="B36" s="164"/>
      <c r="C36" s="10"/>
      <c r="D36" s="39"/>
      <c r="E36" s="39"/>
      <c r="F36" s="39"/>
      <c r="G36" s="39"/>
      <c r="H36" s="179"/>
      <c r="I36" s="39"/>
      <c r="J36" s="39"/>
      <c r="K36" s="39"/>
      <c r="L36" s="39"/>
      <c r="O36" s="81">
        <v>0.93</v>
      </c>
      <c r="P36" s="81">
        <f t="shared" si="0"/>
        <v>51.391800000000003</v>
      </c>
    </row>
    <row r="37" spans="2:17" x14ac:dyDescent="0.25">
      <c r="B37" s="164"/>
      <c r="C37" s="10"/>
      <c r="D37" s="39"/>
      <c r="E37" s="39"/>
      <c r="F37" s="39"/>
      <c r="G37" s="39"/>
      <c r="H37" s="179"/>
      <c r="I37" s="39"/>
      <c r="J37" s="39"/>
      <c r="K37" s="39"/>
      <c r="L37" s="39"/>
      <c r="O37" s="81">
        <v>0.92</v>
      </c>
      <c r="P37" s="81">
        <f t="shared" si="0"/>
        <v>50.839199999999998</v>
      </c>
    </row>
    <row r="38" spans="2:17" x14ac:dyDescent="0.25">
      <c r="B38" s="164"/>
      <c r="C38" s="10"/>
      <c r="D38" s="39"/>
      <c r="E38" s="39"/>
      <c r="F38" s="39"/>
      <c r="G38" s="39"/>
      <c r="H38" s="179"/>
      <c r="I38" s="39"/>
      <c r="J38" s="39"/>
      <c r="K38" s="39"/>
      <c r="L38" s="39"/>
      <c r="O38" s="81">
        <v>0.91</v>
      </c>
      <c r="P38" s="81">
        <f t="shared" si="0"/>
        <v>50.2866</v>
      </c>
    </row>
    <row r="39" spans="2:17" x14ac:dyDescent="0.25">
      <c r="B39" s="164"/>
      <c r="C39" s="10"/>
      <c r="D39" s="39"/>
      <c r="E39" s="39"/>
      <c r="F39" s="39"/>
      <c r="G39" s="39"/>
      <c r="H39" s="179"/>
      <c r="I39" s="39"/>
      <c r="J39" s="39"/>
      <c r="K39" s="39"/>
      <c r="L39" s="39"/>
      <c r="O39" s="81">
        <v>0.9</v>
      </c>
      <c r="P39" s="81">
        <f t="shared" si="0"/>
        <v>49.734000000000002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5" priority="35">
      <formula>Q7&gt;0</formula>
    </cfRule>
    <cfRule type="expression" dxfId="3224" priority="36">
      <formula>Q7&lt;0</formula>
    </cfRule>
  </conditionalFormatting>
  <conditionalFormatting sqref="Q8">
    <cfRule type="expression" dxfId="3223" priority="33">
      <formula>Q8&gt;0</formula>
    </cfRule>
    <cfRule type="expression" dxfId="3222" priority="34">
      <formula>Q8&lt;0</formula>
    </cfRule>
  </conditionalFormatting>
  <conditionalFormatting sqref="F34:F54 F58:F63">
    <cfRule type="expression" dxfId="3221" priority="31">
      <formula>F34&gt;0</formula>
    </cfRule>
    <cfRule type="expression" dxfId="3220" priority="32">
      <formula>F34&lt;0</formula>
    </cfRule>
  </conditionalFormatting>
  <conditionalFormatting sqref="H34:H54 H58:H63">
    <cfRule type="expression" dxfId="3219" priority="29">
      <formula>H34&gt;0</formula>
    </cfRule>
    <cfRule type="expression" dxfId="3218" priority="30">
      <formula>H34&lt;0</formula>
    </cfRule>
  </conditionalFormatting>
  <conditionalFormatting sqref="Q10">
    <cfRule type="expression" dxfId="3217" priority="27">
      <formula>Q10&gt;0</formula>
    </cfRule>
    <cfRule type="expression" dxfId="3216" priority="28">
      <formula>Q10&lt;0</formula>
    </cfRule>
  </conditionalFormatting>
  <conditionalFormatting sqref="J25:J38">
    <cfRule type="expression" dxfId="3215" priority="25">
      <formula>J25&gt;0</formula>
    </cfRule>
    <cfRule type="expression" dxfId="3214" priority="26">
      <formula>J25&lt;0</formula>
    </cfRule>
  </conditionalFormatting>
  <conditionalFormatting sqref="K25:K35 K37:K38">
    <cfRule type="expression" dxfId="3213" priority="23">
      <formula>K25&gt;0</formula>
    </cfRule>
    <cfRule type="expression" dxfId="3212" priority="24">
      <formula>K25&lt;0</formula>
    </cfRule>
  </conditionalFormatting>
  <conditionalFormatting sqref="F89:F110">
    <cfRule type="expression" dxfId="3211" priority="19">
      <formula>F89&gt;0</formula>
    </cfRule>
    <cfRule type="expression" dxfId="3210" priority="20">
      <formula>F89&lt;0</formula>
    </cfRule>
  </conditionalFormatting>
  <conditionalFormatting sqref="H89:H110">
    <cfRule type="expression" dxfId="3209" priority="17">
      <formula>H89&gt;0</formula>
    </cfRule>
    <cfRule type="expression" dxfId="3208" priority="18">
      <formula>H89&lt;0</formula>
    </cfRule>
  </conditionalFormatting>
  <conditionalFormatting sqref="J89:J102">
    <cfRule type="expression" dxfId="3207" priority="15">
      <formula>J89&gt;0</formula>
    </cfRule>
    <cfRule type="expression" dxfId="3206" priority="16">
      <formula>J89&lt;0</formula>
    </cfRule>
  </conditionalFormatting>
  <conditionalFormatting sqref="K89:K102">
    <cfRule type="expression" dxfId="3205" priority="13">
      <formula>K89&gt;0</formula>
    </cfRule>
    <cfRule type="expression" dxfId="3204" priority="14">
      <formula>K89&lt;0</formula>
    </cfRule>
  </conditionalFormatting>
  <conditionalFormatting sqref="L89:L102">
    <cfRule type="expression" dxfId="3203" priority="11">
      <formula>L89&gt;0</formula>
    </cfRule>
    <cfRule type="expression" dxfId="3202" priority="12">
      <formula>L89&lt;0</formula>
    </cfRule>
  </conditionalFormatting>
  <conditionalFormatting sqref="F25:F33">
    <cfRule type="expression" dxfId="3201" priority="9">
      <formula>F25&gt;0</formula>
    </cfRule>
    <cfRule type="expression" dxfId="3200" priority="10">
      <formula>F25&lt;0</formula>
    </cfRule>
  </conditionalFormatting>
  <conditionalFormatting sqref="H25:H33">
    <cfRule type="expression" dxfId="3199" priority="7">
      <formula>H25&gt;0</formula>
    </cfRule>
    <cfRule type="expression" dxfId="3198" priority="8">
      <formula>H25&lt;0</formula>
    </cfRule>
  </conditionalFormatting>
  <conditionalFormatting sqref="J54">
    <cfRule type="expression" dxfId="3197" priority="5">
      <formula>J54&gt;0</formula>
    </cfRule>
    <cfRule type="expression" dxfId="3196" priority="6">
      <formula>J54&lt;0</formula>
    </cfRule>
  </conditionalFormatting>
  <conditionalFormatting sqref="F55:F57">
    <cfRule type="expression" dxfId="3195" priority="3">
      <formula>F55&gt;0</formula>
    </cfRule>
    <cfRule type="expression" dxfId="3194" priority="4">
      <formula>F55&lt;0</formula>
    </cfRule>
  </conditionalFormatting>
  <conditionalFormatting sqref="H55:H57">
    <cfRule type="expression" dxfId="3193" priority="1">
      <formula>H55&gt;0</formula>
    </cfRule>
    <cfRule type="expression" dxfId="319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91" priority="21">
      <formula>F47&gt;0</formula>
    </cfRule>
    <cfRule type="expression" dxfId="3190" priority="22">
      <formula>F47&lt;0</formula>
    </cfRule>
  </conditionalFormatting>
  <conditionalFormatting sqref="Q7">
    <cfRule type="expression" dxfId="3189" priority="19">
      <formula>Q7&gt;0</formula>
    </cfRule>
    <cfRule type="expression" dxfId="3188" priority="20">
      <formula>Q7&lt;0</formula>
    </cfRule>
  </conditionalFormatting>
  <conditionalFormatting sqref="Q8">
    <cfRule type="expression" dxfId="3187" priority="17">
      <formula>Q8&gt;0</formula>
    </cfRule>
    <cfRule type="expression" dxfId="3186" priority="18">
      <formula>Q8&lt;0</formula>
    </cfRule>
  </conditionalFormatting>
  <conditionalFormatting sqref="F25:F46">
    <cfRule type="expression" dxfId="3185" priority="15">
      <formula>F25&gt;0</formula>
    </cfRule>
    <cfRule type="expression" dxfId="3184" priority="16">
      <formula>F25&lt;0</formula>
    </cfRule>
  </conditionalFormatting>
  <conditionalFormatting sqref="H25:H46">
    <cfRule type="expression" dxfId="3183" priority="13">
      <formula>H25&gt;0</formula>
    </cfRule>
    <cfRule type="expression" dxfId="3182" priority="14">
      <formula>H25&lt;0</formula>
    </cfRule>
  </conditionalFormatting>
  <conditionalFormatting sqref="F89:F110">
    <cfRule type="expression" dxfId="3181" priority="11">
      <formula>F89&gt;0</formula>
    </cfRule>
    <cfRule type="expression" dxfId="3180" priority="12">
      <formula>F89&lt;0</formula>
    </cfRule>
  </conditionalFormatting>
  <conditionalFormatting sqref="H89:H110">
    <cfRule type="expression" dxfId="3179" priority="9">
      <formula>H89&gt;0</formula>
    </cfRule>
    <cfRule type="expression" dxfId="3178" priority="10">
      <formula>H89&lt;0</formula>
    </cfRule>
  </conditionalFormatting>
  <conditionalFormatting sqref="Q10">
    <cfRule type="expression" dxfId="3177" priority="7">
      <formula>Q10&gt;0</formula>
    </cfRule>
    <cfRule type="expression" dxfId="3176" priority="8">
      <formula>Q10&lt;0</formula>
    </cfRule>
  </conditionalFormatting>
  <conditionalFormatting sqref="J25:J38">
    <cfRule type="expression" dxfId="3175" priority="5">
      <formula>J25&gt;0</formula>
    </cfRule>
    <cfRule type="expression" dxfId="3174" priority="6">
      <formula>J25&lt;0</formula>
    </cfRule>
  </conditionalFormatting>
  <conditionalFormatting sqref="K25:K38">
    <cfRule type="expression" dxfId="3173" priority="3">
      <formula>K25&gt;0</formula>
    </cfRule>
    <cfRule type="expression" dxfId="3172" priority="4">
      <formula>K25&lt;0</formula>
    </cfRule>
  </conditionalFormatting>
  <conditionalFormatting sqref="L25:L38">
    <cfRule type="expression" dxfId="3171" priority="1">
      <formula>L25&gt;0</formula>
    </cfRule>
    <cfRule type="expression" dxfId="31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69" priority="23">
      <formula>F34&gt;0</formula>
    </cfRule>
    <cfRule type="expression" dxfId="3168" priority="24">
      <formula>F34&lt;0</formula>
    </cfRule>
  </conditionalFormatting>
  <conditionalFormatting sqref="Q7">
    <cfRule type="expression" dxfId="3167" priority="21">
      <formula>Q7&gt;0</formula>
    </cfRule>
    <cfRule type="expression" dxfId="3166" priority="22">
      <formula>Q7&lt;0</formula>
    </cfRule>
  </conditionalFormatting>
  <conditionalFormatting sqref="Q8">
    <cfRule type="expression" dxfId="3165" priority="19">
      <formula>Q8&gt;0</formula>
    </cfRule>
    <cfRule type="expression" dxfId="3164" priority="20">
      <formula>Q8&lt;0</formula>
    </cfRule>
  </conditionalFormatting>
  <conditionalFormatting sqref="F25:F33">
    <cfRule type="expression" dxfId="3163" priority="17">
      <formula>F25&gt;0</formula>
    </cfRule>
    <cfRule type="expression" dxfId="3162" priority="18">
      <formula>F25&lt;0</formula>
    </cfRule>
  </conditionalFormatting>
  <conditionalFormatting sqref="H25:H33">
    <cfRule type="expression" dxfId="3161" priority="15">
      <formula>H25&gt;0</formula>
    </cfRule>
    <cfRule type="expression" dxfId="3160" priority="16">
      <formula>H25&lt;0</formula>
    </cfRule>
  </conditionalFormatting>
  <conditionalFormatting sqref="M46">
    <cfRule type="expression" dxfId="3159" priority="13">
      <formula>M46&gt;0</formula>
    </cfRule>
    <cfRule type="expression" dxfId="3158" priority="14">
      <formula>M46&lt;0</formula>
    </cfRule>
  </conditionalFormatting>
  <conditionalFormatting sqref="F79:F87 H79:H87">
    <cfRule type="expression" dxfId="3157" priority="11">
      <formula>F79&gt;0</formula>
    </cfRule>
    <cfRule type="expression" dxfId="3156" priority="12">
      <formula>F79&lt;0</formula>
    </cfRule>
  </conditionalFormatting>
  <conditionalFormatting sqref="F70:F78">
    <cfRule type="expression" dxfId="3155" priority="9">
      <formula>F70&gt;0</formula>
    </cfRule>
    <cfRule type="expression" dxfId="3154" priority="10">
      <formula>F70&lt;0</formula>
    </cfRule>
  </conditionalFormatting>
  <conditionalFormatting sqref="H70:H78">
    <cfRule type="expression" dxfId="3153" priority="7">
      <formula>H70&gt;0</formula>
    </cfRule>
    <cfRule type="expression" dxfId="3152" priority="8">
      <formula>H70&lt;0</formula>
    </cfRule>
  </conditionalFormatting>
  <conditionalFormatting sqref="J27:K27 J30:K30 J33:K33 J36:K36 J39:K39 J42:K42">
    <cfRule type="expression" dxfId="3151" priority="5">
      <formula>J27&gt;0</formula>
    </cfRule>
    <cfRule type="expression" dxfId="3150" priority="6">
      <formula>J27&lt;0</formula>
    </cfRule>
  </conditionalFormatting>
  <conditionalFormatting sqref="J28:K29 J31:K32 J34:K35 J37:K38 J40:K41">
    <cfRule type="expression" dxfId="3149" priority="3">
      <formula>J28&gt;0</formula>
    </cfRule>
    <cfRule type="expression" dxfId="3148" priority="4">
      <formula>J28&lt;0</formula>
    </cfRule>
  </conditionalFormatting>
  <conditionalFormatting sqref="L27:L42">
    <cfRule type="expression" dxfId="3147" priority="1">
      <formula>L27&gt;0</formula>
    </cfRule>
    <cfRule type="expression" dxfId="314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45" priority="9">
      <formula>F57&gt;0</formula>
    </cfRule>
    <cfRule type="expression" dxfId="3144" priority="10">
      <formula>F57&lt;0</formula>
    </cfRule>
  </conditionalFormatting>
  <conditionalFormatting sqref="Q7">
    <cfRule type="expression" dxfId="3143" priority="7">
      <formula>Q7&gt;0</formula>
    </cfRule>
    <cfRule type="expression" dxfId="3142" priority="8">
      <formula>Q7&lt;0</formula>
    </cfRule>
  </conditionalFormatting>
  <conditionalFormatting sqref="Q8">
    <cfRule type="expression" dxfId="3141" priority="5">
      <formula>Q8&gt;0</formula>
    </cfRule>
    <cfRule type="expression" dxfId="3140" priority="6">
      <formula>Q8&lt;0</formula>
    </cfRule>
  </conditionalFormatting>
  <conditionalFormatting sqref="F25:F56">
    <cfRule type="expression" dxfId="3139" priority="3">
      <formula>F25&gt;0</formula>
    </cfRule>
    <cfRule type="expression" dxfId="3138" priority="4">
      <formula>F25&lt;0</formula>
    </cfRule>
  </conditionalFormatting>
  <conditionalFormatting sqref="H25:H56">
    <cfRule type="expression" dxfId="3137" priority="1">
      <formula>H25&gt;0</formula>
    </cfRule>
    <cfRule type="expression" dxfId="313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51.179900000000004</v>
      </c>
      <c r="R4" s="425">
        <v>-2.8999999999999998E-3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7369.9056</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973.61560000000281</v>
      </c>
      <c r="R7">
        <v>144</v>
      </c>
    </row>
    <row r="8" spans="1:21" x14ac:dyDescent="0.25">
      <c r="B8" s="72"/>
      <c r="C8" s="4"/>
      <c r="D8" s="3"/>
      <c r="E8" s="3"/>
      <c r="F8" s="3"/>
      <c r="G8" s="4"/>
      <c r="H8" s="161"/>
      <c r="I8" s="3"/>
      <c r="J8" s="3"/>
      <c r="K8" s="3"/>
      <c r="L8" s="4"/>
      <c r="M8" s="4"/>
      <c r="O8" s="11" t="s">
        <v>179</v>
      </c>
      <c r="P8" s="33"/>
      <c r="Q8" s="2">
        <f>K18+M18-F18+Q2*Q4</f>
        <v>973.61560000000281</v>
      </c>
    </row>
    <row r="9" spans="1:21" x14ac:dyDescent="0.25">
      <c r="B9" s="4"/>
      <c r="C9" s="4"/>
      <c r="D9" s="3"/>
      <c r="E9" s="3"/>
      <c r="F9" s="3"/>
      <c r="G9" s="4"/>
      <c r="H9" s="161"/>
      <c r="I9" s="3"/>
      <c r="J9" s="3"/>
      <c r="K9" s="3"/>
      <c r="L9" s="4"/>
      <c r="M9" s="4"/>
      <c r="O9" s="11" t="s">
        <v>204</v>
      </c>
      <c r="Q9" s="134">
        <f>IF(Q2=0, 0, Q8/Q6)</f>
        <v>0.15221567502411604</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2.5400596718633681E-2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56.29789000000001</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55.786091000000006</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55.27429200000001</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54.762493000000006</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54.25069400000001</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53.738895000000007</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53.227096000000003</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52.715297000000007</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52.203498000000003</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51.691699000000007</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51.179900000000004</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50.668101</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50.156302000000004</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49.644503</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49.132704000000004</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48.620905</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48.109105999999997</v>
      </c>
    </row>
    <row r="58" spans="1:17" x14ac:dyDescent="0.25">
      <c r="A58" s="4"/>
      <c r="B58" s="164"/>
      <c r="C58" s="10"/>
      <c r="D58" s="39"/>
      <c r="E58" s="39"/>
      <c r="F58" s="39"/>
      <c r="G58" s="39"/>
      <c r="H58" s="179"/>
      <c r="I58" s="39"/>
      <c r="J58" s="39"/>
      <c r="K58" s="39"/>
      <c r="L58" s="39"/>
      <c r="O58" s="81">
        <v>0.93</v>
      </c>
      <c r="P58" s="81">
        <f t="shared" si="10"/>
        <v>47.597307000000008</v>
      </c>
    </row>
    <row r="59" spans="1:17" x14ac:dyDescent="0.25">
      <c r="A59" s="4"/>
      <c r="B59" s="164"/>
      <c r="C59" s="10"/>
      <c r="D59" s="39"/>
      <c r="E59" s="39"/>
      <c r="F59" s="39"/>
      <c r="G59" s="39"/>
      <c r="H59" s="179"/>
      <c r="I59" s="39"/>
      <c r="J59" s="39"/>
      <c r="K59" s="39"/>
      <c r="L59" s="39"/>
      <c r="O59" s="81">
        <v>0.92</v>
      </c>
      <c r="P59" s="81">
        <f t="shared" si="10"/>
        <v>47.085508000000004</v>
      </c>
    </row>
    <row r="60" spans="1:17" x14ac:dyDescent="0.25">
      <c r="A60" s="4"/>
      <c r="B60" s="72"/>
      <c r="C60" s="4"/>
      <c r="D60" s="3"/>
      <c r="E60" s="3"/>
      <c r="F60" s="3"/>
      <c r="G60" s="3"/>
      <c r="H60" s="216"/>
      <c r="I60" s="3"/>
      <c r="J60" s="3"/>
      <c r="K60" s="3"/>
      <c r="L60" s="4"/>
      <c r="O60" s="81">
        <v>0.91</v>
      </c>
      <c r="P60" s="81">
        <f t="shared" si="10"/>
        <v>46.573709000000008</v>
      </c>
    </row>
    <row r="61" spans="1:17" x14ac:dyDescent="0.25">
      <c r="A61" s="4"/>
      <c r="B61" s="72"/>
      <c r="C61" s="4"/>
      <c r="D61" s="3"/>
      <c r="E61" s="3"/>
      <c r="F61" s="3"/>
      <c r="G61" s="3"/>
      <c r="H61" s="216"/>
      <c r="I61" s="3"/>
      <c r="J61" s="3"/>
      <c r="K61" s="3"/>
      <c r="L61" s="4"/>
      <c r="O61" s="81">
        <v>0.9</v>
      </c>
      <c r="P61" s="81">
        <f t="shared" si="10"/>
        <v>46.061910000000005</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35" priority="35">
      <formula>F60&gt;0</formula>
    </cfRule>
    <cfRule type="expression" dxfId="3134" priority="36">
      <formula>F60&lt;0</formula>
    </cfRule>
  </conditionalFormatting>
  <conditionalFormatting sqref="Q7">
    <cfRule type="expression" dxfId="3133" priority="33">
      <formula>Q7&gt;0</formula>
    </cfRule>
    <cfRule type="expression" dxfId="3132" priority="34">
      <formula>Q7&lt;0</formula>
    </cfRule>
  </conditionalFormatting>
  <conditionalFormatting sqref="Q8">
    <cfRule type="expression" dxfId="3131" priority="31">
      <formula>Q8&gt;0</formula>
    </cfRule>
    <cfRule type="expression" dxfId="3130" priority="32">
      <formula>Q8&lt;0</formula>
    </cfRule>
  </conditionalFormatting>
  <conditionalFormatting sqref="F30:F59">
    <cfRule type="expression" dxfId="3129" priority="29">
      <formula>F30&gt;0</formula>
    </cfRule>
    <cfRule type="expression" dxfId="3128" priority="30">
      <formula>F30&lt;0</formula>
    </cfRule>
  </conditionalFormatting>
  <conditionalFormatting sqref="H30:H59">
    <cfRule type="expression" dxfId="3127" priority="27">
      <formula>H30&gt;0</formula>
    </cfRule>
    <cfRule type="expression" dxfId="3126" priority="28">
      <formula>H30&lt;0</formula>
    </cfRule>
  </conditionalFormatting>
  <conditionalFormatting sqref="Q10">
    <cfRule type="expression" dxfId="3125" priority="25">
      <formula>Q10&gt;0</formula>
    </cfRule>
    <cfRule type="expression" dxfId="3124" priority="26">
      <formula>Q10&lt;0</formula>
    </cfRule>
  </conditionalFormatting>
  <conditionalFormatting sqref="J27:J35">
    <cfRule type="expression" dxfId="3123" priority="23">
      <formula>J27&gt;0</formula>
    </cfRule>
    <cfRule type="expression" dxfId="3122" priority="24">
      <formula>J27&lt;0</formula>
    </cfRule>
  </conditionalFormatting>
  <conditionalFormatting sqref="K27:K38">
    <cfRule type="expression" dxfId="3121" priority="21">
      <formula>K27&gt;0</formula>
    </cfRule>
    <cfRule type="expression" dxfId="3120" priority="22">
      <formula>K27&lt;0</formula>
    </cfRule>
  </conditionalFormatting>
  <conditionalFormatting sqref="L27:L38">
    <cfRule type="expression" dxfId="3119" priority="19">
      <formula>L27&gt;0</formula>
    </cfRule>
    <cfRule type="expression" dxfId="3118" priority="20">
      <formula>L27&lt;0</formula>
    </cfRule>
  </conditionalFormatting>
  <conditionalFormatting sqref="F89:F110">
    <cfRule type="expression" dxfId="3117" priority="17">
      <formula>F89&gt;0</formula>
    </cfRule>
    <cfRule type="expression" dxfId="3116" priority="18">
      <formula>F89&lt;0</formula>
    </cfRule>
  </conditionalFormatting>
  <conditionalFormatting sqref="H89:H110">
    <cfRule type="expression" dxfId="3115" priority="15">
      <formula>H89&gt;0</formula>
    </cfRule>
    <cfRule type="expression" dxfId="3114" priority="16">
      <formula>H89&lt;0</formula>
    </cfRule>
  </conditionalFormatting>
  <conditionalFormatting sqref="J89:J102">
    <cfRule type="expression" dxfId="3113" priority="13">
      <formula>J89&gt;0</formula>
    </cfRule>
    <cfRule type="expression" dxfId="3112" priority="14">
      <formula>J89&lt;0</formula>
    </cfRule>
  </conditionalFormatting>
  <conditionalFormatting sqref="K89:K102">
    <cfRule type="expression" dxfId="3111" priority="11">
      <formula>K89&gt;0</formula>
    </cfRule>
    <cfRule type="expression" dxfId="3110" priority="12">
      <formula>K89&lt;0</formula>
    </cfRule>
  </conditionalFormatting>
  <conditionalFormatting sqref="L89:L102">
    <cfRule type="expression" dxfId="3109" priority="9">
      <formula>L89&gt;0</formula>
    </cfRule>
    <cfRule type="expression" dxfId="3108" priority="10">
      <formula>L89&lt;0</formula>
    </cfRule>
  </conditionalFormatting>
  <conditionalFormatting sqref="F29">
    <cfRule type="expression" dxfId="3107" priority="7">
      <formula>F29&gt;0</formula>
    </cfRule>
    <cfRule type="expression" dxfId="3106" priority="8">
      <formula>F29&lt;0</formula>
    </cfRule>
  </conditionalFormatting>
  <conditionalFormatting sqref="H29">
    <cfRule type="expression" dxfId="3105" priority="5">
      <formula>H29&gt;0</formula>
    </cfRule>
    <cfRule type="expression" dxfId="3104" priority="6">
      <formula>H29&lt;0</formula>
    </cfRule>
  </conditionalFormatting>
  <conditionalFormatting sqref="F25:F28 H25:H28">
    <cfRule type="expression" dxfId="3103" priority="1">
      <formula>F25&gt;0</formula>
    </cfRule>
    <cfRule type="expression" dxfId="310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9" si="0">C2*D2+E2</f>
        <v>3244</v>
      </c>
      <c r="G2" s="368">
        <v>43332</v>
      </c>
      <c r="H2" s="7">
        <v>50</v>
      </c>
      <c r="I2" s="43">
        <v>74.599999999999994</v>
      </c>
      <c r="J2" s="43">
        <v>0.05</v>
      </c>
      <c r="K2" s="43">
        <f t="shared" ref="K2:K8" si="1">H2*I2-J2</f>
        <v>3729.9499999999994</v>
      </c>
      <c r="L2" s="72">
        <v>43313</v>
      </c>
      <c r="M2" s="43">
        <v>50</v>
      </c>
      <c r="O2" s="11" t="s">
        <v>57</v>
      </c>
      <c r="Q2">
        <f>C18-H18</f>
        <v>100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45.967900000000007</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62.35</v>
      </c>
      <c r="R4" s="405">
        <v>-2.9100000000000001E-2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6235</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4596.7900000000009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1835.4199999999946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1638.2099999999991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0.35638130086429853</v>
      </c>
    </row>
    <row r="10" spans="1:21" x14ac:dyDescent="0.25">
      <c r="B10" s="4"/>
      <c r="C10" s="4"/>
      <c r="D10" s="3"/>
      <c r="E10" s="3"/>
      <c r="F10" s="3"/>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3.2076984763432237E-2</v>
      </c>
      <c r="R11">
        <v>0.5</v>
      </c>
    </row>
    <row r="12" spans="1:21" x14ac:dyDescent="0.25">
      <c r="H12" s="70"/>
      <c r="O12" s="11" t="s">
        <v>921</v>
      </c>
      <c r="Q12" s="1" t="s">
        <v>1345</v>
      </c>
      <c r="T12" s="1">
        <v>43516</v>
      </c>
      <c r="U12" t="s">
        <v>1387</v>
      </c>
    </row>
    <row r="13" spans="1:21" ht="15" customHeight="1" x14ac:dyDescent="0.25">
      <c r="H13" s="70"/>
      <c r="O13" s="11" t="s">
        <v>947</v>
      </c>
      <c r="Q13" s="2">
        <f>Q4/(6.78)</f>
        <v>9.1961651917404126</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SUM(C2:C9)</f>
        <v>500</v>
      </c>
      <c r="D18" s="18"/>
      <c r="E18" s="18"/>
      <c r="F18" s="18">
        <f>SUM(F2:F9)</f>
        <v>35427.5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68.585000000000008</v>
      </c>
      <c r="U21" s="884"/>
    </row>
    <row r="22" spans="1:21" x14ac:dyDescent="0.25">
      <c r="O22" s="81">
        <v>1.0900000000000001</v>
      </c>
      <c r="P22" s="81">
        <f t="shared" ref="P22:P41" si="2">O22*$Q$4</f>
        <v>67.961500000000001</v>
      </c>
      <c r="U22" s="884"/>
    </row>
    <row r="23" spans="1:21" x14ac:dyDescent="0.25">
      <c r="O23" s="81">
        <v>1.08</v>
      </c>
      <c r="P23" s="81">
        <f t="shared" si="2"/>
        <v>67.338000000000008</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66.714500000000001</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66.091000000000008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65.467500000000001</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64.844000000000008</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64.220500000000001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63.597000000000001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62.973500000000001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62.35</v>
      </c>
    </row>
    <row r="32" spans="1:21" x14ac:dyDescent="0.25">
      <c r="B32" s="164">
        <v>43329</v>
      </c>
      <c r="C32" s="10">
        <v>150</v>
      </c>
      <c r="D32" s="39">
        <v>64.313329999999993</v>
      </c>
      <c r="E32" s="39">
        <v>73.680000000000007</v>
      </c>
      <c r="F32" s="39">
        <f t="shared" ref="F32:F48" si="8">C32*(E32-D32)</f>
        <v>1405.0005000000019</v>
      </c>
      <c r="G32" s="39">
        <f t="shared" ref="G32:G48" si="9">D32*C32</f>
        <v>9646.9994999999999</v>
      </c>
      <c r="H32" s="179">
        <f t="shared" ref="H32:H48" si="10">(E32-D32)/D32</f>
        <v>0.14564119133622866</v>
      </c>
      <c r="I32" s="39"/>
      <c r="J32" s="39"/>
      <c r="K32" s="39">
        <f t="shared" si="7"/>
        <v>1602.2104999999974</v>
      </c>
      <c r="L32" s="39"/>
      <c r="O32" s="81">
        <v>0.99</v>
      </c>
      <c r="P32" s="81">
        <f t="shared" si="2"/>
        <v>61.726500000000001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61.103000000000002</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60.479500000000002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59.856000000000002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59.232500000000002</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58.608999999999995</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57.985500000000002</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57.362000000000002</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56.738500000000002</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56.115000000000002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v>2191.42</v>
      </c>
      <c r="L48" s="39">
        <v>9.4499999999999993</v>
      </c>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36">
      <colorScale>
        <cfvo type="min"/>
        <cfvo type="percentile" val="50"/>
        <cfvo type="max"/>
        <color rgb="FFF8696B"/>
        <color rgb="FFFFEB84"/>
        <color rgb="FF63BE7B"/>
      </colorScale>
    </cfRule>
  </conditionalFormatting>
  <conditionalFormatting sqref="P21:P41">
    <cfRule type="colorScale" priority="35">
      <colorScale>
        <cfvo type="min"/>
        <cfvo type="percentile" val="50"/>
        <cfvo type="max"/>
        <color rgb="FFF8696B"/>
        <color rgb="FFFFEB84"/>
        <color rgb="FF63BE7B"/>
      </colorScale>
    </cfRule>
  </conditionalFormatting>
  <conditionalFormatting sqref="F57:F58 H57:H58">
    <cfRule type="expression" dxfId="3101" priority="31">
      <formula>F57&gt;0</formula>
    </cfRule>
    <cfRule type="expression" dxfId="3100" priority="32">
      <formula>F57&lt;0</formula>
    </cfRule>
  </conditionalFormatting>
  <conditionalFormatting sqref="Q7">
    <cfRule type="expression" dxfId="3099" priority="29">
      <formula>Q7&gt;0</formula>
    </cfRule>
    <cfRule type="expression" dxfId="3098" priority="30">
      <formula>Q7&lt;0</formula>
    </cfRule>
  </conditionalFormatting>
  <conditionalFormatting sqref="Q8">
    <cfRule type="expression" dxfId="3097" priority="27">
      <formula>Q8&gt;0</formula>
    </cfRule>
    <cfRule type="expression" dxfId="3096" priority="28">
      <formula>Q8&lt;0</formula>
    </cfRule>
  </conditionalFormatting>
  <conditionalFormatting sqref="M58">
    <cfRule type="expression" dxfId="3095" priority="21">
      <formula>M58&gt;0</formula>
    </cfRule>
    <cfRule type="expression" dxfId="3094" priority="22">
      <formula>M58&lt;0</formula>
    </cfRule>
  </conditionalFormatting>
  <conditionalFormatting sqref="F84:F115">
    <cfRule type="expression" dxfId="3093" priority="19">
      <formula>F84&gt;0</formula>
    </cfRule>
    <cfRule type="expression" dxfId="3092" priority="20">
      <formula>F84&lt;0</formula>
    </cfRule>
  </conditionalFormatting>
  <conditionalFormatting sqref="H84:H115">
    <cfRule type="expression" dxfId="3091" priority="17">
      <formula>H84&gt;0</formula>
    </cfRule>
    <cfRule type="expression" dxfId="3090" priority="18">
      <formula>H84&lt;0</formula>
    </cfRule>
  </conditionalFormatting>
  <conditionalFormatting sqref="F25:F56 H25:H56">
    <cfRule type="expression" dxfId="3089" priority="15">
      <formula>F25&gt;0</formula>
    </cfRule>
    <cfRule type="expression" dxfId="3088" priority="16">
      <formula>F25&lt;0</formula>
    </cfRule>
  </conditionalFormatting>
  <conditionalFormatting sqref="J28:J30 K25:K30 J31:K38">
    <cfRule type="expression" dxfId="3087" priority="11">
      <formula>J25&gt;0</formula>
    </cfRule>
    <cfRule type="expression" dxfId="3086" priority="12">
      <formula>J25&lt;0</formula>
    </cfRule>
  </conditionalFormatting>
  <conditionalFormatting sqref="K39:K42">
    <cfRule type="expression" dxfId="3085" priority="9">
      <formula>K39&gt;0</formula>
    </cfRule>
    <cfRule type="expression" dxfId="3084" priority="10">
      <formula>K39&lt;0</formula>
    </cfRule>
  </conditionalFormatting>
  <conditionalFormatting sqref="K43">
    <cfRule type="expression" dxfId="3083" priority="7">
      <formula>K43&gt;0</formula>
    </cfRule>
    <cfRule type="expression" dxfId="3082" priority="8">
      <formula>K43&lt;0</formula>
    </cfRule>
  </conditionalFormatting>
  <conditionalFormatting sqref="K44">
    <cfRule type="expression" dxfId="3081" priority="5">
      <formula>K44&gt;0</formula>
    </cfRule>
    <cfRule type="expression" dxfId="3080" priority="6">
      <formula>K44&lt;0</formula>
    </cfRule>
  </conditionalFormatting>
  <conditionalFormatting sqref="K45:K47">
    <cfRule type="expression" dxfId="3079" priority="3">
      <formula>K45&gt;0</formula>
    </cfRule>
    <cfRule type="expression" dxfId="3078" priority="4">
      <formula>K45&lt;0</formula>
    </cfRule>
  </conditionalFormatting>
  <conditionalFormatting sqref="K48">
    <cfRule type="expression" dxfId="3077" priority="1">
      <formula>K48&gt;0</formula>
    </cfRule>
    <cfRule type="expression" dxfId="3076" priority="2">
      <formula>K48&lt;0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75" priority="21">
      <formula>F47&gt;0</formula>
    </cfRule>
    <cfRule type="expression" dxfId="3074" priority="22">
      <formula>F47&lt;0</formula>
    </cfRule>
  </conditionalFormatting>
  <conditionalFormatting sqref="Q7">
    <cfRule type="expression" dxfId="3073" priority="19">
      <formula>Q7&gt;0</formula>
    </cfRule>
    <cfRule type="expression" dxfId="3072" priority="20">
      <formula>Q7&lt;0</formula>
    </cfRule>
  </conditionalFormatting>
  <conditionalFormatting sqref="Q8">
    <cfRule type="expression" dxfId="3071" priority="17">
      <formula>Q8&gt;0</formula>
    </cfRule>
    <cfRule type="expression" dxfId="3070" priority="18">
      <formula>Q8&lt;0</formula>
    </cfRule>
  </conditionalFormatting>
  <conditionalFormatting sqref="F25:F46">
    <cfRule type="expression" dxfId="3069" priority="15">
      <formula>F25&gt;0</formula>
    </cfRule>
    <cfRule type="expression" dxfId="3068" priority="16">
      <formula>F25&lt;0</formula>
    </cfRule>
  </conditionalFormatting>
  <conditionalFormatting sqref="H25:H46">
    <cfRule type="expression" dxfId="3067" priority="13">
      <formula>H25&gt;0</formula>
    </cfRule>
    <cfRule type="expression" dxfId="3066" priority="14">
      <formula>H25&lt;0</formula>
    </cfRule>
  </conditionalFormatting>
  <conditionalFormatting sqref="F89:F110">
    <cfRule type="expression" dxfId="3065" priority="11">
      <formula>F89&gt;0</formula>
    </cfRule>
    <cfRule type="expression" dxfId="3064" priority="12">
      <formula>F89&lt;0</formula>
    </cfRule>
  </conditionalFormatting>
  <conditionalFormatting sqref="H89:H110">
    <cfRule type="expression" dxfId="3063" priority="9">
      <formula>H89&gt;0</formula>
    </cfRule>
    <cfRule type="expression" dxfId="3062" priority="10">
      <formula>H89&lt;0</formula>
    </cfRule>
  </conditionalFormatting>
  <conditionalFormatting sqref="Q10">
    <cfRule type="expression" dxfId="3061" priority="7">
      <formula>Q10&gt;0</formula>
    </cfRule>
    <cfRule type="expression" dxfId="3060" priority="8">
      <formula>Q10&lt;0</formula>
    </cfRule>
  </conditionalFormatting>
  <conditionalFormatting sqref="J25:J38">
    <cfRule type="expression" dxfId="3059" priority="5">
      <formula>J25&gt;0</formula>
    </cfRule>
    <cfRule type="expression" dxfId="3058" priority="6">
      <formula>J25&lt;0</formula>
    </cfRule>
  </conditionalFormatting>
  <conditionalFormatting sqref="K25:K38">
    <cfRule type="expression" dxfId="3057" priority="3">
      <formula>K25&gt;0</formula>
    </cfRule>
    <cfRule type="expression" dxfId="3056" priority="4">
      <formula>K25&lt;0</formula>
    </cfRule>
  </conditionalFormatting>
  <conditionalFormatting sqref="L25:L38">
    <cfRule type="expression" dxfId="3055" priority="1">
      <formula>L25&gt;0</formula>
    </cfRule>
    <cfRule type="expression" dxfId="305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182.28</v>
      </c>
      <c r="R4" s="425">
        <v>2E-3</v>
      </c>
      <c r="T4" s="693"/>
      <c r="U4" s="30"/>
    </row>
    <row r="5" spans="1:21" x14ac:dyDescent="0.25">
      <c r="B5" s="72">
        <v>43447</v>
      </c>
      <c r="C5" s="4">
        <v>10</v>
      </c>
      <c r="D5" s="3">
        <v>184.2</v>
      </c>
      <c r="E5" s="3">
        <v>0</v>
      </c>
      <c r="F5" s="3">
        <f>C5*D5+E5</f>
        <v>1842</v>
      </c>
      <c r="G5" s="4"/>
      <c r="H5" s="161"/>
      <c r="I5" s="3"/>
      <c r="J5" s="3"/>
      <c r="K5" s="3"/>
      <c r="L5" s="4"/>
      <c r="M5" s="4"/>
      <c r="O5" s="11" t="s">
        <v>67</v>
      </c>
      <c r="Q5" s="3">
        <f>Q4*Q2</f>
        <v>5468.4</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-331.1200000000008</v>
      </c>
      <c r="R7">
        <v>30</v>
      </c>
    </row>
    <row r="8" spans="1:21" x14ac:dyDescent="0.25">
      <c r="B8" s="72"/>
      <c r="C8" s="4"/>
      <c r="D8" s="3"/>
      <c r="E8" s="3"/>
      <c r="F8" s="3"/>
      <c r="G8" s="4"/>
      <c r="H8" s="161"/>
      <c r="I8" s="3"/>
      <c r="J8" s="3"/>
      <c r="K8" s="3"/>
      <c r="L8" s="4"/>
      <c r="M8" s="4"/>
      <c r="O8" s="11" t="s">
        <v>179</v>
      </c>
      <c r="P8" s="33"/>
      <c r="Q8" s="2">
        <f>K18+M18-F18+Q2*Q4</f>
        <v>-331.1200000000008</v>
      </c>
      <c r="T8" s="1"/>
    </row>
    <row r="9" spans="1:21" x14ac:dyDescent="0.25">
      <c r="B9" s="4"/>
      <c r="C9" s="4"/>
      <c r="D9" s="3"/>
      <c r="E9" s="3"/>
      <c r="F9" s="3"/>
      <c r="G9" s="4"/>
      <c r="H9" s="161"/>
      <c r="I9" s="3"/>
      <c r="J9" s="3"/>
      <c r="K9" s="3"/>
      <c r="L9" s="4"/>
      <c r="M9" s="4"/>
      <c r="O9" s="11" t="s">
        <v>204</v>
      </c>
      <c r="Q9" s="134">
        <f>IF(Q2=0, 0, Q8/Q6)</f>
        <v>-5.7094380224570446E-2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200.50800000000001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198.68520000000001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196.86240000000001</v>
      </c>
    </row>
    <row r="20" spans="1:16" x14ac:dyDescent="0.25">
      <c r="O20" s="81">
        <v>1.07</v>
      </c>
      <c r="P20" s="81">
        <f t="shared" si="0"/>
        <v>195.03960000000001</v>
      </c>
    </row>
    <row r="21" spans="1:16" x14ac:dyDescent="0.25">
      <c r="O21" s="81">
        <v>1.06</v>
      </c>
      <c r="P21" s="81">
        <f t="shared" si="0"/>
        <v>193.21680000000001</v>
      </c>
    </row>
    <row r="22" spans="1:16" x14ac:dyDescent="0.25">
      <c r="O22" s="81">
        <v>1.05</v>
      </c>
      <c r="P22" s="81">
        <f t="shared" si="0"/>
        <v>191.39400000000001</v>
      </c>
    </row>
    <row r="23" spans="1:16" x14ac:dyDescent="0.25">
      <c r="O23" s="81">
        <v>1.04</v>
      </c>
      <c r="P23" s="81">
        <f t="shared" si="0"/>
        <v>189.5712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187.7484</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185.9256</v>
      </c>
    </row>
    <row r="26" spans="1:16" x14ac:dyDescent="0.25">
      <c r="B26" s="164">
        <v>43427</v>
      </c>
      <c r="C26" s="10">
        <v>0</v>
      </c>
      <c r="D26" s="39">
        <v>219</v>
      </c>
      <c r="E26" s="39">
        <v>225.6</v>
      </c>
      <c r="F26" s="39"/>
      <c r="G26" s="39"/>
      <c r="H26" s="179"/>
      <c r="I26" s="39"/>
      <c r="J26" s="39">
        <v>164.93</v>
      </c>
      <c r="K26" s="39"/>
      <c r="L26" s="39"/>
      <c r="O26" s="81">
        <v>1.01</v>
      </c>
      <c r="P26" s="81">
        <f t="shared" si="0"/>
        <v>184.1028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182.28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180.4572</v>
      </c>
    </row>
    <row r="29" spans="1:16" x14ac:dyDescent="0.25">
      <c r="B29" s="164"/>
      <c r="C29" s="10"/>
      <c r="D29" s="39"/>
      <c r="E29" s="39"/>
      <c r="F29" s="39"/>
      <c r="G29" s="39"/>
      <c r="H29" s="179"/>
      <c r="I29" s="39"/>
      <c r="J29" s="39"/>
      <c r="K29" s="39"/>
      <c r="L29" s="39"/>
      <c r="O29" s="81">
        <v>0.98</v>
      </c>
      <c r="P29" s="81">
        <f t="shared" si="0"/>
        <v>178.6344</v>
      </c>
    </row>
    <row r="30" spans="1:16" x14ac:dyDescent="0.25">
      <c r="B30" s="164"/>
      <c r="C30" s="10"/>
      <c r="D30" s="39"/>
      <c r="E30" s="39"/>
      <c r="F30" s="39"/>
      <c r="G30" s="39"/>
      <c r="H30" s="179"/>
      <c r="I30" s="39"/>
      <c r="J30" s="39"/>
      <c r="K30" s="39"/>
      <c r="L30" s="39"/>
      <c r="O30" s="81">
        <v>0.97</v>
      </c>
      <c r="P30" s="81">
        <f t="shared" si="0"/>
        <v>176.8116</v>
      </c>
    </row>
    <row r="31" spans="1:16" x14ac:dyDescent="0.25">
      <c r="B31" s="164"/>
      <c r="C31" s="10"/>
      <c r="D31" s="39"/>
      <c r="E31" s="39"/>
      <c r="F31" s="39"/>
      <c r="G31" s="39"/>
      <c r="H31" s="179"/>
      <c r="I31" s="39"/>
      <c r="J31" s="39"/>
      <c r="K31" s="39"/>
      <c r="L31" s="39"/>
      <c r="O31" s="81">
        <v>0.96</v>
      </c>
      <c r="P31" s="81">
        <f t="shared" si="0"/>
        <v>174.9888</v>
      </c>
    </row>
    <row r="32" spans="1:16" x14ac:dyDescent="0.25">
      <c r="B32" s="164"/>
      <c r="C32" s="10"/>
      <c r="D32" s="39"/>
      <c r="E32" s="39"/>
      <c r="F32" s="39"/>
      <c r="G32" s="39"/>
      <c r="H32" s="179"/>
      <c r="I32" s="39"/>
      <c r="J32" s="39"/>
      <c r="K32" s="39"/>
      <c r="L32" s="39"/>
      <c r="O32" s="81">
        <v>0.95</v>
      </c>
      <c r="P32" s="81">
        <f t="shared" si="0"/>
        <v>173.166</v>
      </c>
    </row>
    <row r="33" spans="2:17" x14ac:dyDescent="0.25">
      <c r="B33" s="164"/>
      <c r="C33" s="10"/>
      <c r="D33" s="39"/>
      <c r="E33" s="39"/>
      <c r="F33" s="39"/>
      <c r="G33" s="39"/>
      <c r="H33" s="179"/>
      <c r="I33" s="39"/>
      <c r="J33" s="39"/>
      <c r="K33" s="39"/>
      <c r="L33" s="39"/>
      <c r="O33" s="81">
        <v>0.94</v>
      </c>
      <c r="P33" s="81">
        <f t="shared" si="0"/>
        <v>171.3432</v>
      </c>
    </row>
    <row r="34" spans="2:17" x14ac:dyDescent="0.25">
      <c r="B34" s="164"/>
      <c r="C34" s="10"/>
      <c r="D34" s="39"/>
      <c r="E34" s="39"/>
      <c r="F34" s="39"/>
      <c r="G34" s="39"/>
      <c r="H34" s="179"/>
      <c r="I34" s="39"/>
      <c r="J34" s="39"/>
      <c r="K34" s="39"/>
      <c r="L34" s="39"/>
      <c r="O34" s="81">
        <v>0.93</v>
      </c>
      <c r="P34" s="81">
        <f t="shared" si="0"/>
        <v>169.52040000000002</v>
      </c>
    </row>
    <row r="35" spans="2:17" x14ac:dyDescent="0.25">
      <c r="B35" s="164"/>
      <c r="C35" s="10"/>
      <c r="D35" s="39"/>
      <c r="E35" s="39"/>
      <c r="F35" s="39"/>
      <c r="G35" s="39"/>
      <c r="H35" s="179"/>
      <c r="I35" s="39"/>
      <c r="J35" s="39"/>
      <c r="K35" s="39"/>
      <c r="L35" s="39"/>
      <c r="O35" s="81">
        <v>0.92</v>
      </c>
      <c r="P35" s="81">
        <f t="shared" si="0"/>
        <v>167.69759999999999</v>
      </c>
    </row>
    <row r="36" spans="2:17" x14ac:dyDescent="0.25">
      <c r="B36" s="164"/>
      <c r="C36" s="10"/>
      <c r="D36" s="39"/>
      <c r="E36" s="39"/>
      <c r="F36" s="39"/>
      <c r="G36" s="39"/>
      <c r="H36" s="179"/>
      <c r="I36" s="39"/>
      <c r="J36" s="39"/>
      <c r="K36" s="39"/>
      <c r="L36" s="39"/>
      <c r="O36" s="81">
        <v>0.91</v>
      </c>
      <c r="P36" s="81">
        <f t="shared" si="0"/>
        <v>165.87479999999999</v>
      </c>
    </row>
    <row r="37" spans="2:17" x14ac:dyDescent="0.25">
      <c r="B37" s="164"/>
      <c r="C37" s="10"/>
      <c r="D37" s="39"/>
      <c r="E37" s="39"/>
      <c r="F37" s="39"/>
      <c r="G37" s="39"/>
      <c r="H37" s="179"/>
      <c r="I37" s="39"/>
      <c r="J37" s="39"/>
      <c r="K37" s="39"/>
      <c r="L37" s="39"/>
      <c r="O37" s="81">
        <v>0.9</v>
      </c>
      <c r="P37" s="81">
        <f t="shared" si="0"/>
        <v>164.05199999999999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53" priority="39">
      <formula>F47&gt;0</formula>
    </cfRule>
    <cfRule type="expression" dxfId="3052" priority="40">
      <formula>F47&lt;0</formula>
    </cfRule>
  </conditionalFormatting>
  <conditionalFormatting sqref="Q7">
    <cfRule type="expression" dxfId="3051" priority="37">
      <formula>Q7&gt;0</formula>
    </cfRule>
    <cfRule type="expression" dxfId="3050" priority="38">
      <formula>Q7&lt;0</formula>
    </cfRule>
  </conditionalFormatting>
  <conditionalFormatting sqref="Q8">
    <cfRule type="expression" dxfId="3049" priority="35">
      <formula>Q8&gt;0</formula>
    </cfRule>
    <cfRule type="expression" dxfId="3048" priority="36">
      <formula>Q8&lt;0</formula>
    </cfRule>
  </conditionalFormatting>
  <conditionalFormatting sqref="F30:F46">
    <cfRule type="expression" dxfId="3047" priority="33">
      <formula>F30&gt;0</formula>
    </cfRule>
    <cfRule type="expression" dxfId="3046" priority="34">
      <formula>F30&lt;0</formula>
    </cfRule>
  </conditionalFormatting>
  <conditionalFormatting sqref="H30:H46">
    <cfRule type="expression" dxfId="3045" priority="31">
      <formula>H30&gt;0</formula>
    </cfRule>
    <cfRule type="expression" dxfId="3044" priority="32">
      <formula>H30&lt;0</formula>
    </cfRule>
  </conditionalFormatting>
  <conditionalFormatting sqref="Q10">
    <cfRule type="expression" dxfId="3043" priority="29">
      <formula>Q10&gt;0</formula>
    </cfRule>
    <cfRule type="expression" dxfId="3042" priority="30">
      <formula>Q10&lt;0</formula>
    </cfRule>
  </conditionalFormatting>
  <conditionalFormatting sqref="J25:J38">
    <cfRule type="expression" dxfId="3041" priority="27">
      <formula>J25&gt;0</formula>
    </cfRule>
    <cfRule type="expression" dxfId="3040" priority="28">
      <formula>J25&lt;0</formula>
    </cfRule>
  </conditionalFormatting>
  <conditionalFormatting sqref="K25:K38">
    <cfRule type="expression" dxfId="3039" priority="25">
      <formula>K25&gt;0</formula>
    </cfRule>
    <cfRule type="expression" dxfId="3038" priority="26">
      <formula>K25&lt;0</formula>
    </cfRule>
  </conditionalFormatting>
  <conditionalFormatting sqref="L25 L38">
    <cfRule type="expression" dxfId="3037" priority="23">
      <formula>L25&gt;0</formula>
    </cfRule>
    <cfRule type="expression" dxfId="3036" priority="24">
      <formula>L25&lt;0</formula>
    </cfRule>
  </conditionalFormatting>
  <conditionalFormatting sqref="F89:F110">
    <cfRule type="expression" dxfId="3035" priority="21">
      <formula>F89&gt;0</formula>
    </cfRule>
    <cfRule type="expression" dxfId="3034" priority="22">
      <formula>F89&lt;0</formula>
    </cfRule>
  </conditionalFormatting>
  <conditionalFormatting sqref="H89:H110">
    <cfRule type="expression" dxfId="3033" priority="19">
      <formula>H89&gt;0</formula>
    </cfRule>
    <cfRule type="expression" dxfId="3032" priority="20">
      <formula>H89&lt;0</formula>
    </cfRule>
  </conditionalFormatting>
  <conditionalFormatting sqref="J89:J102">
    <cfRule type="expression" dxfId="3031" priority="17">
      <formula>J89&gt;0</formula>
    </cfRule>
    <cfRule type="expression" dxfId="3030" priority="18">
      <formula>J89&lt;0</formula>
    </cfRule>
  </conditionalFormatting>
  <conditionalFormatting sqref="K89:K102">
    <cfRule type="expression" dxfId="3029" priority="15">
      <formula>K89&gt;0</formula>
    </cfRule>
    <cfRule type="expression" dxfId="3028" priority="16">
      <formula>K89&lt;0</formula>
    </cfRule>
  </conditionalFormatting>
  <conditionalFormatting sqref="L89:L102">
    <cfRule type="expression" dxfId="3027" priority="13">
      <formula>L89&gt;0</formula>
    </cfRule>
    <cfRule type="expression" dxfId="3026" priority="14">
      <formula>L89&lt;0</formula>
    </cfRule>
  </conditionalFormatting>
  <conditionalFormatting sqref="F25 F29">
    <cfRule type="expression" dxfId="3025" priority="11">
      <formula>F25&gt;0</formula>
    </cfRule>
    <cfRule type="expression" dxfId="3024" priority="12">
      <formula>F25&lt;0</formula>
    </cfRule>
  </conditionalFormatting>
  <conditionalFormatting sqref="H25:H26 H29">
    <cfRule type="expression" dxfId="3023" priority="9">
      <formula>H25&gt;0</formula>
    </cfRule>
    <cfRule type="expression" dxfId="3022" priority="10">
      <formula>H25&lt;0</formula>
    </cfRule>
  </conditionalFormatting>
  <conditionalFormatting sqref="F26">
    <cfRule type="expression" dxfId="3021" priority="7">
      <formula>F26&gt;0</formula>
    </cfRule>
    <cfRule type="expression" dxfId="3020" priority="8">
      <formula>F26&lt;0</formula>
    </cfRule>
  </conditionalFormatting>
  <conditionalFormatting sqref="F27:F28">
    <cfRule type="expression" dxfId="3019" priority="3">
      <formula>F27&gt;0</formula>
    </cfRule>
    <cfRule type="expression" dxfId="3018" priority="4">
      <formula>F27&lt;0</formula>
    </cfRule>
  </conditionalFormatting>
  <conditionalFormatting sqref="H27:H28">
    <cfRule type="expression" dxfId="3017" priority="1">
      <formula>H27&gt;0</formula>
    </cfRule>
    <cfRule type="expression" dxfId="301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5" priority="35">
      <formula>F47&gt;0</formula>
    </cfRule>
    <cfRule type="expression" dxfId="3014" priority="36">
      <formula>F47&lt;0</formula>
    </cfRule>
  </conditionalFormatting>
  <conditionalFormatting sqref="Q7">
    <cfRule type="expression" dxfId="3013" priority="33">
      <formula>Q7&gt;0</formula>
    </cfRule>
    <cfRule type="expression" dxfId="3012" priority="34">
      <formula>Q7&lt;0</formula>
    </cfRule>
  </conditionalFormatting>
  <conditionalFormatting sqref="Q8">
    <cfRule type="expression" dxfId="3011" priority="31">
      <formula>Q8&gt;0</formula>
    </cfRule>
    <cfRule type="expression" dxfId="3010" priority="32">
      <formula>Q8&lt;0</formula>
    </cfRule>
  </conditionalFormatting>
  <conditionalFormatting sqref="F30:F46">
    <cfRule type="expression" dxfId="3009" priority="29">
      <formula>F30&gt;0</formula>
    </cfRule>
    <cfRule type="expression" dxfId="3008" priority="30">
      <formula>F30&lt;0</formula>
    </cfRule>
  </conditionalFormatting>
  <conditionalFormatting sqref="H30:H46">
    <cfRule type="expression" dxfId="3007" priority="27">
      <formula>H30&gt;0</formula>
    </cfRule>
    <cfRule type="expression" dxfId="3006" priority="28">
      <formula>H30&lt;0</formula>
    </cfRule>
  </conditionalFormatting>
  <conditionalFormatting sqref="Q10">
    <cfRule type="expression" dxfId="3005" priority="25">
      <formula>Q10&gt;0</formula>
    </cfRule>
    <cfRule type="expression" dxfId="3004" priority="26">
      <formula>Q10&lt;0</formula>
    </cfRule>
  </conditionalFormatting>
  <conditionalFormatting sqref="J25:J38">
    <cfRule type="expression" dxfId="3003" priority="23">
      <formula>J25&gt;0</formula>
    </cfRule>
    <cfRule type="expression" dxfId="3002" priority="24">
      <formula>J25&lt;0</formula>
    </cfRule>
  </conditionalFormatting>
  <conditionalFormatting sqref="K25:K38">
    <cfRule type="expression" dxfId="3001" priority="21">
      <formula>K25&gt;0</formula>
    </cfRule>
    <cfRule type="expression" dxfId="3000" priority="22">
      <formula>K25&lt;0</formula>
    </cfRule>
  </conditionalFormatting>
  <conditionalFormatting sqref="L25 L38">
    <cfRule type="expression" dxfId="2999" priority="19">
      <formula>L25&gt;0</formula>
    </cfRule>
    <cfRule type="expression" dxfId="2998" priority="20">
      <formula>L25&lt;0</formula>
    </cfRule>
  </conditionalFormatting>
  <conditionalFormatting sqref="F89:F110">
    <cfRule type="expression" dxfId="2997" priority="17">
      <formula>F89&gt;0</formula>
    </cfRule>
    <cfRule type="expression" dxfId="2996" priority="18">
      <formula>F89&lt;0</formula>
    </cfRule>
  </conditionalFormatting>
  <conditionalFormatting sqref="H89:H110">
    <cfRule type="expression" dxfId="2995" priority="15">
      <formula>H89&gt;0</formula>
    </cfRule>
    <cfRule type="expression" dxfId="2994" priority="16">
      <formula>H89&lt;0</formula>
    </cfRule>
  </conditionalFormatting>
  <conditionalFormatting sqref="J89:J102">
    <cfRule type="expression" dxfId="2993" priority="13">
      <formula>J89&gt;0</formula>
    </cfRule>
    <cfRule type="expression" dxfId="2992" priority="14">
      <formula>J89&lt;0</formula>
    </cfRule>
  </conditionalFormatting>
  <conditionalFormatting sqref="K89:K102">
    <cfRule type="expression" dxfId="2991" priority="11">
      <formula>K89&gt;0</formula>
    </cfRule>
    <cfRule type="expression" dxfId="2990" priority="12">
      <formula>K89&lt;0</formula>
    </cfRule>
  </conditionalFormatting>
  <conditionalFormatting sqref="L89:L102">
    <cfRule type="expression" dxfId="2989" priority="9">
      <formula>L89&gt;0</formula>
    </cfRule>
    <cfRule type="expression" dxfId="2988" priority="10">
      <formula>L89&lt;0</formula>
    </cfRule>
  </conditionalFormatting>
  <conditionalFormatting sqref="F29 F25:F26">
    <cfRule type="expression" dxfId="2987" priority="7">
      <formula>F25&gt;0</formula>
    </cfRule>
    <cfRule type="expression" dxfId="2986" priority="8">
      <formula>F25&lt;0</formula>
    </cfRule>
  </conditionalFormatting>
  <conditionalFormatting sqref="H29 H25:H27">
    <cfRule type="expression" dxfId="2985" priority="5">
      <formula>H25&gt;0</formula>
    </cfRule>
    <cfRule type="expression" dxfId="2984" priority="6">
      <formula>H25&lt;0</formula>
    </cfRule>
  </conditionalFormatting>
  <conditionalFormatting sqref="F27:F28">
    <cfRule type="expression" dxfId="2983" priority="3">
      <formula>F27&gt;0</formula>
    </cfRule>
    <cfRule type="expression" dxfId="2982" priority="4">
      <formula>F27&lt;0</formula>
    </cfRule>
  </conditionalFormatting>
  <conditionalFormatting sqref="H28">
    <cfRule type="expression" dxfId="2981" priority="1">
      <formula>H28&gt;0</formula>
    </cfRule>
    <cfRule type="expression" dxfId="298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9" priority="43">
      <formula>F54&gt;0</formula>
    </cfRule>
    <cfRule type="expression" dxfId="2978" priority="44">
      <formula>F54&lt;0</formula>
    </cfRule>
  </conditionalFormatting>
  <conditionalFormatting sqref="Q7">
    <cfRule type="expression" dxfId="2977" priority="41">
      <formula>Q7&gt;0</formula>
    </cfRule>
    <cfRule type="expression" dxfId="2976" priority="42">
      <formula>Q7&lt;0</formula>
    </cfRule>
  </conditionalFormatting>
  <conditionalFormatting sqref="Q8">
    <cfRule type="expression" dxfId="2975" priority="39">
      <formula>Q8&gt;0</formula>
    </cfRule>
    <cfRule type="expression" dxfId="2974" priority="40">
      <formula>Q8&lt;0</formula>
    </cfRule>
  </conditionalFormatting>
  <conditionalFormatting sqref="F33:F36 F38:F53">
    <cfRule type="expression" dxfId="2973" priority="37">
      <formula>F33&gt;0</formula>
    </cfRule>
    <cfRule type="expression" dxfId="2972" priority="38">
      <formula>F33&lt;0</formula>
    </cfRule>
  </conditionalFormatting>
  <conditionalFormatting sqref="H33:H36 H38:H53">
    <cfRule type="expression" dxfId="2971" priority="35">
      <formula>H33&gt;0</formula>
    </cfRule>
    <cfRule type="expression" dxfId="2970" priority="36">
      <formula>H33&lt;0</formula>
    </cfRule>
  </conditionalFormatting>
  <conditionalFormatting sqref="Q10">
    <cfRule type="expression" dxfId="2969" priority="33">
      <formula>Q10&gt;0</formula>
    </cfRule>
    <cfRule type="expression" dxfId="2968" priority="34">
      <formula>Q10&lt;0</formula>
    </cfRule>
  </conditionalFormatting>
  <conditionalFormatting sqref="J25:J37">
    <cfRule type="expression" dxfId="2967" priority="31">
      <formula>J25&gt;0</formula>
    </cfRule>
    <cfRule type="expression" dxfId="2966" priority="32">
      <formula>J25&lt;0</formula>
    </cfRule>
  </conditionalFormatting>
  <conditionalFormatting sqref="K25:K38">
    <cfRule type="expression" dxfId="2965" priority="29">
      <formula>K25&gt;0</formula>
    </cfRule>
    <cfRule type="expression" dxfId="2964" priority="30">
      <formula>K25&lt;0</formula>
    </cfRule>
  </conditionalFormatting>
  <conditionalFormatting sqref="L25">
    <cfRule type="expression" dxfId="2963" priority="27">
      <formula>L25&gt;0</formula>
    </cfRule>
    <cfRule type="expression" dxfId="2962" priority="28">
      <formula>L25&lt;0</formula>
    </cfRule>
  </conditionalFormatting>
  <conditionalFormatting sqref="F89:F110">
    <cfRule type="expression" dxfId="2961" priority="25">
      <formula>F89&gt;0</formula>
    </cfRule>
    <cfRule type="expression" dxfId="2960" priority="26">
      <formula>F89&lt;0</formula>
    </cfRule>
  </conditionalFormatting>
  <conditionalFormatting sqref="H89:H110">
    <cfRule type="expression" dxfId="2959" priority="23">
      <formula>H89&gt;0</formula>
    </cfRule>
    <cfRule type="expression" dxfId="2958" priority="24">
      <formula>H89&lt;0</formula>
    </cfRule>
  </conditionalFormatting>
  <conditionalFormatting sqref="J89:J102">
    <cfRule type="expression" dxfId="2957" priority="21">
      <formula>J89&gt;0</formula>
    </cfRule>
    <cfRule type="expression" dxfId="2956" priority="22">
      <formula>J89&lt;0</formula>
    </cfRule>
  </conditionalFormatting>
  <conditionalFormatting sqref="K89:K102">
    <cfRule type="expression" dxfId="2955" priority="19">
      <formula>K89&gt;0</formula>
    </cfRule>
    <cfRule type="expression" dxfId="2954" priority="20">
      <formula>K89&lt;0</formula>
    </cfRule>
  </conditionalFormatting>
  <conditionalFormatting sqref="L89:L102">
    <cfRule type="expression" dxfId="2953" priority="17">
      <formula>L89&gt;0</formula>
    </cfRule>
    <cfRule type="expression" dxfId="2952" priority="18">
      <formula>L89&lt;0</formula>
    </cfRule>
  </conditionalFormatting>
  <conditionalFormatting sqref="F29:F32">
    <cfRule type="expression" dxfId="2951" priority="15">
      <formula>F29&gt;0</formula>
    </cfRule>
    <cfRule type="expression" dxfId="2950" priority="16">
      <formula>F29&lt;0</formula>
    </cfRule>
  </conditionalFormatting>
  <conditionalFormatting sqref="H29:H32">
    <cfRule type="expression" dxfId="2949" priority="13">
      <formula>H29&gt;0</formula>
    </cfRule>
    <cfRule type="expression" dxfId="2948" priority="14">
      <formula>H29&lt;0</formula>
    </cfRule>
  </conditionalFormatting>
  <conditionalFormatting sqref="F25:F28">
    <cfRule type="expression" dxfId="2947" priority="11">
      <formula>F25&gt;0</formula>
    </cfRule>
    <cfRule type="expression" dxfId="2946" priority="12">
      <formula>F25&lt;0</formula>
    </cfRule>
  </conditionalFormatting>
  <conditionalFormatting sqref="H25:H28">
    <cfRule type="expression" dxfId="2945" priority="9">
      <formula>H25&gt;0</formula>
    </cfRule>
    <cfRule type="expression" dxfId="2944" priority="10">
      <formula>H25&lt;0</formula>
    </cfRule>
  </conditionalFormatting>
  <conditionalFormatting sqref="F37">
    <cfRule type="expression" dxfId="2943" priority="7">
      <formula>F37&gt;0</formula>
    </cfRule>
    <cfRule type="expression" dxfId="2942" priority="8">
      <formula>F37&lt;0</formula>
    </cfRule>
  </conditionalFormatting>
  <conditionalFormatting sqref="H37">
    <cfRule type="expression" dxfId="2941" priority="5">
      <formula>H37&gt;0</formula>
    </cfRule>
    <cfRule type="expression" dxfId="2940" priority="6">
      <formula>H37&lt;0</formula>
    </cfRule>
  </conditionalFormatting>
  <conditionalFormatting sqref="J49">
    <cfRule type="expression" dxfId="2939" priority="3">
      <formula>J49&gt;0</formula>
    </cfRule>
    <cfRule type="expression" dxfId="2938" priority="4">
      <formula>J49&lt;0</formula>
    </cfRule>
  </conditionalFormatting>
  <conditionalFormatting sqref="J38:J48">
    <cfRule type="expression" dxfId="2937" priority="1">
      <formula>J38&gt;0</formula>
    </cfRule>
    <cfRule type="expression" dxfId="293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5" priority="35">
      <formula>F47&gt;0</formula>
    </cfRule>
    <cfRule type="expression" dxfId="2934" priority="36">
      <formula>F47&lt;0</formula>
    </cfRule>
  </conditionalFormatting>
  <conditionalFormatting sqref="Q7">
    <cfRule type="expression" dxfId="2933" priority="33">
      <formula>Q7&gt;0</formula>
    </cfRule>
    <cfRule type="expression" dxfId="2932" priority="34">
      <formula>Q7&lt;0</formula>
    </cfRule>
  </conditionalFormatting>
  <conditionalFormatting sqref="Q8">
    <cfRule type="expression" dxfId="2931" priority="31">
      <formula>Q8&gt;0</formula>
    </cfRule>
    <cfRule type="expression" dxfId="2930" priority="32">
      <formula>Q8&lt;0</formula>
    </cfRule>
  </conditionalFormatting>
  <conditionalFormatting sqref="F30:F46">
    <cfRule type="expression" dxfId="2929" priority="29">
      <formula>F30&gt;0</formula>
    </cfRule>
    <cfRule type="expression" dxfId="2928" priority="30">
      <formula>F30&lt;0</formula>
    </cfRule>
  </conditionalFormatting>
  <conditionalFormatting sqref="H30:H46">
    <cfRule type="expression" dxfId="2927" priority="27">
      <formula>H30&gt;0</formula>
    </cfRule>
    <cfRule type="expression" dxfId="2926" priority="28">
      <formula>H30&lt;0</formula>
    </cfRule>
  </conditionalFormatting>
  <conditionalFormatting sqref="Q10">
    <cfRule type="expression" dxfId="2925" priority="25">
      <formula>Q10&gt;0</formula>
    </cfRule>
    <cfRule type="expression" dxfId="2924" priority="26">
      <formula>Q10&lt;0</formula>
    </cfRule>
  </conditionalFormatting>
  <conditionalFormatting sqref="J25:J38">
    <cfRule type="expression" dxfId="2923" priority="23">
      <formula>J25&gt;0</formula>
    </cfRule>
    <cfRule type="expression" dxfId="2922" priority="24">
      <formula>J25&lt;0</formula>
    </cfRule>
  </conditionalFormatting>
  <conditionalFormatting sqref="K25:K38">
    <cfRule type="expression" dxfId="2921" priority="21">
      <formula>K25&gt;0</formula>
    </cfRule>
    <cfRule type="expression" dxfId="2920" priority="22">
      <formula>K25&lt;0</formula>
    </cfRule>
  </conditionalFormatting>
  <conditionalFormatting sqref="L25 L38">
    <cfRule type="expression" dxfId="2919" priority="19">
      <formula>L25&gt;0</formula>
    </cfRule>
    <cfRule type="expression" dxfId="2918" priority="20">
      <formula>L25&lt;0</formula>
    </cfRule>
  </conditionalFormatting>
  <conditionalFormatting sqref="F89:F110">
    <cfRule type="expression" dxfId="2917" priority="17">
      <formula>F89&gt;0</formula>
    </cfRule>
    <cfRule type="expression" dxfId="2916" priority="18">
      <formula>F89&lt;0</formula>
    </cfRule>
  </conditionalFormatting>
  <conditionalFormatting sqref="H89:H110">
    <cfRule type="expression" dxfId="2915" priority="15">
      <formula>H89&gt;0</formula>
    </cfRule>
    <cfRule type="expression" dxfId="2914" priority="16">
      <formula>H89&lt;0</formula>
    </cfRule>
  </conditionalFormatting>
  <conditionalFormatting sqref="J89:J102">
    <cfRule type="expression" dxfId="2913" priority="13">
      <formula>J89&gt;0</formula>
    </cfRule>
    <cfRule type="expression" dxfId="2912" priority="14">
      <formula>J89&lt;0</formula>
    </cfRule>
  </conditionalFormatting>
  <conditionalFormatting sqref="K89:K102">
    <cfRule type="expression" dxfId="2911" priority="11">
      <formula>K89&gt;0</formula>
    </cfRule>
    <cfRule type="expression" dxfId="2910" priority="12">
      <formula>K89&lt;0</formula>
    </cfRule>
  </conditionalFormatting>
  <conditionalFormatting sqref="L89:L102">
    <cfRule type="expression" dxfId="2909" priority="9">
      <formula>L89&gt;0</formula>
    </cfRule>
    <cfRule type="expression" dxfId="2908" priority="10">
      <formula>L89&lt;0</formula>
    </cfRule>
  </conditionalFormatting>
  <conditionalFormatting sqref="F29 F25:F27">
    <cfRule type="expression" dxfId="2907" priority="7">
      <formula>F25&gt;0</formula>
    </cfRule>
    <cfRule type="expression" dxfId="2906" priority="8">
      <formula>F25&lt;0</formula>
    </cfRule>
  </conditionalFormatting>
  <conditionalFormatting sqref="H25:H29">
    <cfRule type="expression" dxfId="2905" priority="5">
      <formula>H25&gt;0</formula>
    </cfRule>
    <cfRule type="expression" dxfId="2904" priority="6">
      <formula>H25&lt;0</formula>
    </cfRule>
  </conditionalFormatting>
  <conditionalFormatting sqref="F28">
    <cfRule type="expression" dxfId="2903" priority="3">
      <formula>F28&gt;0</formula>
    </cfRule>
    <cfRule type="expression" dxfId="290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95.349900000000005</v>
      </c>
      <c r="R4" s="425">
        <v>-3.4700000000000002E-2</v>
      </c>
      <c r="T4" s="693"/>
      <c r="U4" s="30"/>
    </row>
    <row r="5" spans="1:21" x14ac:dyDescent="0.25">
      <c r="B5" s="72"/>
      <c r="C5" s="4"/>
      <c r="D5" s="3"/>
      <c r="E5" s="3"/>
      <c r="F5" s="3"/>
      <c r="G5" s="72"/>
      <c r="H5" s="161"/>
      <c r="I5" s="3"/>
      <c r="J5" s="3"/>
      <c r="K5" s="3"/>
      <c r="L5" s="4"/>
      <c r="M5" s="4"/>
      <c r="O5" s="11" t="s">
        <v>67</v>
      </c>
      <c r="Q5" s="3">
        <f>Q4*Q2</f>
        <v>4767.4949999999999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-115.31500000000051</v>
      </c>
      <c r="R7">
        <v>50</v>
      </c>
      <c r="T7" s="1"/>
    </row>
    <row r="8" spans="1:21" x14ac:dyDescent="0.25">
      <c r="B8" s="72"/>
      <c r="C8" s="4"/>
      <c r="D8" s="3"/>
      <c r="E8" s="3"/>
      <c r="F8" s="3"/>
      <c r="G8" s="72"/>
      <c r="H8" s="161"/>
      <c r="I8" s="3"/>
      <c r="J8" s="3"/>
      <c r="K8" s="3"/>
      <c r="L8" s="4"/>
      <c r="M8" s="4"/>
      <c r="O8" s="11" t="s">
        <v>179</v>
      </c>
      <c r="P8" s="33"/>
      <c r="Q8" s="2">
        <f>K18+M18-F18+Q2*Q4</f>
        <v>-115.31500000000051</v>
      </c>
    </row>
    <row r="9" spans="1:21" x14ac:dyDescent="0.25">
      <c r="B9" s="4"/>
      <c r="C9" s="4"/>
      <c r="D9" s="3"/>
      <c r="E9" s="3"/>
      <c r="F9" s="3"/>
      <c r="G9" s="4"/>
      <c r="H9" s="161"/>
      <c r="I9" s="3"/>
      <c r="J9" s="3"/>
      <c r="K9" s="3"/>
      <c r="L9" s="4"/>
      <c r="M9" s="4"/>
      <c r="O9" s="11" t="s">
        <v>204</v>
      </c>
      <c r="Q9" s="134">
        <f>IF(Q2=0, 0, Q8/Q6)</f>
        <v>-2.3616524091660436E-2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9.2291654212537187E-3</v>
      </c>
      <c r="R11">
        <f>0.88/4</f>
        <v>0.22</v>
      </c>
    </row>
    <row r="12" spans="1:21" x14ac:dyDescent="0.25">
      <c r="H12" s="70"/>
      <c r="O12" s="11" t="s">
        <v>921</v>
      </c>
      <c r="Q12" s="1" t="s">
        <v>1354</v>
      </c>
    </row>
    <row r="13" spans="1:21" x14ac:dyDescent="0.25">
      <c r="H13" s="70"/>
      <c r="O13" s="11" t="s">
        <v>947</v>
      </c>
      <c r="Q13" s="2">
        <f>Q4/4.4</f>
        <v>21.670431818181818</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104.88489000000001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103.93139100000002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102.97789200000001</v>
      </c>
    </row>
    <row r="20" spans="1:16" x14ac:dyDescent="0.25">
      <c r="O20" s="81">
        <v>1.07</v>
      </c>
      <c r="P20" s="81">
        <f t="shared" si="0"/>
        <v>102.02439300000002</v>
      </c>
    </row>
    <row r="21" spans="1:16" x14ac:dyDescent="0.25">
      <c r="O21" s="81">
        <v>1.06</v>
      </c>
      <c r="P21" s="81">
        <f t="shared" si="0"/>
        <v>101.07089400000001</v>
      </c>
    </row>
    <row r="22" spans="1:16" x14ac:dyDescent="0.25">
      <c r="O22" s="81">
        <v>1.05</v>
      </c>
      <c r="P22" s="81">
        <f t="shared" si="0"/>
        <v>100.11739500000002</v>
      </c>
    </row>
    <row r="23" spans="1:16" x14ac:dyDescent="0.25">
      <c r="O23" s="81">
        <v>1.04</v>
      </c>
      <c r="P23" s="81">
        <f t="shared" si="0"/>
        <v>99.163896000000008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98.210397000000015</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97.256898000000007</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96.303399000000013</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95.349900000000005</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94.396400999999997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93.442902000000004</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92.489402999999996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91.535904000000002</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90.582404999999994</v>
      </c>
    </row>
    <row r="33" spans="2:17" x14ac:dyDescent="0.25">
      <c r="B33" s="164"/>
      <c r="C33" s="10"/>
      <c r="D33" s="39"/>
      <c r="E33" s="39"/>
      <c r="F33" s="39"/>
      <c r="G33" s="39"/>
      <c r="H33" s="179"/>
      <c r="I33" s="39"/>
      <c r="J33" s="39"/>
      <c r="K33" s="39"/>
      <c r="L33" s="39"/>
      <c r="O33" s="81">
        <v>0.94</v>
      </c>
      <c r="P33" s="81">
        <f t="shared" si="0"/>
        <v>89.628906000000001</v>
      </c>
    </row>
    <row r="34" spans="2:17" x14ac:dyDescent="0.25">
      <c r="B34" s="164"/>
      <c r="C34" s="10"/>
      <c r="D34" s="39"/>
      <c r="E34" s="39"/>
      <c r="F34" s="39"/>
      <c r="G34" s="39"/>
      <c r="H34" s="179"/>
      <c r="I34" s="39"/>
      <c r="J34" s="39"/>
      <c r="K34" s="39"/>
      <c r="L34" s="39"/>
      <c r="O34" s="81">
        <v>0.93</v>
      </c>
      <c r="P34" s="81">
        <f t="shared" si="0"/>
        <v>88.675407000000007</v>
      </c>
    </row>
    <row r="35" spans="2:17" x14ac:dyDescent="0.25">
      <c r="B35" s="164"/>
      <c r="C35" s="10"/>
      <c r="D35" s="39"/>
      <c r="E35" s="39"/>
      <c r="F35" s="39"/>
      <c r="G35" s="39"/>
      <c r="H35" s="179"/>
      <c r="I35" s="39"/>
      <c r="J35" s="39"/>
      <c r="K35" s="39"/>
      <c r="L35" s="39"/>
      <c r="O35" s="81">
        <v>0.92</v>
      </c>
      <c r="P35" s="81">
        <f t="shared" si="0"/>
        <v>87.721908000000013</v>
      </c>
    </row>
    <row r="36" spans="2:17" x14ac:dyDescent="0.25">
      <c r="B36" s="164"/>
      <c r="C36" s="10"/>
      <c r="D36" s="39"/>
      <c r="E36" s="39"/>
      <c r="F36" s="39"/>
      <c r="G36" s="39"/>
      <c r="H36" s="179"/>
      <c r="I36" s="39"/>
      <c r="J36" s="39"/>
      <c r="K36" s="39"/>
      <c r="L36" s="39"/>
      <c r="O36" s="81">
        <v>0.91</v>
      </c>
      <c r="P36" s="81">
        <f t="shared" si="0"/>
        <v>86.768409000000005</v>
      </c>
    </row>
    <row r="37" spans="2:17" x14ac:dyDescent="0.25">
      <c r="B37" s="164"/>
      <c r="C37" s="10"/>
      <c r="D37" s="39"/>
      <c r="E37" s="39"/>
      <c r="F37" s="39"/>
      <c r="G37" s="39"/>
      <c r="H37" s="179"/>
      <c r="I37" s="39"/>
      <c r="J37" s="39"/>
      <c r="K37" s="39"/>
      <c r="L37" s="39"/>
      <c r="O37" s="81">
        <v>0.9</v>
      </c>
      <c r="P37" s="81">
        <f t="shared" si="0"/>
        <v>85.814910000000012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1" priority="43">
      <formula>F54&gt;0</formula>
    </cfRule>
    <cfRule type="expression" dxfId="2900" priority="44">
      <formula>F54&lt;0</formula>
    </cfRule>
  </conditionalFormatting>
  <conditionalFormatting sqref="Q7">
    <cfRule type="expression" dxfId="2899" priority="41">
      <formula>Q7&gt;0</formula>
    </cfRule>
    <cfRule type="expression" dxfId="2898" priority="42">
      <formula>Q7&lt;0</formula>
    </cfRule>
  </conditionalFormatting>
  <conditionalFormatting sqref="Q8">
    <cfRule type="expression" dxfId="2897" priority="39">
      <formula>Q8&gt;0</formula>
    </cfRule>
    <cfRule type="expression" dxfId="2896" priority="40">
      <formula>Q8&lt;0</formula>
    </cfRule>
  </conditionalFormatting>
  <conditionalFormatting sqref="F33:F36 F38:F53">
    <cfRule type="expression" dxfId="2895" priority="37">
      <formula>F33&gt;0</formula>
    </cfRule>
    <cfRule type="expression" dxfId="2894" priority="38">
      <formula>F33&lt;0</formula>
    </cfRule>
  </conditionalFormatting>
  <conditionalFormatting sqref="H33:H36 H38:H53">
    <cfRule type="expression" dxfId="2893" priority="35">
      <formula>H33&gt;0</formula>
    </cfRule>
    <cfRule type="expression" dxfId="2892" priority="36">
      <formula>H33&lt;0</formula>
    </cfRule>
  </conditionalFormatting>
  <conditionalFormatting sqref="Q10">
    <cfRule type="expression" dxfId="2891" priority="33">
      <formula>Q10&gt;0</formula>
    </cfRule>
    <cfRule type="expression" dxfId="2890" priority="34">
      <formula>Q10&lt;0</formula>
    </cfRule>
  </conditionalFormatting>
  <conditionalFormatting sqref="J25:J37">
    <cfRule type="expression" dxfId="2889" priority="31">
      <formula>J25&gt;0</formula>
    </cfRule>
    <cfRule type="expression" dxfId="2888" priority="32">
      <formula>J25&lt;0</formula>
    </cfRule>
  </conditionalFormatting>
  <conditionalFormatting sqref="K25:K38">
    <cfRule type="expression" dxfId="2887" priority="29">
      <formula>K25&gt;0</formula>
    </cfRule>
    <cfRule type="expression" dxfId="2886" priority="30">
      <formula>K25&lt;0</formula>
    </cfRule>
  </conditionalFormatting>
  <conditionalFormatting sqref="L25">
    <cfRule type="expression" dxfId="2885" priority="27">
      <formula>L25&gt;0</formula>
    </cfRule>
    <cfRule type="expression" dxfId="2884" priority="28">
      <formula>L25&lt;0</formula>
    </cfRule>
  </conditionalFormatting>
  <conditionalFormatting sqref="F89:F110">
    <cfRule type="expression" dxfId="2883" priority="25">
      <formula>F89&gt;0</formula>
    </cfRule>
    <cfRule type="expression" dxfId="2882" priority="26">
      <formula>F89&lt;0</formula>
    </cfRule>
  </conditionalFormatting>
  <conditionalFormatting sqref="H89:H110">
    <cfRule type="expression" dxfId="2881" priority="23">
      <formula>H89&gt;0</formula>
    </cfRule>
    <cfRule type="expression" dxfId="2880" priority="24">
      <formula>H89&lt;0</formula>
    </cfRule>
  </conditionalFormatting>
  <conditionalFormatting sqref="J89:J102">
    <cfRule type="expression" dxfId="2879" priority="21">
      <formula>J89&gt;0</formula>
    </cfRule>
    <cfRule type="expression" dxfId="2878" priority="22">
      <formula>J89&lt;0</formula>
    </cfRule>
  </conditionalFormatting>
  <conditionalFormatting sqref="K89:K102">
    <cfRule type="expression" dxfId="2877" priority="19">
      <formula>K89&gt;0</formula>
    </cfRule>
    <cfRule type="expression" dxfId="2876" priority="20">
      <formula>K89&lt;0</formula>
    </cfRule>
  </conditionalFormatting>
  <conditionalFormatting sqref="L89:L102">
    <cfRule type="expression" dxfId="2875" priority="17">
      <formula>L89&gt;0</formula>
    </cfRule>
    <cfRule type="expression" dxfId="2874" priority="18">
      <formula>L89&lt;0</formula>
    </cfRule>
  </conditionalFormatting>
  <conditionalFormatting sqref="F29:F32">
    <cfRule type="expression" dxfId="2873" priority="15">
      <formula>F29&gt;0</formula>
    </cfRule>
    <cfRule type="expression" dxfId="2872" priority="16">
      <formula>F29&lt;0</formula>
    </cfRule>
  </conditionalFormatting>
  <conditionalFormatting sqref="H29:H32">
    <cfRule type="expression" dxfId="2871" priority="13">
      <formula>H29&gt;0</formula>
    </cfRule>
    <cfRule type="expression" dxfId="2870" priority="14">
      <formula>H29&lt;0</formula>
    </cfRule>
  </conditionalFormatting>
  <conditionalFormatting sqref="F25:F28">
    <cfRule type="expression" dxfId="2869" priority="11">
      <formula>F25&gt;0</formula>
    </cfRule>
    <cfRule type="expression" dxfId="2868" priority="12">
      <formula>F25&lt;0</formula>
    </cfRule>
  </conditionalFormatting>
  <conditionalFormatting sqref="H25:H28">
    <cfRule type="expression" dxfId="2867" priority="9">
      <formula>H25&gt;0</formula>
    </cfRule>
    <cfRule type="expression" dxfId="2866" priority="10">
      <formula>H25&lt;0</formula>
    </cfRule>
  </conditionalFormatting>
  <conditionalFormatting sqref="F37">
    <cfRule type="expression" dxfId="2865" priority="7">
      <formula>F37&gt;0</formula>
    </cfRule>
    <cfRule type="expression" dxfId="2864" priority="8">
      <formula>F37&lt;0</formula>
    </cfRule>
  </conditionalFormatting>
  <conditionalFormatting sqref="H37">
    <cfRule type="expression" dxfId="2863" priority="5">
      <formula>H37&gt;0</formula>
    </cfRule>
    <cfRule type="expression" dxfId="2862" priority="6">
      <formula>H37&lt;0</formula>
    </cfRule>
  </conditionalFormatting>
  <conditionalFormatting sqref="J49">
    <cfRule type="expression" dxfId="2861" priority="3">
      <formula>J49&gt;0</formula>
    </cfRule>
    <cfRule type="expression" dxfId="2860" priority="4">
      <formula>J49&lt;0</formula>
    </cfRule>
  </conditionalFormatting>
  <conditionalFormatting sqref="J38:J48">
    <cfRule type="expression" dxfId="2859" priority="1">
      <formula>J38&gt;0</formula>
    </cfRule>
    <cfRule type="expression" dxfId="285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F29">
    <cfRule type="expression" dxfId="2829" priority="7">
      <formula>F25&gt;0</formula>
    </cfRule>
    <cfRule type="expression" dxfId="2828" priority="8">
      <formula>F25&lt;0</formula>
    </cfRule>
  </conditionalFormatting>
  <conditionalFormatting sqref="H25:H29">
    <cfRule type="expression" dxfId="2827" priority="5">
      <formula>H25&gt;0</formula>
    </cfRule>
    <cfRule type="expression" dxfId="282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25" priority="43">
      <formula>F54&gt;0</formula>
    </cfRule>
    <cfRule type="expression" dxfId="2824" priority="44">
      <formula>F54&lt;0</formula>
    </cfRule>
  </conditionalFormatting>
  <conditionalFormatting sqref="Q7">
    <cfRule type="expression" dxfId="2823" priority="41">
      <formula>Q7&gt;0</formula>
    </cfRule>
    <cfRule type="expression" dxfId="2822" priority="42">
      <formula>Q7&lt;0</formula>
    </cfRule>
  </conditionalFormatting>
  <conditionalFormatting sqref="Q8">
    <cfRule type="expression" dxfId="2821" priority="39">
      <formula>Q8&gt;0</formula>
    </cfRule>
    <cfRule type="expression" dxfId="2820" priority="40">
      <formula>Q8&lt;0</formula>
    </cfRule>
  </conditionalFormatting>
  <conditionalFormatting sqref="F33:F36 F38:F53">
    <cfRule type="expression" dxfId="2819" priority="37">
      <formula>F33&gt;0</formula>
    </cfRule>
    <cfRule type="expression" dxfId="2818" priority="38">
      <formula>F33&lt;0</formula>
    </cfRule>
  </conditionalFormatting>
  <conditionalFormatting sqref="H33:H36 H38:H53">
    <cfRule type="expression" dxfId="2817" priority="35">
      <formula>H33&gt;0</formula>
    </cfRule>
    <cfRule type="expression" dxfId="2816" priority="36">
      <formula>H33&lt;0</formula>
    </cfRule>
  </conditionalFormatting>
  <conditionalFormatting sqref="Q10">
    <cfRule type="expression" dxfId="2815" priority="33">
      <formula>Q10&gt;0</formula>
    </cfRule>
    <cfRule type="expression" dxfId="2814" priority="34">
      <formula>Q10&lt;0</formula>
    </cfRule>
  </conditionalFormatting>
  <conditionalFormatting sqref="J25:J37">
    <cfRule type="expression" dxfId="2813" priority="31">
      <formula>J25&gt;0</formula>
    </cfRule>
    <cfRule type="expression" dxfId="2812" priority="32">
      <formula>J25&lt;0</formula>
    </cfRule>
  </conditionalFormatting>
  <conditionalFormatting sqref="K25:K38">
    <cfRule type="expression" dxfId="2811" priority="29">
      <formula>K25&gt;0</formula>
    </cfRule>
    <cfRule type="expression" dxfId="2810" priority="30">
      <formula>K25&lt;0</formula>
    </cfRule>
  </conditionalFormatting>
  <conditionalFormatting sqref="L25">
    <cfRule type="expression" dxfId="2809" priority="27">
      <formula>L25&gt;0</formula>
    </cfRule>
    <cfRule type="expression" dxfId="2808" priority="28">
      <formula>L25&lt;0</formula>
    </cfRule>
  </conditionalFormatting>
  <conditionalFormatting sqref="F89:F110">
    <cfRule type="expression" dxfId="2807" priority="25">
      <formula>F89&gt;0</formula>
    </cfRule>
    <cfRule type="expression" dxfId="2806" priority="26">
      <formula>F89&lt;0</formula>
    </cfRule>
  </conditionalFormatting>
  <conditionalFormatting sqref="H89:H110">
    <cfRule type="expression" dxfId="2805" priority="23">
      <formula>H89&gt;0</formula>
    </cfRule>
    <cfRule type="expression" dxfId="2804" priority="24">
      <formula>H89&lt;0</formula>
    </cfRule>
  </conditionalFormatting>
  <conditionalFormatting sqref="J89:J102">
    <cfRule type="expression" dxfId="2803" priority="21">
      <formula>J89&gt;0</formula>
    </cfRule>
    <cfRule type="expression" dxfId="2802" priority="22">
      <formula>J89&lt;0</formula>
    </cfRule>
  </conditionalFormatting>
  <conditionalFormatting sqref="K89:K102">
    <cfRule type="expression" dxfId="2801" priority="19">
      <formula>K89&gt;0</formula>
    </cfRule>
    <cfRule type="expression" dxfId="2800" priority="20">
      <formula>K89&lt;0</formula>
    </cfRule>
  </conditionalFormatting>
  <conditionalFormatting sqref="L89:L102">
    <cfRule type="expression" dxfId="2799" priority="17">
      <formula>L89&gt;0</formula>
    </cfRule>
    <cfRule type="expression" dxfId="2798" priority="18">
      <formula>L89&lt;0</formula>
    </cfRule>
  </conditionalFormatting>
  <conditionalFormatting sqref="F29:F32">
    <cfRule type="expression" dxfId="2797" priority="15">
      <formula>F29&gt;0</formula>
    </cfRule>
    <cfRule type="expression" dxfId="2796" priority="16">
      <formula>F29&lt;0</formula>
    </cfRule>
  </conditionalFormatting>
  <conditionalFormatting sqref="H29:H32">
    <cfRule type="expression" dxfId="2795" priority="13">
      <formula>H29&gt;0</formula>
    </cfRule>
    <cfRule type="expression" dxfId="2794" priority="14">
      <formula>H29&lt;0</formula>
    </cfRule>
  </conditionalFormatting>
  <conditionalFormatting sqref="F25:F28">
    <cfRule type="expression" dxfId="2793" priority="11">
      <formula>F25&gt;0</formula>
    </cfRule>
    <cfRule type="expression" dxfId="2792" priority="12">
      <formula>F25&lt;0</formula>
    </cfRule>
  </conditionalFormatting>
  <conditionalFormatting sqref="H25:H28">
    <cfRule type="expression" dxfId="2791" priority="9">
      <formula>H25&gt;0</formula>
    </cfRule>
    <cfRule type="expression" dxfId="2790" priority="10">
      <formula>H25&lt;0</formula>
    </cfRule>
  </conditionalFormatting>
  <conditionalFormatting sqref="F37">
    <cfRule type="expression" dxfId="2789" priority="7">
      <formula>F37&gt;0</formula>
    </cfRule>
    <cfRule type="expression" dxfId="2788" priority="8">
      <formula>F37&lt;0</formula>
    </cfRule>
  </conditionalFormatting>
  <conditionalFormatting sqref="H37">
    <cfRule type="expression" dxfId="2787" priority="5">
      <formula>H37&gt;0</formula>
    </cfRule>
    <cfRule type="expression" dxfId="2786" priority="6">
      <formula>H37&lt;0</formula>
    </cfRule>
  </conditionalFormatting>
  <conditionalFormatting sqref="J49">
    <cfRule type="expression" dxfId="2785" priority="3">
      <formula>J49&gt;0</formula>
    </cfRule>
    <cfRule type="expression" dxfId="2784" priority="4">
      <formula>J49&lt;0</formula>
    </cfRule>
  </conditionalFormatting>
  <conditionalFormatting sqref="J38:J48">
    <cfRule type="expression" dxfId="2783" priority="1">
      <formula>J38&gt;0</formula>
    </cfRule>
    <cfRule type="expression" dxfId="278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29.85</v>
      </c>
      <c r="R4" s="425">
        <v>-1.3899999999999999E-2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2985</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596.79999999999745</v>
      </c>
      <c r="R7" s="29">
        <v>43535</v>
      </c>
      <c r="T7" s="1"/>
    </row>
    <row r="8" spans="1:21" x14ac:dyDescent="0.25">
      <c r="B8" s="72"/>
      <c r="C8" s="4"/>
      <c r="D8" s="3"/>
      <c r="E8" s="3"/>
      <c r="F8" s="3"/>
      <c r="G8" s="72"/>
      <c r="H8" s="161"/>
      <c r="I8" s="3"/>
      <c r="J8" s="3"/>
      <c r="K8" s="3"/>
      <c r="L8" s="4"/>
      <c r="M8" s="4"/>
      <c r="O8" s="11" t="s">
        <v>179</v>
      </c>
      <c r="P8" s="33"/>
      <c r="Q8" s="2">
        <f>K18+M18-F18+Q2*Q4</f>
        <v>596.79999999999745</v>
      </c>
    </row>
    <row r="9" spans="1:21" x14ac:dyDescent="0.25">
      <c r="B9" s="4"/>
      <c r="C9" s="4"/>
      <c r="D9" s="3"/>
      <c r="E9" s="3"/>
      <c r="F9" s="3"/>
      <c r="G9" s="4"/>
      <c r="H9" s="161"/>
      <c r="I9" s="3"/>
      <c r="J9" s="3"/>
      <c r="K9" s="3"/>
      <c r="L9" s="4"/>
      <c r="M9" s="4"/>
      <c r="O9" s="11" t="s">
        <v>204</v>
      </c>
      <c r="Q9" s="134">
        <f>IF(Q2=0, 0, Q8/Q6)</f>
        <v>0.24989531865002798</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1.0720268006700168E-2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32.835000000000001</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32.536500000000004</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32.238000000000007</v>
      </c>
    </row>
    <row r="20" spans="1:16" x14ac:dyDescent="0.25">
      <c r="O20" s="81">
        <v>1.07</v>
      </c>
      <c r="P20" s="81">
        <f t="shared" si="0"/>
        <v>31.939500000000002</v>
      </c>
    </row>
    <row r="21" spans="1:16" x14ac:dyDescent="0.25">
      <c r="O21" s="81">
        <v>1.06</v>
      </c>
      <c r="P21" s="81">
        <f t="shared" si="0"/>
        <v>31.641000000000002</v>
      </c>
    </row>
    <row r="22" spans="1:16" x14ac:dyDescent="0.25">
      <c r="O22" s="81">
        <v>1.05</v>
      </c>
      <c r="P22" s="81">
        <f t="shared" si="0"/>
        <v>31.342500000000001</v>
      </c>
    </row>
    <row r="23" spans="1:16" x14ac:dyDescent="0.25">
      <c r="O23" s="81">
        <v>1.04</v>
      </c>
      <c r="P23" s="81">
        <f t="shared" si="0"/>
        <v>31.044000000000004</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30.745500000000003</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30.447000000000003</v>
      </c>
    </row>
    <row r="26" spans="1:16" x14ac:dyDescent="0.25">
      <c r="A26" s="881"/>
      <c r="B26" s="164">
        <v>43445</v>
      </c>
      <c r="C26" s="10">
        <v>0</v>
      </c>
      <c r="D26" s="39">
        <v>26.8</v>
      </c>
      <c r="E26" s="39">
        <v>26.79</v>
      </c>
      <c r="F26" s="39"/>
      <c r="G26" s="39"/>
      <c r="H26" s="179"/>
      <c r="I26" s="39"/>
      <c r="J26" s="39">
        <v>-3.1</v>
      </c>
      <c r="K26" s="39"/>
      <c r="L26" s="39"/>
      <c r="O26" s="81">
        <v>1.01</v>
      </c>
      <c r="P26" s="81">
        <f t="shared" si="0"/>
        <v>30.148500000000002</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29.85</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29.551500000000001</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29.253</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28.954499999999999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28.655999999999999</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28.357500000000002</v>
      </c>
    </row>
    <row r="33" spans="1:17" x14ac:dyDescent="0.25">
      <c r="A33" s="881"/>
      <c r="B33" s="164"/>
      <c r="C33" s="10"/>
      <c r="D33" s="39"/>
      <c r="E33" s="39"/>
      <c r="F33" s="39"/>
      <c r="G33" s="39"/>
      <c r="H33" s="179"/>
      <c r="I33" s="39"/>
      <c r="J33" s="39"/>
      <c r="K33" s="39"/>
      <c r="L33" s="39"/>
      <c r="O33" s="81">
        <v>0.94</v>
      </c>
      <c r="P33" s="81">
        <f t="shared" si="0"/>
        <v>28.059000000000001</v>
      </c>
    </row>
    <row r="34" spans="1:17" x14ac:dyDescent="0.25">
      <c r="A34" s="881"/>
      <c r="B34" s="164"/>
      <c r="C34" s="10"/>
      <c r="D34" s="39"/>
      <c r="E34" s="39"/>
      <c r="F34" s="39"/>
      <c r="G34" s="39"/>
      <c r="H34" s="179"/>
      <c r="I34" s="39"/>
      <c r="J34" s="39"/>
      <c r="K34" s="39"/>
      <c r="L34" s="39"/>
      <c r="O34" s="81">
        <v>0.93</v>
      </c>
      <c r="P34" s="81">
        <f t="shared" si="0"/>
        <v>27.760500000000004</v>
      </c>
    </row>
    <row r="35" spans="1:17" x14ac:dyDescent="0.25">
      <c r="A35" s="881"/>
      <c r="B35" s="164"/>
      <c r="C35" s="10"/>
      <c r="D35" s="39"/>
      <c r="E35" s="39"/>
      <c r="F35" s="39"/>
      <c r="G35" s="39"/>
      <c r="H35" s="179"/>
      <c r="I35" s="39"/>
      <c r="J35" s="39"/>
      <c r="K35" s="39"/>
      <c r="L35" s="39"/>
      <c r="O35" s="81">
        <v>0.92</v>
      </c>
      <c r="P35" s="81">
        <f t="shared" si="0"/>
        <v>27.462000000000003</v>
      </c>
    </row>
    <row r="36" spans="1:17" x14ac:dyDescent="0.25">
      <c r="A36" s="881"/>
      <c r="B36" s="164"/>
      <c r="C36" s="10"/>
      <c r="D36" s="39"/>
      <c r="E36" s="39"/>
      <c r="F36" s="39"/>
      <c r="G36" s="39"/>
      <c r="H36" s="179"/>
      <c r="I36" s="39"/>
      <c r="J36" s="39"/>
      <c r="K36" s="39"/>
      <c r="L36" s="39"/>
      <c r="O36" s="81">
        <v>0.91</v>
      </c>
      <c r="P36" s="81">
        <f t="shared" si="0"/>
        <v>27.163500000000003</v>
      </c>
    </row>
    <row r="37" spans="1:17" x14ac:dyDescent="0.25">
      <c r="A37" s="881"/>
      <c r="B37" s="164"/>
      <c r="C37" s="10"/>
      <c r="D37" s="39"/>
      <c r="E37" s="39"/>
      <c r="F37" s="39"/>
      <c r="G37" s="39"/>
      <c r="H37" s="179"/>
      <c r="I37" s="39"/>
      <c r="J37" s="39"/>
      <c r="K37" s="39"/>
      <c r="L37" s="39"/>
      <c r="O37" s="81">
        <v>0.9</v>
      </c>
      <c r="P37" s="81">
        <f t="shared" si="0"/>
        <v>26.865000000000002</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1" priority="47">
      <formula>F54&gt;0</formula>
    </cfRule>
    <cfRule type="expression" dxfId="2780" priority="48">
      <formula>F54&lt;0</formula>
    </cfRule>
  </conditionalFormatting>
  <conditionalFormatting sqref="Q7">
    <cfRule type="expression" dxfId="2779" priority="45">
      <formula>Q7&gt;0</formula>
    </cfRule>
    <cfRule type="expression" dxfId="2778" priority="46">
      <formula>Q7&lt;0</formula>
    </cfRule>
  </conditionalFormatting>
  <conditionalFormatting sqref="Q8">
    <cfRule type="expression" dxfId="2777" priority="43">
      <formula>Q8&gt;0</formula>
    </cfRule>
    <cfRule type="expression" dxfId="2776" priority="44">
      <formula>Q8&lt;0</formula>
    </cfRule>
  </conditionalFormatting>
  <conditionalFormatting sqref="F33:F36 F38:F53">
    <cfRule type="expression" dxfId="2775" priority="41">
      <formula>F33&gt;0</formula>
    </cfRule>
    <cfRule type="expression" dxfId="2774" priority="42">
      <formula>F33&lt;0</formula>
    </cfRule>
  </conditionalFormatting>
  <conditionalFormatting sqref="H33:H36 H38:H53">
    <cfRule type="expression" dxfId="2773" priority="39">
      <formula>H33&gt;0</formula>
    </cfRule>
    <cfRule type="expression" dxfId="2772" priority="40">
      <formula>H33&lt;0</formula>
    </cfRule>
  </conditionalFormatting>
  <conditionalFormatting sqref="Q10">
    <cfRule type="expression" dxfId="2771" priority="37">
      <formula>Q10&gt;0</formula>
    </cfRule>
    <cfRule type="expression" dxfId="2770" priority="38">
      <formula>Q10&lt;0</formula>
    </cfRule>
  </conditionalFormatting>
  <conditionalFormatting sqref="J25:J37">
    <cfRule type="expression" dxfId="2769" priority="35">
      <formula>J25&gt;0</formula>
    </cfRule>
    <cfRule type="expression" dxfId="2768" priority="36">
      <formula>J25&lt;0</formula>
    </cfRule>
  </conditionalFormatting>
  <conditionalFormatting sqref="K25:K38">
    <cfRule type="expression" dxfId="2767" priority="33">
      <formula>K25&gt;0</formula>
    </cfRule>
    <cfRule type="expression" dxfId="2766" priority="34">
      <formula>K25&lt;0</formula>
    </cfRule>
  </conditionalFormatting>
  <conditionalFormatting sqref="L25">
    <cfRule type="expression" dxfId="2765" priority="31">
      <formula>L25&gt;0</formula>
    </cfRule>
    <cfRule type="expression" dxfId="2764" priority="32">
      <formula>L25&lt;0</formula>
    </cfRule>
  </conditionalFormatting>
  <conditionalFormatting sqref="F89:F110">
    <cfRule type="expression" dxfId="2763" priority="29">
      <formula>F89&gt;0</formula>
    </cfRule>
    <cfRule type="expression" dxfId="2762" priority="30">
      <formula>F89&lt;0</formula>
    </cfRule>
  </conditionalFormatting>
  <conditionalFormatting sqref="H89:H110">
    <cfRule type="expression" dxfId="2761" priority="27">
      <formula>H89&gt;0</formula>
    </cfRule>
    <cfRule type="expression" dxfId="2760" priority="28">
      <formula>H89&lt;0</formula>
    </cfRule>
  </conditionalFormatting>
  <conditionalFormatting sqref="J89:J102">
    <cfRule type="expression" dxfId="2759" priority="25">
      <formula>J89&gt;0</formula>
    </cfRule>
    <cfRule type="expression" dxfId="2758" priority="26">
      <formula>J89&lt;0</formula>
    </cfRule>
  </conditionalFormatting>
  <conditionalFormatting sqref="K89:K102">
    <cfRule type="expression" dxfId="2757" priority="23">
      <formula>K89&gt;0</formula>
    </cfRule>
    <cfRule type="expression" dxfId="2756" priority="24">
      <formula>K89&lt;0</formula>
    </cfRule>
  </conditionalFormatting>
  <conditionalFormatting sqref="L89:L102">
    <cfRule type="expression" dxfId="2755" priority="21">
      <formula>L89&gt;0</formula>
    </cfRule>
    <cfRule type="expression" dxfId="2754" priority="22">
      <formula>L89&lt;0</formula>
    </cfRule>
  </conditionalFormatting>
  <conditionalFormatting sqref="F31:F32">
    <cfRule type="expression" dxfId="2753" priority="19">
      <formula>F31&gt;0</formula>
    </cfRule>
    <cfRule type="expression" dxfId="2752" priority="20">
      <formula>F31&lt;0</formula>
    </cfRule>
  </conditionalFormatting>
  <conditionalFormatting sqref="H31:H32">
    <cfRule type="expression" dxfId="2751" priority="17">
      <formula>H31&gt;0</formula>
    </cfRule>
    <cfRule type="expression" dxfId="2750" priority="18">
      <formula>H31&lt;0</formula>
    </cfRule>
  </conditionalFormatting>
  <conditionalFormatting sqref="F25:F26">
    <cfRule type="expression" dxfId="2749" priority="15">
      <formula>F25&gt;0</formula>
    </cfRule>
    <cfRule type="expression" dxfId="2748" priority="16">
      <formula>F25&lt;0</formula>
    </cfRule>
  </conditionalFormatting>
  <conditionalFormatting sqref="H25:H26">
    <cfRule type="expression" dxfId="2747" priority="13">
      <formula>H25&gt;0</formula>
    </cfRule>
    <cfRule type="expression" dxfId="2746" priority="14">
      <formula>H25&lt;0</formula>
    </cfRule>
  </conditionalFormatting>
  <conditionalFormatting sqref="F37">
    <cfRule type="expression" dxfId="2745" priority="11">
      <formula>F37&gt;0</formula>
    </cfRule>
    <cfRule type="expression" dxfId="2744" priority="12">
      <formula>F37&lt;0</formula>
    </cfRule>
  </conditionalFormatting>
  <conditionalFormatting sqref="H37">
    <cfRule type="expression" dxfId="2743" priority="9">
      <formula>H37&gt;0</formula>
    </cfRule>
    <cfRule type="expression" dxfId="2742" priority="10">
      <formula>H37&lt;0</formula>
    </cfRule>
  </conditionalFormatting>
  <conditionalFormatting sqref="J49">
    <cfRule type="expression" dxfId="2741" priority="7">
      <formula>J49&gt;0</formula>
    </cfRule>
    <cfRule type="expression" dxfId="2740" priority="8">
      <formula>J49&lt;0</formula>
    </cfRule>
  </conditionalFormatting>
  <conditionalFormatting sqref="J38:J48">
    <cfRule type="expression" dxfId="2739" priority="5">
      <formula>J38&gt;0</formula>
    </cfRule>
    <cfRule type="expression" dxfId="2738" priority="6">
      <formula>J38&lt;0</formula>
    </cfRule>
  </conditionalFormatting>
  <conditionalFormatting sqref="F27:F30">
    <cfRule type="expression" dxfId="2737" priority="3">
      <formula>F27&gt;0</formula>
    </cfRule>
    <cfRule type="expression" dxfId="2736" priority="4">
      <formula>F27&lt;0</formula>
    </cfRule>
  </conditionalFormatting>
  <conditionalFormatting sqref="H27:H30">
    <cfRule type="expression" dxfId="2735" priority="1">
      <formula>H27&gt;0</formula>
    </cfRule>
    <cfRule type="expression" dxfId="2734"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3" priority="35">
      <formula>F47&gt;0</formula>
    </cfRule>
    <cfRule type="expression" dxfId="2732" priority="36">
      <formula>F47&lt;0</formula>
    </cfRule>
  </conditionalFormatting>
  <conditionalFormatting sqref="Q7">
    <cfRule type="expression" dxfId="2731" priority="33">
      <formula>Q7&gt;0</formula>
    </cfRule>
    <cfRule type="expression" dxfId="2730" priority="34">
      <formula>Q7&lt;0</formula>
    </cfRule>
  </conditionalFormatting>
  <conditionalFormatting sqref="Q8">
    <cfRule type="expression" dxfId="2729" priority="31">
      <formula>Q8&gt;0</formula>
    </cfRule>
    <cfRule type="expression" dxfId="2728" priority="32">
      <formula>Q8&lt;0</formula>
    </cfRule>
  </conditionalFormatting>
  <conditionalFormatting sqref="F30:F46">
    <cfRule type="expression" dxfId="2727" priority="29">
      <formula>F30&gt;0</formula>
    </cfRule>
    <cfRule type="expression" dxfId="2726" priority="30">
      <formula>F30&lt;0</formula>
    </cfRule>
  </conditionalFormatting>
  <conditionalFormatting sqref="H30:H46">
    <cfRule type="expression" dxfId="2725" priority="27">
      <formula>H30&gt;0</formula>
    </cfRule>
    <cfRule type="expression" dxfId="2724" priority="28">
      <formula>H30&lt;0</formula>
    </cfRule>
  </conditionalFormatting>
  <conditionalFormatting sqref="Q10">
    <cfRule type="expression" dxfId="2723" priority="25">
      <formula>Q10&gt;0</formula>
    </cfRule>
    <cfRule type="expression" dxfId="2722" priority="26">
      <formula>Q10&lt;0</formula>
    </cfRule>
  </conditionalFormatting>
  <conditionalFormatting sqref="J25:J38">
    <cfRule type="expression" dxfId="2721" priority="23">
      <formula>J25&gt;0</formula>
    </cfRule>
    <cfRule type="expression" dxfId="2720" priority="24">
      <formula>J25&lt;0</formula>
    </cfRule>
  </conditionalFormatting>
  <conditionalFormatting sqref="K25:K38">
    <cfRule type="expression" dxfId="2719" priority="21">
      <formula>K25&gt;0</formula>
    </cfRule>
    <cfRule type="expression" dxfId="2718" priority="22">
      <formula>K25&lt;0</formula>
    </cfRule>
  </conditionalFormatting>
  <conditionalFormatting sqref="L25 L38">
    <cfRule type="expression" dxfId="2717" priority="19">
      <formula>L25&gt;0</formula>
    </cfRule>
    <cfRule type="expression" dxfId="2716" priority="20">
      <formula>L25&lt;0</formula>
    </cfRule>
  </conditionalFormatting>
  <conditionalFormatting sqref="F89:F110">
    <cfRule type="expression" dxfId="2715" priority="17">
      <formula>F89&gt;0</formula>
    </cfRule>
    <cfRule type="expression" dxfId="2714" priority="18">
      <formula>F89&lt;0</formula>
    </cfRule>
  </conditionalFormatting>
  <conditionalFormatting sqref="H89:H110">
    <cfRule type="expression" dxfId="2713" priority="15">
      <formula>H89&gt;0</formula>
    </cfRule>
    <cfRule type="expression" dxfId="2712" priority="16">
      <formula>H89&lt;0</formula>
    </cfRule>
  </conditionalFormatting>
  <conditionalFormatting sqref="J89:J102">
    <cfRule type="expression" dxfId="2711" priority="13">
      <formula>J89&gt;0</formula>
    </cfRule>
    <cfRule type="expression" dxfId="2710" priority="14">
      <formula>J89&lt;0</formula>
    </cfRule>
  </conditionalFormatting>
  <conditionalFormatting sqref="K89:K102">
    <cfRule type="expression" dxfId="2709" priority="11">
      <formula>K89&gt;0</formula>
    </cfRule>
    <cfRule type="expression" dxfId="2708" priority="12">
      <formula>K89&lt;0</formula>
    </cfRule>
  </conditionalFormatting>
  <conditionalFormatting sqref="L89:L102">
    <cfRule type="expression" dxfId="2707" priority="9">
      <formula>L89&gt;0</formula>
    </cfRule>
    <cfRule type="expression" dxfId="2706" priority="10">
      <formula>L89&lt;0</formula>
    </cfRule>
  </conditionalFormatting>
  <conditionalFormatting sqref="F29 F25:F26">
    <cfRule type="expression" dxfId="2705" priority="7">
      <formula>F25&gt;0</formula>
    </cfRule>
    <cfRule type="expression" dxfId="2704" priority="8">
      <formula>F25&lt;0</formula>
    </cfRule>
  </conditionalFormatting>
  <conditionalFormatting sqref="H29 H25:H27">
    <cfRule type="expression" dxfId="2703" priority="5">
      <formula>H25&gt;0</formula>
    </cfRule>
    <cfRule type="expression" dxfId="2702" priority="6">
      <formula>H25&lt;0</formula>
    </cfRule>
  </conditionalFormatting>
  <conditionalFormatting sqref="F27:F28">
    <cfRule type="expression" dxfId="2701" priority="3">
      <formula>F27&gt;0</formula>
    </cfRule>
    <cfRule type="expression" dxfId="2700" priority="4">
      <formula>F27&lt;0</formula>
    </cfRule>
  </conditionalFormatting>
  <conditionalFormatting sqref="H28">
    <cfRule type="expression" dxfId="2699" priority="1">
      <formula>H28&gt;0</formula>
    </cfRule>
    <cfRule type="expression" dxfId="2698"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7" priority="35">
      <formula>F47&gt;0</formula>
    </cfRule>
    <cfRule type="expression" dxfId="2696" priority="36">
      <formula>F47&lt;0</formula>
    </cfRule>
  </conditionalFormatting>
  <conditionalFormatting sqref="Q7">
    <cfRule type="expression" dxfId="2695" priority="33">
      <formula>Q7&gt;0</formula>
    </cfRule>
    <cfRule type="expression" dxfId="2694" priority="34">
      <formula>Q7&lt;0</formula>
    </cfRule>
  </conditionalFormatting>
  <conditionalFormatting sqref="Q8">
    <cfRule type="expression" dxfId="2693" priority="31">
      <formula>Q8&gt;0</formula>
    </cfRule>
    <cfRule type="expression" dxfId="2692" priority="32">
      <formula>Q8&lt;0</formula>
    </cfRule>
  </conditionalFormatting>
  <conditionalFormatting sqref="F30:F46">
    <cfRule type="expression" dxfId="2691" priority="29">
      <formula>F30&gt;0</formula>
    </cfRule>
    <cfRule type="expression" dxfId="2690" priority="30">
      <formula>F30&lt;0</formula>
    </cfRule>
  </conditionalFormatting>
  <conditionalFormatting sqref="H30:H46">
    <cfRule type="expression" dxfId="2689" priority="27">
      <formula>H30&gt;0</formula>
    </cfRule>
    <cfRule type="expression" dxfId="2688" priority="28">
      <formula>H30&lt;0</formula>
    </cfRule>
  </conditionalFormatting>
  <conditionalFormatting sqref="Q10">
    <cfRule type="expression" dxfId="2687" priority="25">
      <formula>Q10&gt;0</formula>
    </cfRule>
    <cfRule type="expression" dxfId="2686" priority="26">
      <formula>Q10&lt;0</formula>
    </cfRule>
  </conditionalFormatting>
  <conditionalFormatting sqref="J25:J38">
    <cfRule type="expression" dxfId="2685" priority="23">
      <formula>J25&gt;0</formula>
    </cfRule>
    <cfRule type="expression" dxfId="2684" priority="24">
      <formula>J25&lt;0</formula>
    </cfRule>
  </conditionalFormatting>
  <conditionalFormatting sqref="K25:K38">
    <cfRule type="expression" dxfId="2683" priority="21">
      <formula>K25&gt;0</formula>
    </cfRule>
    <cfRule type="expression" dxfId="2682" priority="22">
      <formula>K25&lt;0</formula>
    </cfRule>
  </conditionalFormatting>
  <conditionalFormatting sqref="L25 L38">
    <cfRule type="expression" dxfId="2681" priority="19">
      <formula>L25&gt;0</formula>
    </cfRule>
    <cfRule type="expression" dxfId="2680" priority="20">
      <formula>L25&lt;0</formula>
    </cfRule>
  </conditionalFormatting>
  <conditionalFormatting sqref="F89:F110">
    <cfRule type="expression" dxfId="2679" priority="17">
      <formula>F89&gt;0</formula>
    </cfRule>
    <cfRule type="expression" dxfId="2678" priority="18">
      <formula>F89&lt;0</formula>
    </cfRule>
  </conditionalFormatting>
  <conditionalFormatting sqref="H89:H110">
    <cfRule type="expression" dxfId="2677" priority="15">
      <formula>H89&gt;0</formula>
    </cfRule>
    <cfRule type="expression" dxfId="2676" priority="16">
      <formula>H89&lt;0</formula>
    </cfRule>
  </conditionalFormatting>
  <conditionalFormatting sqref="J89:J102">
    <cfRule type="expression" dxfId="2675" priority="13">
      <formula>J89&gt;0</formula>
    </cfRule>
    <cfRule type="expression" dxfId="2674" priority="14">
      <formula>J89&lt;0</formula>
    </cfRule>
  </conditionalFormatting>
  <conditionalFormatting sqref="K89:K102">
    <cfRule type="expression" dxfId="2673" priority="11">
      <formula>K89&gt;0</formula>
    </cfRule>
    <cfRule type="expression" dxfId="2672" priority="12">
      <formula>K89&lt;0</formula>
    </cfRule>
  </conditionalFormatting>
  <conditionalFormatting sqref="L89:L102">
    <cfRule type="expression" dxfId="2671" priority="9">
      <formula>L89&gt;0</formula>
    </cfRule>
    <cfRule type="expression" dxfId="2670" priority="10">
      <formula>L89&lt;0</formula>
    </cfRule>
  </conditionalFormatting>
  <conditionalFormatting sqref="F29 F25:F26">
    <cfRule type="expression" dxfId="2669" priority="7">
      <formula>F25&gt;0</formula>
    </cfRule>
    <cfRule type="expression" dxfId="2668" priority="8">
      <formula>F25&lt;0</formula>
    </cfRule>
  </conditionalFormatting>
  <conditionalFormatting sqref="H29 H25:H27">
    <cfRule type="expression" dxfId="2667" priority="5">
      <formula>H25&gt;0</formula>
    </cfRule>
    <cfRule type="expression" dxfId="2666" priority="6">
      <formula>H25&lt;0</formula>
    </cfRule>
  </conditionalFormatting>
  <conditionalFormatting sqref="F27:F28">
    <cfRule type="expression" dxfId="2665" priority="3">
      <formula>F27&gt;0</formula>
    </cfRule>
    <cfRule type="expression" dxfId="2664" priority="4">
      <formula>F27&lt;0</formula>
    </cfRule>
  </conditionalFormatting>
  <conditionalFormatting sqref="H28">
    <cfRule type="expression" dxfId="2663" priority="1">
      <formula>H28&gt;0</formula>
    </cfRule>
    <cfRule type="expression" dxfId="266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86"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16.68</v>
      </c>
      <c r="R4" s="424">
        <v>-2.3400000000000001E-2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30024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37818.051000001491</v>
      </c>
      <c r="R7">
        <v>1200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23202.479999999865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3.4013650916510403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1.1990407673860911E-2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26.476190476190474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20.349599999999999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20.1828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20.015999999999998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19.8492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19.682399999999998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19.515599999999999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19.348799999999997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19.181999999999999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19.015199999999997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18.848399999999998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18.681600000000003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18.514800000000001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18.348000000000003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18.1812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18.014400000000002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17.8476</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17.680800000000001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17.513999999999999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17.347200000000001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17.180399999999999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17.0136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16.846799999999998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16.68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16.513200000000001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16.346399999999999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16.179600000000001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16.012799999999999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15.845999999999998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15.679199999999998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15.512400000000001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15.345600000000001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15.178800000000001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15.012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14.8452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14.6784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14.5116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14.344799999999999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14.177999999999999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1" priority="223">
      <formula>F129&gt;0</formula>
    </cfRule>
    <cfRule type="expression" dxfId="2660"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59" priority="216">
      <formula>F360&gt;0</formula>
    </cfRule>
    <cfRule type="expression" dxfId="2658" priority="217">
      <formula>F360&lt;0</formula>
    </cfRule>
  </conditionalFormatting>
  <conditionalFormatting sqref="H360:H366">
    <cfRule type="expression" dxfId="2657" priority="212">
      <formula>H360&gt;0</formula>
    </cfRule>
    <cfRule type="expression" dxfId="2656" priority="213">
      <formula>H360&lt;0</formula>
    </cfRule>
  </conditionalFormatting>
  <conditionalFormatting sqref="Q8">
    <cfRule type="expression" dxfId="2655" priority="198">
      <formula>Q8&gt;0</formula>
    </cfRule>
    <cfRule type="expression" dxfId="2654" priority="199">
      <formula>Q8&lt;0</formula>
    </cfRule>
  </conditionalFormatting>
  <conditionalFormatting sqref="Q7">
    <cfRule type="expression" dxfId="2653" priority="200">
      <formula>Q7&gt;0</formula>
    </cfRule>
    <cfRule type="expression" dxfId="2652" priority="201">
      <formula>Q7&lt;0</formula>
    </cfRule>
  </conditionalFormatting>
  <conditionalFormatting sqref="F468:F474">
    <cfRule type="expression" dxfId="2651" priority="172">
      <formula>F468&gt;0</formula>
    </cfRule>
    <cfRule type="expression" dxfId="2650" priority="173">
      <formula>F468&lt;0</formula>
    </cfRule>
  </conditionalFormatting>
  <conditionalFormatting sqref="F393:F411 H393:H411">
    <cfRule type="expression" dxfId="2649" priority="194">
      <formula>F393&gt;0</formula>
    </cfRule>
    <cfRule type="expression" dxfId="2648" priority="195">
      <formula>F393&lt;0</formula>
    </cfRule>
  </conditionalFormatting>
  <conditionalFormatting sqref="F386:F392">
    <cfRule type="expression" dxfId="2647" priority="192">
      <formula>F386&gt;0</formula>
    </cfRule>
    <cfRule type="expression" dxfId="2646" priority="193">
      <formula>F386&lt;0</formula>
    </cfRule>
  </conditionalFormatting>
  <conditionalFormatting sqref="H386:H392">
    <cfRule type="expression" dxfId="2645" priority="190">
      <formula>H386&gt;0</formula>
    </cfRule>
    <cfRule type="expression" dxfId="2644" priority="191">
      <formula>H386&lt;0</formula>
    </cfRule>
  </conditionalFormatting>
  <conditionalFormatting sqref="F419:F437 H419:H437">
    <cfRule type="expression" dxfId="2643" priority="188">
      <formula>F419&gt;0</formula>
    </cfRule>
    <cfRule type="expression" dxfId="2642" priority="189">
      <formula>F419&lt;0</formula>
    </cfRule>
  </conditionalFormatting>
  <conditionalFormatting sqref="F412:F418">
    <cfRule type="expression" dxfId="2641" priority="186">
      <formula>F412&gt;0</formula>
    </cfRule>
    <cfRule type="expression" dxfId="2640" priority="187">
      <formula>F412&lt;0</formula>
    </cfRule>
  </conditionalFormatting>
  <conditionalFormatting sqref="H412:H418">
    <cfRule type="expression" dxfId="2639" priority="184">
      <formula>H412&gt;0</formula>
    </cfRule>
    <cfRule type="expression" dxfId="2638" priority="185">
      <formula>H412&lt;0</formula>
    </cfRule>
  </conditionalFormatting>
  <conditionalFormatting sqref="F445:F462 H445:H462">
    <cfRule type="expression" dxfId="2637" priority="182">
      <formula>F445&gt;0</formula>
    </cfRule>
    <cfRule type="expression" dxfId="2636" priority="183">
      <formula>F445&lt;0</formula>
    </cfRule>
  </conditionalFormatting>
  <conditionalFormatting sqref="F438:F444">
    <cfRule type="expression" dxfId="2635" priority="180">
      <formula>F438&gt;0</formula>
    </cfRule>
    <cfRule type="expression" dxfId="2634" priority="181">
      <formula>F438&lt;0</formula>
    </cfRule>
  </conditionalFormatting>
  <conditionalFormatting sqref="H438:H444">
    <cfRule type="expression" dxfId="2633" priority="178">
      <formula>H438&gt;0</formula>
    </cfRule>
    <cfRule type="expression" dxfId="2632" priority="179">
      <formula>H438&lt;0</formula>
    </cfRule>
  </conditionalFormatting>
  <conditionalFormatting sqref="F463:F467 H463:H467">
    <cfRule type="expression" dxfId="2631" priority="176">
      <formula>F463&gt;0</formula>
    </cfRule>
    <cfRule type="expression" dxfId="2630" priority="177">
      <formula>F463&lt;0</formula>
    </cfRule>
  </conditionalFormatting>
  <conditionalFormatting sqref="F475:F490 H475:H490">
    <cfRule type="expression" dxfId="2629" priority="174">
      <formula>F475&gt;0</formula>
    </cfRule>
    <cfRule type="expression" dxfId="2628" priority="175">
      <formula>F475&lt;0</formula>
    </cfRule>
  </conditionalFormatting>
  <conditionalFormatting sqref="H468:H474">
    <cfRule type="expression" dxfId="2627" priority="170">
      <formula>H468&gt;0</formula>
    </cfRule>
    <cfRule type="expression" dxfId="2626" priority="171">
      <formula>H468&lt;0</formula>
    </cfRule>
  </conditionalFormatting>
  <conditionalFormatting sqref="F491 H491">
    <cfRule type="expression" dxfId="2625" priority="168">
      <formula>F491&gt;0</formula>
    </cfRule>
    <cfRule type="expression" dxfId="2624" priority="169">
      <formula>F491&lt;0</formula>
    </cfRule>
  </conditionalFormatting>
  <conditionalFormatting sqref="F492:F496 H492:H496">
    <cfRule type="expression" dxfId="2623" priority="166">
      <formula>F492&gt;0</formula>
    </cfRule>
    <cfRule type="expression" dxfId="2622" priority="167">
      <formula>F492&lt;0</formula>
    </cfRule>
  </conditionalFormatting>
  <conditionalFormatting sqref="F504:F519 H504:H519">
    <cfRule type="expression" dxfId="2621" priority="164">
      <formula>F504&gt;0</formula>
    </cfRule>
    <cfRule type="expression" dxfId="2620" priority="165">
      <formula>F504&lt;0</formula>
    </cfRule>
  </conditionalFormatting>
  <conditionalFormatting sqref="F497:F503">
    <cfRule type="expression" dxfId="2619" priority="162">
      <formula>F497&gt;0</formula>
    </cfRule>
    <cfRule type="expression" dxfId="2618" priority="163">
      <formula>F497&lt;0</formula>
    </cfRule>
  </conditionalFormatting>
  <conditionalFormatting sqref="H497:H503">
    <cfRule type="expression" dxfId="2617" priority="160">
      <formula>H497&gt;0</formula>
    </cfRule>
    <cfRule type="expression" dxfId="2616" priority="161">
      <formula>H497&lt;0</formula>
    </cfRule>
  </conditionalFormatting>
  <conditionalFormatting sqref="F521:F526 H521:H526">
    <cfRule type="expression" dxfId="2615" priority="158">
      <formula>F521&gt;0</formula>
    </cfRule>
    <cfRule type="expression" dxfId="2614" priority="159">
      <formula>F521&lt;0</formula>
    </cfRule>
  </conditionalFormatting>
  <conditionalFormatting sqref="F527 H527">
    <cfRule type="expression" dxfId="2613" priority="156">
      <formula>F527&gt;0</formula>
    </cfRule>
    <cfRule type="expression" dxfId="2612" priority="157">
      <formula>F527&lt;0</formula>
    </cfRule>
  </conditionalFormatting>
  <conditionalFormatting sqref="F528:F532 H528:H532">
    <cfRule type="expression" dxfId="2611" priority="154">
      <formula>F528&gt;0</formula>
    </cfRule>
    <cfRule type="expression" dxfId="2610" priority="155">
      <formula>F528&lt;0</formula>
    </cfRule>
  </conditionalFormatting>
  <conditionalFormatting sqref="F540:F555 H540:H555">
    <cfRule type="expression" dxfId="2609" priority="152">
      <formula>F540&gt;0</formula>
    </cfRule>
    <cfRule type="expression" dxfId="2608" priority="153">
      <formula>F540&lt;0</formula>
    </cfRule>
  </conditionalFormatting>
  <conditionalFormatting sqref="F533:F539">
    <cfRule type="expression" dxfId="2607" priority="150">
      <formula>F533&gt;0</formula>
    </cfRule>
    <cfRule type="expression" dxfId="2606" priority="151">
      <formula>F533&lt;0</formula>
    </cfRule>
  </conditionalFormatting>
  <conditionalFormatting sqref="H533:H539">
    <cfRule type="expression" dxfId="2605" priority="148">
      <formula>H533&gt;0</formula>
    </cfRule>
    <cfRule type="expression" dxfId="2604" priority="149">
      <formula>H533&lt;0</formula>
    </cfRule>
  </conditionalFormatting>
  <conditionalFormatting sqref="F556:F561 H556:H561">
    <cfRule type="expression" dxfId="2603" priority="146">
      <formula>F556&gt;0</formula>
    </cfRule>
    <cfRule type="expression" dxfId="2602" priority="147">
      <formula>F556&lt;0</formula>
    </cfRule>
  </conditionalFormatting>
  <conditionalFormatting sqref="F562 H562">
    <cfRule type="expression" dxfId="2601" priority="144">
      <formula>F562&gt;0</formula>
    </cfRule>
    <cfRule type="expression" dxfId="2600" priority="145">
      <formula>F562&lt;0</formula>
    </cfRule>
  </conditionalFormatting>
  <conditionalFormatting sqref="F563:F567 H563:H567">
    <cfRule type="expression" dxfId="2599" priority="142">
      <formula>F563&gt;0</formula>
    </cfRule>
    <cfRule type="expression" dxfId="2598" priority="143">
      <formula>F563&lt;0</formula>
    </cfRule>
  </conditionalFormatting>
  <conditionalFormatting sqref="F575:F590 H575:H590">
    <cfRule type="expression" dxfId="2597" priority="140">
      <formula>F575&gt;0</formula>
    </cfRule>
    <cfRule type="expression" dxfId="2596" priority="141">
      <formula>F575&lt;0</formula>
    </cfRule>
  </conditionalFormatting>
  <conditionalFormatting sqref="F568:F574">
    <cfRule type="expression" dxfId="2595" priority="138">
      <formula>F568&gt;0</formula>
    </cfRule>
    <cfRule type="expression" dxfId="2594" priority="139">
      <formula>F568&lt;0</formula>
    </cfRule>
  </conditionalFormatting>
  <conditionalFormatting sqref="H568:H574">
    <cfRule type="expression" dxfId="2593" priority="136">
      <formula>H568&gt;0</formula>
    </cfRule>
    <cfRule type="expression" dxfId="2592" priority="137">
      <formula>H568&lt;0</formula>
    </cfRule>
  </conditionalFormatting>
  <conditionalFormatting sqref="M619">
    <cfRule type="expression" dxfId="2591" priority="134">
      <formula>M619&gt;0</formula>
    </cfRule>
    <cfRule type="expression" dxfId="2590" priority="135">
      <formula>M619&lt;0</formula>
    </cfRule>
  </conditionalFormatting>
  <conditionalFormatting sqref="F135:F146">
    <cfRule type="expression" dxfId="2589" priority="130">
      <formula>F135&gt;0</formula>
    </cfRule>
    <cfRule type="expression" dxfId="2588" priority="131">
      <formula>F135&lt;0</formula>
    </cfRule>
  </conditionalFormatting>
  <conditionalFormatting sqref="H135:H146">
    <cfRule type="expression" dxfId="2587" priority="128">
      <formula>H135&gt;0</formula>
    </cfRule>
    <cfRule type="expression" dxfId="2586" priority="129">
      <formula>H135&lt;0</formula>
    </cfRule>
  </conditionalFormatting>
  <conditionalFormatting sqref="F129:F134 H129:H134">
    <cfRule type="expression" dxfId="2585" priority="126">
      <formula>F129&gt;0</formula>
    </cfRule>
    <cfRule type="expression" dxfId="2584" priority="127">
      <formula>F129&lt;0</formula>
    </cfRule>
  </conditionalFormatting>
  <conditionalFormatting sqref="J131">
    <cfRule type="expression" dxfId="2583" priority="124">
      <formula>J131&gt;0</formula>
    </cfRule>
    <cfRule type="expression" dxfId="2582" priority="125">
      <formula>J131&lt;0</formula>
    </cfRule>
  </conditionalFormatting>
  <conditionalFormatting sqref="J132:J138">
    <cfRule type="expression" dxfId="2581" priority="122">
      <formula>J132&gt;0</formula>
    </cfRule>
    <cfRule type="expression" dxfId="2580" priority="123">
      <formula>J132&lt;0</formula>
    </cfRule>
  </conditionalFormatting>
  <conditionalFormatting sqref="L131:L213 L220 L222">
    <cfRule type="expression" dxfId="2579" priority="118">
      <formula>L131&gt;0</formula>
    </cfRule>
    <cfRule type="expression" dxfId="2578" priority="119">
      <formula>L131&lt;0</formula>
    </cfRule>
  </conditionalFormatting>
  <conditionalFormatting sqref="Q10">
    <cfRule type="expression" dxfId="2577" priority="116">
      <formula>Q10&gt;0</formula>
    </cfRule>
    <cfRule type="expression" dxfId="2576" priority="117">
      <formula>Q10&lt;0</formula>
    </cfRule>
  </conditionalFormatting>
  <conditionalFormatting sqref="H242:H244 F242:F244">
    <cfRule type="expression" dxfId="2575" priority="113">
      <formula>F242&gt;0</formula>
    </cfRule>
    <cfRule type="expression" dxfId="2574" priority="114">
      <formula>F242&lt;0</formula>
    </cfRule>
  </conditionalFormatting>
  <conditionalFormatting sqref="H238:H240 F238:F240">
    <cfRule type="expression" dxfId="2573" priority="111">
      <formula>F238&gt;0</formula>
    </cfRule>
    <cfRule type="expression" dxfId="2572" priority="112">
      <formula>F238&lt;0</formula>
    </cfRule>
  </conditionalFormatting>
  <conditionalFormatting sqref="H237 F237">
    <cfRule type="expression" dxfId="2571" priority="109">
      <formula>F237&gt;0</formula>
    </cfRule>
    <cfRule type="expression" dxfId="2570" priority="110">
      <formula>F237&lt;0</formula>
    </cfRule>
  </conditionalFormatting>
  <conditionalFormatting sqref="H241 F241">
    <cfRule type="expression" dxfId="2569" priority="107">
      <formula>F241&gt;0</formula>
    </cfRule>
    <cfRule type="expression" dxfId="2568" priority="108">
      <formula>F241&lt;0</formula>
    </cfRule>
  </conditionalFormatting>
  <conditionalFormatting sqref="H247:H250 F247:F250">
    <cfRule type="expression" dxfId="2567" priority="103">
      <formula>F247&gt;0</formula>
    </cfRule>
    <cfRule type="expression" dxfId="2566" priority="104">
      <formula>F247&lt;0</formula>
    </cfRule>
  </conditionalFormatting>
  <conditionalFormatting sqref="H245:H246 F245:F246">
    <cfRule type="expression" dxfId="2565" priority="101">
      <formula>F245&gt;0</formula>
    </cfRule>
    <cfRule type="expression" dxfId="2564" priority="102">
      <formula>F245&lt;0</formula>
    </cfRule>
  </conditionalFormatting>
  <conditionalFormatting sqref="H272 F272">
    <cfRule type="expression" dxfId="2563" priority="99">
      <formula>F272&gt;0</formula>
    </cfRule>
    <cfRule type="expression" dxfId="2562" priority="100">
      <formula>F272&lt;0</formula>
    </cfRule>
  </conditionalFormatting>
  <conditionalFormatting sqref="H253:H255 F253:F255">
    <cfRule type="expression" dxfId="2561" priority="97">
      <formula>F253&gt;0</formula>
    </cfRule>
    <cfRule type="expression" dxfId="2560" priority="98">
      <formula>F253&lt;0</formula>
    </cfRule>
  </conditionalFormatting>
  <conditionalFormatting sqref="H251:H252 F251:F252">
    <cfRule type="expression" dxfId="2559" priority="95">
      <formula>F251&gt;0</formula>
    </cfRule>
    <cfRule type="expression" dxfId="2558" priority="96">
      <formula>F251&lt;0</formula>
    </cfRule>
  </conditionalFormatting>
  <conditionalFormatting sqref="H265:H267 F265:F267">
    <cfRule type="expression" dxfId="2557" priority="93">
      <formula>F265&gt;0</formula>
    </cfRule>
    <cfRule type="expression" dxfId="2556" priority="94">
      <formula>F265&lt;0</formula>
    </cfRule>
  </conditionalFormatting>
  <conditionalFormatting sqref="H264 F264">
    <cfRule type="expression" dxfId="2555" priority="91">
      <formula>F264&gt;0</formula>
    </cfRule>
    <cfRule type="expression" dxfId="2554" priority="92">
      <formula>F264&lt;0</formula>
    </cfRule>
  </conditionalFormatting>
  <conditionalFormatting sqref="H261:H263 F261:F263">
    <cfRule type="expression" dxfId="2553" priority="89">
      <formula>F261&gt;0</formula>
    </cfRule>
    <cfRule type="expression" dxfId="2552" priority="90">
      <formula>F261&lt;0</formula>
    </cfRule>
  </conditionalFormatting>
  <conditionalFormatting sqref="H260 F260">
    <cfRule type="expression" dxfId="2551" priority="87">
      <formula>F260&gt;0</formula>
    </cfRule>
    <cfRule type="expression" dxfId="2550" priority="88">
      <formula>F260&lt;0</formula>
    </cfRule>
  </conditionalFormatting>
  <conditionalFormatting sqref="H257:H259 F257:F259">
    <cfRule type="expression" dxfId="2549" priority="85">
      <formula>F257&gt;0</formula>
    </cfRule>
    <cfRule type="expression" dxfId="2548" priority="86">
      <formula>F257&lt;0</formula>
    </cfRule>
  </conditionalFormatting>
  <conditionalFormatting sqref="H256 F256">
    <cfRule type="expression" dxfId="2547" priority="83">
      <formula>F256&gt;0</formula>
    </cfRule>
    <cfRule type="expression" dxfId="2546" priority="84">
      <formula>F256&lt;0</formula>
    </cfRule>
  </conditionalFormatting>
  <conditionalFormatting sqref="H269:H271 F269:F271">
    <cfRule type="expression" dxfId="2545" priority="81">
      <formula>F269&gt;0</formula>
    </cfRule>
    <cfRule type="expression" dxfId="2544" priority="82">
      <formula>F269&lt;0</formula>
    </cfRule>
  </conditionalFormatting>
  <conditionalFormatting sqref="H268 F268">
    <cfRule type="expression" dxfId="2543" priority="79">
      <formula>F268&gt;0</formula>
    </cfRule>
    <cfRule type="expression" dxfId="2542" priority="80">
      <formula>F268&lt;0</formula>
    </cfRule>
  </conditionalFormatting>
  <conditionalFormatting sqref="H276 F276">
    <cfRule type="expression" dxfId="2541" priority="75">
      <formula>F276&gt;0</formula>
    </cfRule>
    <cfRule type="expression" dxfId="2540" priority="76">
      <formula>F276&lt;0</formula>
    </cfRule>
  </conditionalFormatting>
  <conditionalFormatting sqref="H273:H275 F273:F275">
    <cfRule type="expression" dxfId="2539" priority="73">
      <formula>F273&gt;0</formula>
    </cfRule>
    <cfRule type="expression" dxfId="2538" priority="74">
      <formula>F273&lt;0</formula>
    </cfRule>
  </conditionalFormatting>
  <conditionalFormatting sqref="H287:H288 F287:F288">
    <cfRule type="expression" dxfId="2537" priority="71">
      <formula>F287&gt;0</formula>
    </cfRule>
    <cfRule type="expression" dxfId="2536" priority="72">
      <formula>F287&lt;0</formula>
    </cfRule>
  </conditionalFormatting>
  <conditionalFormatting sqref="H283:H286 F283:F286">
    <cfRule type="expression" dxfId="2535" priority="67">
      <formula>F283&gt;0</formula>
    </cfRule>
    <cfRule type="expression" dxfId="2534" priority="68">
      <formula>F283&lt;0</formula>
    </cfRule>
  </conditionalFormatting>
  <conditionalFormatting sqref="H281:H282 F281:F282">
    <cfRule type="expression" dxfId="2533" priority="65">
      <formula>F281&gt;0</formula>
    </cfRule>
    <cfRule type="expression" dxfId="2532" priority="66">
      <formula>F281&lt;0</formula>
    </cfRule>
  </conditionalFormatting>
  <conditionalFormatting sqref="H277:H280 F277:F280">
    <cfRule type="expression" dxfId="2531" priority="61">
      <formula>F277&gt;0</formula>
    </cfRule>
    <cfRule type="expression" dxfId="2530" priority="62">
      <formula>F277&lt;0</formula>
    </cfRule>
  </conditionalFormatting>
  <conditionalFormatting sqref="F296:F299 H296:H299">
    <cfRule type="expression" dxfId="2529" priority="59">
      <formula>F296&gt;0</formula>
    </cfRule>
    <cfRule type="expression" dxfId="2528" priority="60">
      <formula>F296&lt;0</formula>
    </cfRule>
  </conditionalFormatting>
  <conditionalFormatting sqref="F294:F295 H294:H295">
    <cfRule type="expression" dxfId="2527" priority="57">
      <formula>F294&gt;0</formula>
    </cfRule>
    <cfRule type="expression" dxfId="2526" priority="58">
      <formula>F294&lt;0</formula>
    </cfRule>
  </conditionalFormatting>
  <conditionalFormatting sqref="F300:F302 H300:H302 K300:K303">
    <cfRule type="expression" dxfId="2525" priority="51">
      <formula>F300&gt;0</formula>
    </cfRule>
    <cfRule type="expression" dxfId="2524" priority="52">
      <formula>F300&lt;0</formula>
    </cfRule>
  </conditionalFormatting>
  <conditionalFormatting sqref="H307:H309 F307:F309 K307:K310">
    <cfRule type="expression" dxfId="2523" priority="47">
      <formula>F307&gt;0</formula>
    </cfRule>
    <cfRule type="expression" dxfId="2522" priority="48">
      <formula>F307&lt;0</formula>
    </cfRule>
  </conditionalFormatting>
  <conditionalFormatting sqref="H310:H313 F310:F313 K311:K313">
    <cfRule type="expression" dxfId="2521" priority="45">
      <formula>F310&gt;0</formula>
    </cfRule>
    <cfRule type="expression" dxfId="2520" priority="46">
      <formula>F310&lt;0</formula>
    </cfRule>
  </conditionalFormatting>
  <conditionalFormatting sqref="H314:H315 F314:F315 K314:K315">
    <cfRule type="expression" dxfId="2519" priority="43">
      <formula>F314&gt;0</formula>
    </cfRule>
    <cfRule type="expression" dxfId="2518" priority="44">
      <formula>F314&lt;0</formula>
    </cfRule>
  </conditionalFormatting>
  <conditionalFormatting sqref="K331 F331 H331">
    <cfRule type="expression" dxfId="2517" priority="41">
      <formula>F331&gt;0</formula>
    </cfRule>
    <cfRule type="expression" dxfId="2516" priority="42">
      <formula>F331&lt;0</formula>
    </cfRule>
  </conditionalFormatting>
  <conditionalFormatting sqref="K319:K321 F319:F321 H319:H321">
    <cfRule type="expression" dxfId="2515" priority="39">
      <formula>F319&gt;0</formula>
    </cfRule>
    <cfRule type="expression" dxfId="2514" priority="40">
      <formula>F319&lt;0</formula>
    </cfRule>
  </conditionalFormatting>
  <conditionalFormatting sqref="F323:F325 H323:H325 K323:K325">
    <cfRule type="expression" dxfId="2513" priority="35">
      <formula>F323&gt;0</formula>
    </cfRule>
    <cfRule type="expression" dxfId="2512" priority="36">
      <formula>F323&lt;0</formula>
    </cfRule>
  </conditionalFormatting>
  <conditionalFormatting sqref="K322 F322 H322">
    <cfRule type="expression" dxfId="2511" priority="33">
      <formula>F322&gt;0</formula>
    </cfRule>
    <cfRule type="expression" dxfId="2510" priority="34">
      <formula>F322&lt;0</formula>
    </cfRule>
  </conditionalFormatting>
  <conditionalFormatting sqref="K326:K327 F326:F327 H326:H327">
    <cfRule type="expression" dxfId="2509" priority="31">
      <formula>F326&gt;0</formula>
    </cfRule>
    <cfRule type="expression" dxfId="2508" priority="32">
      <formula>F326&lt;0</formula>
    </cfRule>
  </conditionalFormatting>
  <conditionalFormatting sqref="K328:K330 F328:F330 H328:H330">
    <cfRule type="expression" dxfId="2507" priority="25">
      <formula>F328&gt;0</formula>
    </cfRule>
    <cfRule type="expression" dxfId="2506" priority="26">
      <formula>F328&lt;0</formula>
    </cfRule>
  </conditionalFormatting>
  <conditionalFormatting sqref="F336:F338 H336:H338">
    <cfRule type="expression" dxfId="2505" priority="23">
      <formula>F336&gt;0</formula>
    </cfRule>
    <cfRule type="expression" dxfId="2504" priority="24">
      <formula>F336&lt;0</formula>
    </cfRule>
  </conditionalFormatting>
  <conditionalFormatting sqref="F335 H335">
    <cfRule type="expression" dxfId="2503" priority="21">
      <formula>F335&gt;0</formula>
    </cfRule>
    <cfRule type="expression" dxfId="2502" priority="22">
      <formula>F335&lt;0</formula>
    </cfRule>
  </conditionalFormatting>
  <conditionalFormatting sqref="F332:F334 H332:H334 K332:K338">
    <cfRule type="expression" dxfId="2501" priority="19">
      <formula>F332&gt;0</formula>
    </cfRule>
    <cfRule type="expression" dxfId="2500" priority="20">
      <formula>F332&lt;0</formula>
    </cfRule>
  </conditionalFormatting>
  <conditionalFormatting sqref="K339 F339 H339">
    <cfRule type="expression" dxfId="2499" priority="17">
      <formula>F339&gt;0</formula>
    </cfRule>
    <cfRule type="expression" dxfId="2498" priority="18">
      <formula>F339&lt;0</formula>
    </cfRule>
  </conditionalFormatting>
  <conditionalFormatting sqref="K340:K342 F340:F342 H340:H342">
    <cfRule type="expression" dxfId="2497" priority="15">
      <formula>F340&gt;0</formula>
    </cfRule>
    <cfRule type="expression" dxfId="2496" priority="16">
      <formula>F340&lt;0</formula>
    </cfRule>
  </conditionalFormatting>
  <conditionalFormatting sqref="K347 F347 H347">
    <cfRule type="expression" dxfId="2495" priority="13">
      <formula>F347&gt;0</formula>
    </cfRule>
    <cfRule type="expression" dxfId="2494" priority="14">
      <formula>F347&lt;0</formula>
    </cfRule>
  </conditionalFormatting>
  <conditionalFormatting sqref="F344:F346 H344:H346 K344:K346">
    <cfRule type="expression" dxfId="2493" priority="11">
      <formula>F344&gt;0</formula>
    </cfRule>
    <cfRule type="expression" dxfId="2492" priority="12">
      <formula>F344&lt;0</formula>
    </cfRule>
  </conditionalFormatting>
  <conditionalFormatting sqref="K343 F343 H343">
    <cfRule type="expression" dxfId="2491" priority="9">
      <formula>F343&gt;0</formula>
    </cfRule>
    <cfRule type="expression" dxfId="2490" priority="10">
      <formula>F343&lt;0</formula>
    </cfRule>
  </conditionalFormatting>
  <conditionalFormatting sqref="K352:K353 F352:F353 H352:H353">
    <cfRule type="expression" dxfId="2489" priority="7">
      <formula>F352&gt;0</formula>
    </cfRule>
    <cfRule type="expression" dxfId="2488" priority="8">
      <formula>F352&lt;0</formula>
    </cfRule>
  </conditionalFormatting>
  <conditionalFormatting sqref="K351 F351 H351">
    <cfRule type="expression" dxfId="2487" priority="5">
      <formula>F351&gt;0</formula>
    </cfRule>
    <cfRule type="expression" dxfId="2486" priority="6">
      <formula>F351&lt;0</formula>
    </cfRule>
  </conditionalFormatting>
  <conditionalFormatting sqref="K348:K350 F348:F350 H348:H350">
    <cfRule type="expression" dxfId="2485" priority="3">
      <formula>F348&gt;0</formula>
    </cfRule>
    <cfRule type="expression" dxfId="2484" priority="4">
      <formula>F348&lt;0</formula>
    </cfRule>
  </conditionalFormatting>
  <conditionalFormatting sqref="K354:K355 F354:F355 H354:H355">
    <cfRule type="expression" dxfId="2483" priority="1">
      <formula>F354&gt;0</formula>
    </cfRule>
    <cfRule type="expression" dxfId="2482"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422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1" priority="27">
      <formula>Q7&gt;0</formula>
    </cfRule>
    <cfRule type="expression" dxfId="2480" priority="28">
      <formula>Q7&lt;0</formula>
    </cfRule>
  </conditionalFormatting>
  <conditionalFormatting sqref="Q8">
    <cfRule type="expression" dxfId="2479" priority="25">
      <formula>Q8&gt;0</formula>
    </cfRule>
    <cfRule type="expression" dxfId="2478" priority="26">
      <formula>Q8&lt;0</formula>
    </cfRule>
  </conditionalFormatting>
  <conditionalFormatting sqref="F25:F30 F34:F64">
    <cfRule type="expression" dxfId="2477" priority="23">
      <formula>F25&gt;0</formula>
    </cfRule>
    <cfRule type="expression" dxfId="2476" priority="24">
      <formula>F25&lt;0</formula>
    </cfRule>
  </conditionalFormatting>
  <conditionalFormatting sqref="H25:H30 H34:H64">
    <cfRule type="expression" dxfId="2475" priority="21">
      <formula>H25&gt;0</formula>
    </cfRule>
    <cfRule type="expression" dxfId="2474" priority="22">
      <formula>H25&lt;0</formula>
    </cfRule>
  </conditionalFormatting>
  <conditionalFormatting sqref="F89:F110">
    <cfRule type="expression" dxfId="2473" priority="19">
      <formula>F89&gt;0</formula>
    </cfRule>
    <cfRule type="expression" dxfId="2472" priority="20">
      <formula>F89&lt;0</formula>
    </cfRule>
  </conditionalFormatting>
  <conditionalFormatting sqref="H89:H110">
    <cfRule type="expression" dxfId="2471" priority="17">
      <formula>H89&gt;0</formula>
    </cfRule>
    <cfRule type="expression" dxfId="2470" priority="18">
      <formula>H89&lt;0</formula>
    </cfRule>
  </conditionalFormatting>
  <conditionalFormatting sqref="Q10">
    <cfRule type="expression" dxfId="2469" priority="15">
      <formula>Q10&gt;0</formula>
    </cfRule>
    <cfRule type="expression" dxfId="2468" priority="16">
      <formula>Q10&lt;0</formula>
    </cfRule>
  </conditionalFormatting>
  <conditionalFormatting sqref="J25:J38">
    <cfRule type="expression" dxfId="2467" priority="13">
      <formula>J25&gt;0</formula>
    </cfRule>
    <cfRule type="expression" dxfId="2466" priority="14">
      <formula>J25&lt;0</formula>
    </cfRule>
  </conditionalFormatting>
  <conditionalFormatting sqref="K25:K38">
    <cfRule type="expression" dxfId="2465" priority="11">
      <formula>K25&gt;0</formula>
    </cfRule>
    <cfRule type="expression" dxfId="2464" priority="12">
      <formula>K25&lt;0</formula>
    </cfRule>
  </conditionalFormatting>
  <conditionalFormatting sqref="L25:L38">
    <cfRule type="expression" dxfId="2463" priority="9">
      <formula>L25&gt;0</formula>
    </cfRule>
    <cfRule type="expression" dxfId="246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1" priority="7">
      <formula>F31&gt;0</formula>
    </cfRule>
    <cfRule type="expression" dxfId="2460" priority="8">
      <formula>F31&lt;0</formula>
    </cfRule>
  </conditionalFormatting>
  <conditionalFormatting sqref="H31:H33">
    <cfRule type="expression" dxfId="2459" priority="5">
      <formula>H31&gt;0</formula>
    </cfRule>
    <cfRule type="expression" dxfId="2458" priority="6">
      <formula>H31&lt;0</formula>
    </cfRule>
  </conditionalFormatting>
  <conditionalFormatting sqref="J61">
    <cfRule type="expression" dxfId="2457" priority="3">
      <formula>J61&gt;0</formula>
    </cfRule>
    <cfRule type="expression" dxfId="2456" priority="4">
      <formula>J61&lt;0</formula>
    </cfRule>
  </conditionalFormatting>
  <conditionalFormatting sqref="J62">
    <cfRule type="expression" dxfId="2455" priority="1">
      <formula>J62&gt;0</formula>
    </cfRule>
    <cfRule type="expression" dxfId="245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41.76</v>
      </c>
      <c r="R4" s="425">
        <v>-2.18E-2</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6264</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-699.65999999999985</v>
      </c>
      <c r="R7">
        <v>150</v>
      </c>
      <c r="T7" s="1">
        <v>43227</v>
      </c>
      <c r="U7" t="s">
        <v>1036</v>
      </c>
    </row>
    <row r="8" spans="1:21" x14ac:dyDescent="0.25">
      <c r="B8" s="72"/>
      <c r="C8" s="4"/>
      <c r="D8" s="3"/>
      <c r="E8" s="3"/>
      <c r="F8" s="3"/>
      <c r="G8" s="4"/>
      <c r="H8" s="161"/>
      <c r="I8" s="3"/>
      <c r="J8" s="3"/>
      <c r="K8" s="3"/>
      <c r="L8" s="4"/>
      <c r="M8" s="4"/>
      <c r="O8" s="11" t="s">
        <v>179</v>
      </c>
      <c r="P8" s="33"/>
      <c r="Q8" s="2">
        <f>K18+M18-F18+Q2*Q4</f>
        <v>-699.65999999999985</v>
      </c>
      <c r="U8" t="s">
        <v>1042</v>
      </c>
    </row>
    <row r="9" spans="1:21" x14ac:dyDescent="0.25">
      <c r="B9" s="4"/>
      <c r="C9" s="4"/>
      <c r="D9" s="3"/>
      <c r="E9" s="3"/>
      <c r="F9" s="3"/>
      <c r="G9" s="4"/>
      <c r="H9" s="161"/>
      <c r="I9" s="3"/>
      <c r="J9" s="3"/>
      <c r="K9" s="3"/>
      <c r="L9" s="4"/>
      <c r="M9" s="4"/>
      <c r="O9" s="11" t="s">
        <v>204</v>
      </c>
      <c r="Q9" s="134">
        <f>IF(Q2=0, 0, Q8/Q6)</f>
        <v>-0.10047302711505154</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8.3812260536398463E-3</v>
      </c>
      <c r="R11">
        <v>8.7499999999999994E-2</v>
      </c>
    </row>
    <row r="12" spans="1:21" x14ac:dyDescent="0.25">
      <c r="H12" s="70"/>
      <c r="O12" s="11" t="s">
        <v>82</v>
      </c>
      <c r="Q12" s="1" t="s">
        <v>1362</v>
      </c>
    </row>
    <row r="13" spans="1:21" x14ac:dyDescent="0.25">
      <c r="H13" s="70"/>
      <c r="O13" s="11" t="s">
        <v>947</v>
      </c>
      <c r="Q13" s="2">
        <f>Q4/2.075</f>
        <v>20.125301204819273</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45.936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45.5184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45.1008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44.683199999999999</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44.265599999999999</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43.847999999999999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43.430399999999999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43.012799999999999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42.595199999999998</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42.177599999999998</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41.76</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41.342399999999998</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40.924799999999998</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40.507199999999997</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40.089599999999997</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39.671999999999997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39.254399999999997</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38.836799999999997</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38.419199999999996</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38.001599999999996</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37.583999999999996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53" priority="37">
      <formula>F51&gt;0</formula>
    </cfRule>
    <cfRule type="expression" dxfId="2452" priority="38">
      <formula>F51&lt;0</formula>
    </cfRule>
  </conditionalFormatting>
  <conditionalFormatting sqref="Q7">
    <cfRule type="expression" dxfId="2451" priority="35">
      <formula>Q7&gt;0</formula>
    </cfRule>
    <cfRule type="expression" dxfId="2450" priority="36">
      <formula>Q7&lt;0</formula>
    </cfRule>
  </conditionalFormatting>
  <conditionalFormatting sqref="Q8">
    <cfRule type="expression" dxfId="2449" priority="33">
      <formula>Q8&gt;0</formula>
    </cfRule>
    <cfRule type="expression" dxfId="2448" priority="34">
      <formula>Q8&lt;0</formula>
    </cfRule>
  </conditionalFormatting>
  <conditionalFormatting sqref="F31:F49">
    <cfRule type="expression" dxfId="2447" priority="31">
      <formula>F31&gt;0</formula>
    </cfRule>
    <cfRule type="expression" dxfId="2446" priority="32">
      <formula>F31&lt;0</formula>
    </cfRule>
  </conditionalFormatting>
  <conditionalFormatting sqref="H31:H49">
    <cfRule type="expression" dxfId="2445" priority="29">
      <formula>H31&gt;0</formula>
    </cfRule>
    <cfRule type="expression" dxfId="2444" priority="30">
      <formula>H31&lt;0</formula>
    </cfRule>
  </conditionalFormatting>
  <conditionalFormatting sqref="Q10">
    <cfRule type="expression" dxfId="2443" priority="27">
      <formula>Q10&gt;0</formula>
    </cfRule>
    <cfRule type="expression" dxfId="2442" priority="28">
      <formula>Q10&lt;0</formula>
    </cfRule>
  </conditionalFormatting>
  <conditionalFormatting sqref="J25:J38">
    <cfRule type="expression" dxfId="2441" priority="25">
      <formula>J25&gt;0</formula>
    </cfRule>
    <cfRule type="expression" dxfId="2440" priority="26">
      <formula>J25&lt;0</formula>
    </cfRule>
  </conditionalFormatting>
  <conditionalFormatting sqref="K38">
    <cfRule type="expression" dxfId="2439" priority="23">
      <formula>K38&gt;0</formula>
    </cfRule>
    <cfRule type="expression" dxfId="2438" priority="24">
      <formula>K38&lt;0</formula>
    </cfRule>
  </conditionalFormatting>
  <conditionalFormatting sqref="L25:L38">
    <cfRule type="expression" dxfId="2437" priority="21">
      <formula>L25&gt;0</formula>
    </cfRule>
    <cfRule type="expression" dxfId="2436" priority="22">
      <formula>L25&lt;0</formula>
    </cfRule>
  </conditionalFormatting>
  <conditionalFormatting sqref="F95:F116">
    <cfRule type="expression" dxfId="2435" priority="19">
      <formula>F95&gt;0</formula>
    </cfRule>
    <cfRule type="expression" dxfId="2434" priority="20">
      <formula>F95&lt;0</formula>
    </cfRule>
  </conditionalFormatting>
  <conditionalFormatting sqref="H95:H116">
    <cfRule type="expression" dxfId="2433" priority="17">
      <formula>H95&gt;0</formula>
    </cfRule>
    <cfRule type="expression" dxfId="2432" priority="18">
      <formula>H95&lt;0</formula>
    </cfRule>
  </conditionalFormatting>
  <conditionalFormatting sqref="J95:J108">
    <cfRule type="expression" dxfId="2431" priority="15">
      <formula>J95&gt;0</formula>
    </cfRule>
    <cfRule type="expression" dxfId="2430" priority="16">
      <formula>J95&lt;0</formula>
    </cfRule>
  </conditionalFormatting>
  <conditionalFormatting sqref="K95:K108">
    <cfRule type="expression" dxfId="2429" priority="13">
      <formula>K95&gt;0</formula>
    </cfRule>
    <cfRule type="expression" dxfId="2428" priority="14">
      <formula>K95&lt;0</formula>
    </cfRule>
  </conditionalFormatting>
  <conditionalFormatting sqref="L95:L108">
    <cfRule type="expression" dxfId="2427" priority="11">
      <formula>L95&gt;0</formula>
    </cfRule>
    <cfRule type="expression" dxfId="2426" priority="12">
      <formula>L95&lt;0</formula>
    </cfRule>
  </conditionalFormatting>
  <conditionalFormatting sqref="F25:F30">
    <cfRule type="expression" dxfId="2425" priority="9">
      <formula>F25&gt;0</formula>
    </cfRule>
    <cfRule type="expression" dxfId="2424" priority="10">
      <formula>F25&lt;0</formula>
    </cfRule>
  </conditionalFormatting>
  <conditionalFormatting sqref="H25:H30">
    <cfRule type="expression" dxfId="2423" priority="7">
      <formula>H25&gt;0</formula>
    </cfRule>
    <cfRule type="expression" dxfId="2422" priority="8">
      <formula>H25&lt;0</formula>
    </cfRule>
  </conditionalFormatting>
  <conditionalFormatting sqref="F50">
    <cfRule type="expression" dxfId="2421" priority="5">
      <formula>F50&gt;0</formula>
    </cfRule>
    <cfRule type="expression" dxfId="2420" priority="6">
      <formula>F50&lt;0</formula>
    </cfRule>
  </conditionalFormatting>
  <conditionalFormatting sqref="H50">
    <cfRule type="expression" dxfId="2419" priority="3">
      <formula>H50&gt;0</formula>
    </cfRule>
    <cfRule type="expression" dxfId="2418" priority="4">
      <formula>H50&lt;0</formula>
    </cfRule>
  </conditionalFormatting>
  <conditionalFormatting sqref="H62:H63 F62:F63">
    <cfRule type="expression" dxfId="2417" priority="1">
      <formula>F62&gt;0</formula>
    </cfRule>
    <cfRule type="expression" dxfId="241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41.899900000000002</v>
      </c>
      <c r="R4" s="425">
        <v>-2.06E-2</v>
      </c>
      <c r="T4" s="693"/>
      <c r="U4" s="30"/>
    </row>
    <row r="5" spans="1:21" x14ac:dyDescent="0.25">
      <c r="B5" s="72"/>
      <c r="C5" s="4"/>
      <c r="D5" s="3"/>
      <c r="E5" s="3"/>
      <c r="F5" s="3"/>
      <c r="G5" s="4"/>
      <c r="H5" s="161"/>
      <c r="I5" s="3"/>
      <c r="J5" s="3"/>
      <c r="K5" s="3"/>
      <c r="L5" s="4"/>
      <c r="M5" s="4"/>
      <c r="O5" s="11" t="s">
        <v>67</v>
      </c>
      <c r="Q5" s="3">
        <f>Q4*Q2</f>
        <v>4189.99</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161.98999999999978</v>
      </c>
      <c r="R7" s="29">
        <v>43537</v>
      </c>
    </row>
    <row r="8" spans="1:21" x14ac:dyDescent="0.25">
      <c r="B8" s="72"/>
      <c r="C8" s="4"/>
      <c r="D8" s="3"/>
      <c r="E8" s="3"/>
      <c r="F8" s="3"/>
      <c r="G8" s="4"/>
      <c r="H8" s="161"/>
      <c r="I8" s="3"/>
      <c r="J8" s="3"/>
      <c r="K8" s="3"/>
      <c r="L8" s="4"/>
      <c r="M8" s="4"/>
      <c r="O8" s="11" t="s">
        <v>179</v>
      </c>
      <c r="P8" s="33"/>
      <c r="Q8" s="2">
        <f>K18+M18-F18+Q2*Q4</f>
        <v>161.98999999999978</v>
      </c>
      <c r="T8" s="1"/>
    </row>
    <row r="9" spans="1:21" x14ac:dyDescent="0.25">
      <c r="B9" s="4"/>
      <c r="C9" s="4"/>
      <c r="D9" s="3"/>
      <c r="E9" s="3"/>
      <c r="F9" s="3"/>
      <c r="G9" s="4"/>
      <c r="H9" s="161"/>
      <c r="I9" s="3"/>
      <c r="J9" s="3"/>
      <c r="K9" s="3"/>
      <c r="L9" s="4"/>
      <c r="M9" s="4"/>
      <c r="O9" s="11" t="s">
        <v>204</v>
      </c>
      <c r="Q9" s="134">
        <f>IF(Q2=0, 0, Q8/Q6)</f>
        <v>4.0215988083416032E-2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8.114577839087922E-3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46.089890000000004</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45.670891000000005</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45.251892000000005</v>
      </c>
    </row>
    <row r="20" spans="1:16" x14ac:dyDescent="0.25">
      <c r="O20" s="81">
        <v>1.07</v>
      </c>
      <c r="P20" s="81">
        <f t="shared" si="0"/>
        <v>44.832893000000006</v>
      </c>
    </row>
    <row r="21" spans="1:16" x14ac:dyDescent="0.25">
      <c r="O21" s="81">
        <v>1.06</v>
      </c>
      <c r="P21" s="81">
        <f t="shared" si="0"/>
        <v>44.413894000000006</v>
      </c>
    </row>
    <row r="22" spans="1:16" x14ac:dyDescent="0.25">
      <c r="O22" s="81">
        <v>1.05</v>
      </c>
      <c r="P22" s="81">
        <f t="shared" si="0"/>
        <v>43.994895000000007</v>
      </c>
    </row>
    <row r="23" spans="1:16" x14ac:dyDescent="0.25">
      <c r="O23" s="81">
        <v>1.04</v>
      </c>
      <c r="P23" s="81">
        <f t="shared" si="0"/>
        <v>43.575896000000007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43.156897000000001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42.737898000000001</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42.318899000000002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41.899900000000002</v>
      </c>
    </row>
    <row r="28" spans="1:16" x14ac:dyDescent="0.25">
      <c r="B28" s="164"/>
      <c r="C28" s="10"/>
      <c r="D28" s="39"/>
      <c r="E28" s="39"/>
      <c r="F28" s="39"/>
      <c r="G28" s="39"/>
      <c r="H28" s="179"/>
      <c r="I28" s="39"/>
      <c r="J28" s="39"/>
      <c r="K28" s="39"/>
      <c r="L28" s="39"/>
      <c r="O28" s="81">
        <v>0.99</v>
      </c>
      <c r="P28" s="81">
        <f t="shared" si="0"/>
        <v>41.480901000000003</v>
      </c>
    </row>
    <row r="29" spans="1:16" x14ac:dyDescent="0.25">
      <c r="B29" s="164"/>
      <c r="C29" s="10"/>
      <c r="D29" s="39"/>
      <c r="E29" s="39"/>
      <c r="F29" s="39"/>
      <c r="G29" s="39"/>
      <c r="H29" s="179"/>
      <c r="I29" s="39"/>
      <c r="J29" s="39"/>
      <c r="K29" s="39"/>
      <c r="L29" s="39"/>
      <c r="O29" s="81">
        <v>0.98</v>
      </c>
      <c r="P29" s="81">
        <f t="shared" si="0"/>
        <v>41.061902000000003</v>
      </c>
    </row>
    <row r="30" spans="1:16" x14ac:dyDescent="0.25">
      <c r="B30" s="164"/>
      <c r="C30" s="10"/>
      <c r="D30" s="39"/>
      <c r="E30" s="39"/>
      <c r="F30" s="39"/>
      <c r="G30" s="39"/>
      <c r="H30" s="179"/>
      <c r="I30" s="39"/>
      <c r="J30" s="39"/>
      <c r="K30" s="39"/>
      <c r="L30" s="39"/>
      <c r="O30" s="81">
        <v>0.97</v>
      </c>
      <c r="P30" s="81">
        <f t="shared" si="0"/>
        <v>40.642903000000004</v>
      </c>
    </row>
    <row r="31" spans="1:16" x14ac:dyDescent="0.25">
      <c r="B31" s="164"/>
      <c r="C31" s="10"/>
      <c r="D31" s="39"/>
      <c r="E31" s="39"/>
      <c r="F31" s="39"/>
      <c r="G31" s="39"/>
      <c r="H31" s="179"/>
      <c r="I31" s="39"/>
      <c r="J31" s="39"/>
      <c r="K31" s="39"/>
      <c r="L31" s="39"/>
      <c r="O31" s="81">
        <v>0.96</v>
      </c>
      <c r="P31" s="81">
        <f t="shared" si="0"/>
        <v>40.223903999999997</v>
      </c>
    </row>
    <row r="32" spans="1:16" x14ac:dyDescent="0.25">
      <c r="B32" s="164"/>
      <c r="C32" s="10"/>
      <c r="D32" s="39"/>
      <c r="E32" s="39"/>
      <c r="F32" s="39"/>
      <c r="G32" s="39"/>
      <c r="H32" s="179"/>
      <c r="I32" s="39"/>
      <c r="J32" s="39"/>
      <c r="K32" s="39"/>
      <c r="L32" s="39"/>
      <c r="O32" s="81">
        <v>0.95</v>
      </c>
      <c r="P32" s="81">
        <f t="shared" si="0"/>
        <v>39.804904999999998</v>
      </c>
    </row>
    <row r="33" spans="2:17" x14ac:dyDescent="0.25">
      <c r="B33" s="164"/>
      <c r="C33" s="10"/>
      <c r="D33" s="39"/>
      <c r="E33" s="39"/>
      <c r="F33" s="39"/>
      <c r="G33" s="39"/>
      <c r="H33" s="179"/>
      <c r="I33" s="39"/>
      <c r="J33" s="39"/>
      <c r="K33" s="39"/>
      <c r="L33" s="39"/>
      <c r="O33" s="81">
        <v>0.94</v>
      </c>
      <c r="P33" s="81">
        <f t="shared" si="0"/>
        <v>39.385905999999999</v>
      </c>
    </row>
    <row r="34" spans="2:17" x14ac:dyDescent="0.25">
      <c r="B34" s="164"/>
      <c r="C34" s="10"/>
      <c r="D34" s="39"/>
      <c r="E34" s="39"/>
      <c r="F34" s="39"/>
      <c r="G34" s="39"/>
      <c r="H34" s="179"/>
      <c r="I34" s="39"/>
      <c r="J34" s="39"/>
      <c r="K34" s="39"/>
      <c r="L34" s="39"/>
      <c r="O34" s="81">
        <v>0.93</v>
      </c>
      <c r="P34" s="81">
        <f t="shared" si="0"/>
        <v>38.966907000000006</v>
      </c>
    </row>
    <row r="35" spans="2:17" x14ac:dyDescent="0.25">
      <c r="B35" s="164"/>
      <c r="C35" s="10"/>
      <c r="D35" s="39"/>
      <c r="E35" s="39"/>
      <c r="F35" s="39"/>
      <c r="G35" s="39"/>
      <c r="H35" s="179"/>
      <c r="I35" s="39"/>
      <c r="J35" s="39"/>
      <c r="K35" s="39"/>
      <c r="L35" s="39"/>
      <c r="O35" s="81">
        <v>0.92</v>
      </c>
      <c r="P35" s="81">
        <f t="shared" si="0"/>
        <v>38.547908000000007</v>
      </c>
    </row>
    <row r="36" spans="2:17" x14ac:dyDescent="0.25">
      <c r="B36" s="164"/>
      <c r="C36" s="10"/>
      <c r="D36" s="39"/>
      <c r="E36" s="39"/>
      <c r="F36" s="39"/>
      <c r="G36" s="39"/>
      <c r="H36" s="179"/>
      <c r="I36" s="39"/>
      <c r="J36" s="39"/>
      <c r="K36" s="39"/>
      <c r="L36" s="39"/>
      <c r="O36" s="81">
        <v>0.91</v>
      </c>
      <c r="P36" s="81">
        <f t="shared" si="0"/>
        <v>38.128909</v>
      </c>
    </row>
    <row r="37" spans="2:17" x14ac:dyDescent="0.25">
      <c r="B37" s="164"/>
      <c r="C37" s="10"/>
      <c r="D37" s="39"/>
      <c r="E37" s="39"/>
      <c r="F37" s="39"/>
      <c r="G37" s="39"/>
      <c r="H37" s="179"/>
      <c r="I37" s="39"/>
      <c r="J37" s="39"/>
      <c r="K37" s="39"/>
      <c r="L37" s="39"/>
      <c r="O37" s="81">
        <v>0.9</v>
      </c>
      <c r="P37" s="81">
        <f t="shared" si="0"/>
        <v>37.709910000000001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7">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8">
    <cfRule type="expression" dxfId="2383" priority="3">
      <formula>F28&gt;0</formula>
    </cfRule>
    <cfRule type="expression" dxfId="2382" priority="4">
      <formula>F28&lt;0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72">
        <v>43416</v>
      </c>
      <c r="C2" s="4">
        <v>60</v>
      </c>
      <c r="D2" s="3">
        <v>91.8</v>
      </c>
      <c r="E2" s="3">
        <v>0</v>
      </c>
      <c r="F2" s="3">
        <f>C2*D2+E2</f>
        <v>5508</v>
      </c>
      <c r="G2" s="72"/>
      <c r="H2" s="4"/>
      <c r="I2" s="3"/>
      <c r="J2" s="3"/>
      <c r="K2" s="3"/>
      <c r="L2" s="72">
        <v>43448</v>
      </c>
      <c r="M2" s="3">
        <v>27</v>
      </c>
      <c r="O2" s="11" t="s">
        <v>57</v>
      </c>
      <c r="Q2">
        <f>C18-H18</f>
        <v>60</v>
      </c>
      <c r="T2" s="1"/>
    </row>
    <row r="3" spans="1:21" x14ac:dyDescent="0.25">
      <c r="A3" s="22" t="s">
        <v>71</v>
      </c>
      <c r="B3" s="72"/>
      <c r="C3" s="4"/>
      <c r="D3" s="3"/>
      <c r="E3" s="3"/>
      <c r="F3" s="3"/>
      <c r="G3" s="72"/>
      <c r="H3" s="161"/>
      <c r="I3" s="3"/>
      <c r="J3" s="3"/>
      <c r="K3" s="3"/>
      <c r="L3" s="4"/>
      <c r="M3" s="4"/>
      <c r="O3" s="11" t="s">
        <v>58</v>
      </c>
      <c r="Q3" s="178">
        <f>IF(Q2=0, Q4, (F18-K18-M18)/Q2)</f>
        <v>91.35</v>
      </c>
      <c r="T3" s="1"/>
      <c r="U3" s="22"/>
    </row>
    <row r="4" spans="1:21" x14ac:dyDescent="0.25">
      <c r="B4" s="72"/>
      <c r="C4" s="4"/>
      <c r="D4" s="3"/>
      <c r="E4" s="3"/>
      <c r="F4" s="3"/>
      <c r="G4" s="72"/>
      <c r="H4" s="161"/>
      <c r="I4" s="3"/>
      <c r="J4" s="3"/>
      <c r="K4" s="3"/>
      <c r="L4" s="4"/>
      <c r="M4" s="4"/>
      <c r="O4" s="11" t="s">
        <v>66</v>
      </c>
      <c r="Q4" s="54">
        <v>90.429900000000004</v>
      </c>
      <c r="R4" s="425">
        <v>-6.9999999999999999E-4</v>
      </c>
      <c r="T4" s="693"/>
      <c r="U4" s="30"/>
    </row>
    <row r="5" spans="1:21" x14ac:dyDescent="0.25">
      <c r="B5" s="72"/>
      <c r="C5" s="4"/>
      <c r="D5" s="3"/>
      <c r="E5" s="3"/>
      <c r="F5" s="3"/>
      <c r="G5" s="4"/>
      <c r="H5" s="161"/>
      <c r="I5" s="3"/>
      <c r="J5" s="3"/>
      <c r="K5" s="3"/>
      <c r="L5" s="4"/>
      <c r="M5" s="4"/>
      <c r="O5" s="11" t="s">
        <v>67</v>
      </c>
      <c r="Q5" s="3">
        <f>Q4*Q2</f>
        <v>5425.7939999999999</v>
      </c>
      <c r="T5" s="1"/>
    </row>
    <row r="6" spans="1:21" x14ac:dyDescent="0.25">
      <c r="B6" s="72"/>
      <c r="C6" s="4"/>
      <c r="D6" s="3"/>
      <c r="E6" s="3"/>
      <c r="F6" s="3"/>
      <c r="G6" s="4"/>
      <c r="H6" s="161"/>
      <c r="I6" s="3"/>
      <c r="J6" s="3"/>
      <c r="K6" s="3"/>
      <c r="L6" s="4"/>
      <c r="M6" s="4"/>
      <c r="O6" s="11" t="s">
        <v>64</v>
      </c>
      <c r="Q6" s="2">
        <f>Q3*Q2</f>
        <v>5481</v>
      </c>
    </row>
    <row r="7" spans="1:21" x14ac:dyDescent="0.25">
      <c r="B7" s="72"/>
      <c r="C7" s="4"/>
      <c r="D7" s="3"/>
      <c r="E7" s="3"/>
      <c r="F7" s="3"/>
      <c r="G7" s="4"/>
      <c r="H7" s="161"/>
      <c r="I7" s="3"/>
      <c r="J7" s="3"/>
      <c r="K7" s="3"/>
      <c r="L7" s="4"/>
      <c r="M7" s="4"/>
      <c r="O7" s="11" t="s">
        <v>177</v>
      </c>
      <c r="Q7" s="2">
        <f>Q10+Q8</f>
        <v>-55.206000000000131</v>
      </c>
      <c r="R7">
        <v>60</v>
      </c>
    </row>
    <row r="8" spans="1:21" x14ac:dyDescent="0.25">
      <c r="B8" s="72"/>
      <c r="C8" s="4"/>
      <c r="D8" s="3"/>
      <c r="E8" s="3"/>
      <c r="F8" s="3"/>
      <c r="G8" s="4"/>
      <c r="H8" s="161"/>
      <c r="I8" s="3"/>
      <c r="J8" s="3"/>
      <c r="K8" s="3"/>
      <c r="L8" s="4"/>
      <c r="M8" s="4"/>
      <c r="O8" s="11" t="s">
        <v>179</v>
      </c>
      <c r="P8" s="33"/>
      <c r="Q8" s="2">
        <f>K18+M18-F18+Q2*Q4</f>
        <v>-55.206000000000131</v>
      </c>
      <c r="T8" s="1"/>
    </row>
    <row r="9" spans="1:21" x14ac:dyDescent="0.25">
      <c r="B9" s="4"/>
      <c r="C9" s="4"/>
      <c r="D9" s="3"/>
      <c r="E9" s="3"/>
      <c r="F9" s="3"/>
      <c r="G9" s="4"/>
      <c r="H9" s="161"/>
      <c r="I9" s="3"/>
      <c r="J9" s="3"/>
      <c r="K9" s="3"/>
      <c r="L9" s="4"/>
      <c r="M9" s="4"/>
      <c r="O9" s="11" t="s">
        <v>204</v>
      </c>
      <c r="Q9" s="134">
        <f>IF(Q2=0, 0, Q8/Q6)</f>
        <v>-1.0072249589490993E-2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1.9904920828177405E-2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99.472890000000007</v>
      </c>
    </row>
    <row r="18" spans="1:16" x14ac:dyDescent="0.25">
      <c r="A18" s="31" t="s">
        <v>81</v>
      </c>
      <c r="B18" s="14"/>
      <c r="C18" s="14">
        <f>SUM(C2:C8)</f>
        <v>60</v>
      </c>
      <c r="D18" s="18"/>
      <c r="E18" s="18"/>
      <c r="F18" s="18">
        <f>SUM(F2:F8)</f>
        <v>5508</v>
      </c>
      <c r="G18" s="14"/>
      <c r="H18" s="71">
        <f>SUM(H2:H5)</f>
        <v>0</v>
      </c>
      <c r="I18" s="18"/>
      <c r="J18" s="18"/>
      <c r="K18" s="18">
        <f>SUM(K2:K5)</f>
        <v>0</v>
      </c>
      <c r="L18" s="14"/>
      <c r="M18" s="18">
        <f>SUM(M2:M10)</f>
        <v>27</v>
      </c>
      <c r="O18" s="81">
        <v>1.0900000000000001</v>
      </c>
      <c r="P18" s="81">
        <f t="shared" ref="P18:P37" si="0">O18*$Q$4</f>
        <v>98.568591000000012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97.664292000000003</v>
      </c>
    </row>
    <row r="20" spans="1:16" x14ac:dyDescent="0.25">
      <c r="O20" s="81">
        <v>1.07</v>
      </c>
      <c r="P20" s="81">
        <f t="shared" si="0"/>
        <v>96.759993000000009</v>
      </c>
    </row>
    <row r="21" spans="1:16" x14ac:dyDescent="0.25">
      <c r="O21" s="81">
        <v>1.06</v>
      </c>
      <c r="P21" s="81">
        <f t="shared" si="0"/>
        <v>95.855694000000014</v>
      </c>
    </row>
    <row r="22" spans="1:16" x14ac:dyDescent="0.25">
      <c r="O22" s="81">
        <v>1.05</v>
      </c>
      <c r="P22" s="81">
        <f t="shared" si="0"/>
        <v>94.951395000000005</v>
      </c>
    </row>
    <row r="23" spans="1:16" x14ac:dyDescent="0.25">
      <c r="O23" s="81">
        <v>1.04</v>
      </c>
      <c r="P23" s="81">
        <f t="shared" si="0"/>
        <v>94.04709600000001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93.142797000000002</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92.238498000000007</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91.334198999999998</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90.429900000000004</v>
      </c>
    </row>
    <row r="28" spans="1:16" x14ac:dyDescent="0.25">
      <c r="B28" s="164"/>
      <c r="C28" s="10"/>
      <c r="D28" s="39"/>
      <c r="E28" s="39"/>
      <c r="F28" s="39"/>
      <c r="G28" s="39"/>
      <c r="H28" s="179"/>
      <c r="I28" s="39"/>
      <c r="J28" s="39"/>
      <c r="K28" s="39"/>
      <c r="L28" s="39"/>
      <c r="O28" s="81">
        <v>0.99</v>
      </c>
      <c r="P28" s="81">
        <f t="shared" si="0"/>
        <v>89.525601000000009</v>
      </c>
    </row>
    <row r="29" spans="1:16" x14ac:dyDescent="0.25">
      <c r="B29" s="164"/>
      <c r="C29" s="10"/>
      <c r="D29" s="39"/>
      <c r="E29" s="39"/>
      <c r="F29" s="39"/>
      <c r="G29" s="39"/>
      <c r="H29" s="179"/>
      <c r="I29" s="39"/>
      <c r="J29" s="39"/>
      <c r="K29" s="39"/>
      <c r="L29" s="39"/>
      <c r="O29" s="81">
        <v>0.98</v>
      </c>
      <c r="P29" s="81">
        <f t="shared" si="0"/>
        <v>88.621302</v>
      </c>
    </row>
    <row r="30" spans="1:16" x14ac:dyDescent="0.25">
      <c r="B30" s="164"/>
      <c r="C30" s="10"/>
      <c r="D30" s="39"/>
      <c r="E30" s="39"/>
      <c r="F30" s="39"/>
      <c r="G30" s="39"/>
      <c r="H30" s="179"/>
      <c r="I30" s="39"/>
      <c r="J30" s="39"/>
      <c r="K30" s="39"/>
      <c r="L30" s="39"/>
      <c r="O30" s="81">
        <v>0.97</v>
      </c>
      <c r="P30" s="81">
        <f t="shared" si="0"/>
        <v>87.717003000000005</v>
      </c>
    </row>
    <row r="31" spans="1:16" x14ac:dyDescent="0.25">
      <c r="B31" s="164"/>
      <c r="C31" s="10"/>
      <c r="D31" s="39"/>
      <c r="E31" s="39"/>
      <c r="F31" s="39"/>
      <c r="G31" s="39"/>
      <c r="H31" s="179"/>
      <c r="I31" s="39"/>
      <c r="J31" s="39"/>
      <c r="K31" s="39"/>
      <c r="L31" s="39"/>
      <c r="O31" s="81">
        <v>0.96</v>
      </c>
      <c r="P31" s="81">
        <f t="shared" si="0"/>
        <v>86.812703999999997</v>
      </c>
    </row>
    <row r="32" spans="1:16" x14ac:dyDescent="0.25">
      <c r="B32" s="164"/>
      <c r="C32" s="10"/>
      <c r="D32" s="39"/>
      <c r="E32" s="39"/>
      <c r="F32" s="39"/>
      <c r="G32" s="39"/>
      <c r="H32" s="179"/>
      <c r="I32" s="39"/>
      <c r="J32" s="39"/>
      <c r="K32" s="39"/>
      <c r="L32" s="39"/>
      <c r="O32" s="81">
        <v>0.95</v>
      </c>
      <c r="P32" s="81">
        <f t="shared" si="0"/>
        <v>85.908405000000002</v>
      </c>
    </row>
    <row r="33" spans="2:17" x14ac:dyDescent="0.25">
      <c r="B33" s="164"/>
      <c r="C33" s="10"/>
      <c r="D33" s="39"/>
      <c r="E33" s="39"/>
      <c r="F33" s="39"/>
      <c r="G33" s="39"/>
      <c r="H33" s="179"/>
      <c r="I33" s="39"/>
      <c r="J33" s="39"/>
      <c r="K33" s="39"/>
      <c r="L33" s="39"/>
      <c r="O33" s="81">
        <v>0.94</v>
      </c>
      <c r="P33" s="81">
        <f t="shared" si="0"/>
        <v>85.004105999999993</v>
      </c>
    </row>
    <row r="34" spans="2:17" x14ac:dyDescent="0.25">
      <c r="B34" s="164"/>
      <c r="C34" s="10"/>
      <c r="D34" s="39"/>
      <c r="E34" s="39"/>
      <c r="F34" s="39"/>
      <c r="G34" s="39"/>
      <c r="H34" s="179"/>
      <c r="I34" s="39"/>
      <c r="J34" s="39"/>
      <c r="K34" s="39"/>
      <c r="L34" s="39"/>
      <c r="O34" s="81">
        <v>0.93</v>
      </c>
      <c r="P34" s="81">
        <f t="shared" si="0"/>
        <v>84.099807000000013</v>
      </c>
    </row>
    <row r="35" spans="2:17" x14ac:dyDescent="0.25">
      <c r="B35" s="164"/>
      <c r="C35" s="10"/>
      <c r="D35" s="39"/>
      <c r="E35" s="39"/>
      <c r="F35" s="39"/>
      <c r="G35" s="39"/>
      <c r="H35" s="179"/>
      <c r="I35" s="39"/>
      <c r="J35" s="39"/>
      <c r="K35" s="39"/>
      <c r="L35" s="39"/>
      <c r="O35" s="81">
        <v>0.92</v>
      </c>
      <c r="P35" s="81">
        <f t="shared" si="0"/>
        <v>83.195508000000004</v>
      </c>
    </row>
    <row r="36" spans="2:17" x14ac:dyDescent="0.25">
      <c r="B36" s="164"/>
      <c r="C36" s="10"/>
      <c r="D36" s="39"/>
      <c r="E36" s="39"/>
      <c r="F36" s="39"/>
      <c r="G36" s="39"/>
      <c r="H36" s="179"/>
      <c r="I36" s="39"/>
      <c r="J36" s="39"/>
      <c r="K36" s="39"/>
      <c r="L36" s="39"/>
      <c r="O36" s="81">
        <v>0.91</v>
      </c>
      <c r="P36" s="81">
        <f t="shared" si="0"/>
        <v>82.291209000000009</v>
      </c>
    </row>
    <row r="37" spans="2:17" x14ac:dyDescent="0.25">
      <c r="B37" s="164"/>
      <c r="C37" s="10"/>
      <c r="D37" s="39"/>
      <c r="E37" s="39"/>
      <c r="F37" s="39"/>
      <c r="G37" s="39"/>
      <c r="H37" s="179"/>
      <c r="I37" s="39"/>
      <c r="J37" s="39"/>
      <c r="K37" s="39"/>
      <c r="L37" s="39"/>
      <c r="O37" s="81">
        <v>0.9</v>
      </c>
      <c r="P37" s="81">
        <f t="shared" si="0"/>
        <v>81.38691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7">
    <cfRule type="expression" dxfId="2351" priority="7">
      <formula>F25&gt;0</formula>
    </cfRule>
    <cfRule type="expression" dxfId="2350" priority="8">
      <formula>F25&lt;0</formula>
    </cfRule>
  </conditionalFormatting>
  <conditionalFormatting sqref="H29 H25:H27">
    <cfRule type="expression" dxfId="2349" priority="5">
      <formula>H25&gt;0</formula>
    </cfRule>
    <cfRule type="expression" dxfId="2348" priority="6">
      <formula>H25&lt;0</formula>
    </cfRule>
  </conditionalFormatting>
  <conditionalFormatting sqref="F28">
    <cfRule type="expression" dxfId="2347" priority="3">
      <formula>F28&gt;0</formula>
    </cfRule>
    <cfRule type="expression" dxfId="2346" priority="4">
      <formula>F28&lt;0</formula>
    </cfRule>
  </conditionalFormatting>
  <conditionalFormatting sqref="H28">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3" priority="35">
      <formula>F47&gt;0</formula>
    </cfRule>
    <cfRule type="expression" dxfId="2342" priority="36">
      <formula>F47&lt;0</formula>
    </cfRule>
  </conditionalFormatting>
  <conditionalFormatting sqref="Q7">
    <cfRule type="expression" dxfId="2341" priority="33">
      <formula>Q7&gt;0</formula>
    </cfRule>
    <cfRule type="expression" dxfId="2340" priority="34">
      <formula>Q7&lt;0</formula>
    </cfRule>
  </conditionalFormatting>
  <conditionalFormatting sqref="Q8">
    <cfRule type="expression" dxfId="2339" priority="31">
      <formula>Q8&gt;0</formula>
    </cfRule>
    <cfRule type="expression" dxfId="2338" priority="32">
      <formula>Q8&lt;0</formula>
    </cfRule>
  </conditionalFormatting>
  <conditionalFormatting sqref="F30:F46">
    <cfRule type="expression" dxfId="2337" priority="29">
      <formula>F30&gt;0</formula>
    </cfRule>
    <cfRule type="expression" dxfId="2336" priority="30">
      <formula>F30&lt;0</formula>
    </cfRule>
  </conditionalFormatting>
  <conditionalFormatting sqref="H30:H46">
    <cfRule type="expression" dxfId="2335" priority="27">
      <formula>H30&gt;0</formula>
    </cfRule>
    <cfRule type="expression" dxfId="2334" priority="28">
      <formula>H30&lt;0</formula>
    </cfRule>
  </conditionalFormatting>
  <conditionalFormatting sqref="Q10">
    <cfRule type="expression" dxfId="2333" priority="25">
      <formula>Q10&gt;0</formula>
    </cfRule>
    <cfRule type="expression" dxfId="2332" priority="26">
      <formula>Q10&lt;0</formula>
    </cfRule>
  </conditionalFormatting>
  <conditionalFormatting sqref="J25:J38">
    <cfRule type="expression" dxfId="2331" priority="23">
      <formula>J25&gt;0</formula>
    </cfRule>
    <cfRule type="expression" dxfId="2330" priority="24">
      <formula>J25&lt;0</formula>
    </cfRule>
  </conditionalFormatting>
  <conditionalFormatting sqref="K25:K38">
    <cfRule type="expression" dxfId="2329" priority="21">
      <formula>K25&gt;0</formula>
    </cfRule>
    <cfRule type="expression" dxfId="2328" priority="22">
      <formula>K25&lt;0</formula>
    </cfRule>
  </conditionalFormatting>
  <conditionalFormatting sqref="L25 L38">
    <cfRule type="expression" dxfId="2327" priority="19">
      <formula>L25&gt;0</formula>
    </cfRule>
    <cfRule type="expression" dxfId="2326" priority="20">
      <formula>L25&lt;0</formula>
    </cfRule>
  </conditionalFormatting>
  <conditionalFormatting sqref="F89:F110">
    <cfRule type="expression" dxfId="2325" priority="17">
      <formula>F89&gt;0</formula>
    </cfRule>
    <cfRule type="expression" dxfId="2324" priority="18">
      <formula>F89&lt;0</formula>
    </cfRule>
  </conditionalFormatting>
  <conditionalFormatting sqref="H89:H110">
    <cfRule type="expression" dxfId="2323" priority="15">
      <formula>H89&gt;0</formula>
    </cfRule>
    <cfRule type="expression" dxfId="2322" priority="16">
      <formula>H89&lt;0</formula>
    </cfRule>
  </conditionalFormatting>
  <conditionalFormatting sqref="J89:J102">
    <cfRule type="expression" dxfId="2321" priority="13">
      <formula>J89&gt;0</formula>
    </cfRule>
    <cfRule type="expression" dxfId="2320" priority="14">
      <formula>J89&lt;0</formula>
    </cfRule>
  </conditionalFormatting>
  <conditionalFormatting sqref="K89:K102">
    <cfRule type="expression" dxfId="2319" priority="11">
      <formula>K89&gt;0</formula>
    </cfRule>
    <cfRule type="expression" dxfId="2318" priority="12">
      <formula>K89&lt;0</formula>
    </cfRule>
  </conditionalFormatting>
  <conditionalFormatting sqref="L89:L102">
    <cfRule type="expression" dxfId="2317" priority="9">
      <formula>L89&gt;0</formula>
    </cfRule>
    <cfRule type="expression" dxfId="2316" priority="10">
      <formula>L89&lt;0</formula>
    </cfRule>
  </conditionalFormatting>
  <conditionalFormatting sqref="F29 F25:F26">
    <cfRule type="expression" dxfId="2315" priority="7">
      <formula>F25&gt;0</formula>
    </cfRule>
    <cfRule type="expression" dxfId="2314" priority="8">
      <formula>F25&lt;0</formula>
    </cfRule>
  </conditionalFormatting>
  <conditionalFormatting sqref="H29 H25:H27">
    <cfRule type="expression" dxfId="2313" priority="5">
      <formula>H25&gt;0</formula>
    </cfRule>
    <cfRule type="expression" dxfId="2312" priority="6">
      <formula>H25&lt;0</formula>
    </cfRule>
  </conditionalFormatting>
  <conditionalFormatting sqref="F27:F28">
    <cfRule type="expression" dxfId="2311" priority="3">
      <formula>F27&gt;0</formula>
    </cfRule>
    <cfRule type="expression" dxfId="2310" priority="4">
      <formula>F27&lt;0</formula>
    </cfRule>
  </conditionalFormatting>
  <conditionalFormatting sqref="H28">
    <cfRule type="expression" dxfId="2309" priority="1">
      <formula>H28&gt;0</formula>
    </cfRule>
    <cfRule type="expression" dxfId="2308"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7" priority="35">
      <formula>F47&gt;0</formula>
    </cfRule>
    <cfRule type="expression" dxfId="2306" priority="36">
      <formula>F47&lt;0</formula>
    </cfRule>
  </conditionalFormatting>
  <conditionalFormatting sqref="Q7">
    <cfRule type="expression" dxfId="2305" priority="33">
      <formula>Q7&gt;0</formula>
    </cfRule>
    <cfRule type="expression" dxfId="2304" priority="34">
      <formula>Q7&lt;0</formula>
    </cfRule>
  </conditionalFormatting>
  <conditionalFormatting sqref="Q8">
    <cfRule type="expression" dxfId="2303" priority="31">
      <formula>Q8&gt;0</formula>
    </cfRule>
    <cfRule type="expression" dxfId="2302" priority="32">
      <formula>Q8&lt;0</formula>
    </cfRule>
  </conditionalFormatting>
  <conditionalFormatting sqref="F30:F46">
    <cfRule type="expression" dxfId="2301" priority="29">
      <formula>F30&gt;0</formula>
    </cfRule>
    <cfRule type="expression" dxfId="2300" priority="30">
      <formula>F30&lt;0</formula>
    </cfRule>
  </conditionalFormatting>
  <conditionalFormatting sqref="H30:H46">
    <cfRule type="expression" dxfId="2299" priority="27">
      <formula>H30&gt;0</formula>
    </cfRule>
    <cfRule type="expression" dxfId="2298" priority="28">
      <formula>H30&lt;0</formula>
    </cfRule>
  </conditionalFormatting>
  <conditionalFormatting sqref="Q10">
    <cfRule type="expression" dxfId="2297" priority="25">
      <formula>Q10&gt;0</formula>
    </cfRule>
    <cfRule type="expression" dxfId="2296" priority="26">
      <formula>Q10&lt;0</formula>
    </cfRule>
  </conditionalFormatting>
  <conditionalFormatting sqref="J25:J38">
    <cfRule type="expression" dxfId="2295" priority="23">
      <formula>J25&gt;0</formula>
    </cfRule>
    <cfRule type="expression" dxfId="2294" priority="24">
      <formula>J25&lt;0</formula>
    </cfRule>
  </conditionalFormatting>
  <conditionalFormatting sqref="K25:K38">
    <cfRule type="expression" dxfId="2293" priority="21">
      <formula>K25&gt;0</formula>
    </cfRule>
    <cfRule type="expression" dxfId="2292" priority="22">
      <formula>K25&lt;0</formula>
    </cfRule>
  </conditionalFormatting>
  <conditionalFormatting sqref="L25 L38">
    <cfRule type="expression" dxfId="2291" priority="19">
      <formula>L25&gt;0</formula>
    </cfRule>
    <cfRule type="expression" dxfId="2290" priority="20">
      <formula>L25&lt;0</formula>
    </cfRule>
  </conditionalFormatting>
  <conditionalFormatting sqref="F89:F110">
    <cfRule type="expression" dxfId="2289" priority="17">
      <formula>F89&gt;0</formula>
    </cfRule>
    <cfRule type="expression" dxfId="2288" priority="18">
      <formula>F89&lt;0</formula>
    </cfRule>
  </conditionalFormatting>
  <conditionalFormatting sqref="H89:H110">
    <cfRule type="expression" dxfId="2287" priority="15">
      <formula>H89&gt;0</formula>
    </cfRule>
    <cfRule type="expression" dxfId="2286" priority="16">
      <formula>H89&lt;0</formula>
    </cfRule>
  </conditionalFormatting>
  <conditionalFormatting sqref="J89:J102">
    <cfRule type="expression" dxfId="2285" priority="13">
      <formula>J89&gt;0</formula>
    </cfRule>
    <cfRule type="expression" dxfId="2284" priority="14">
      <formula>J89&lt;0</formula>
    </cfRule>
  </conditionalFormatting>
  <conditionalFormatting sqref="K89:K102">
    <cfRule type="expression" dxfId="2283" priority="11">
      <formula>K89&gt;0</formula>
    </cfRule>
    <cfRule type="expression" dxfId="2282" priority="12">
      <formula>K89&lt;0</formula>
    </cfRule>
  </conditionalFormatting>
  <conditionalFormatting sqref="L89:L102">
    <cfRule type="expression" dxfId="2281" priority="9">
      <formula>L89&gt;0</formula>
    </cfRule>
    <cfRule type="expression" dxfId="2280" priority="10">
      <formula>L89&lt;0</formula>
    </cfRule>
  </conditionalFormatting>
  <conditionalFormatting sqref="F29 F25:F26">
    <cfRule type="expression" dxfId="2279" priority="7">
      <formula>F25&gt;0</formula>
    </cfRule>
    <cfRule type="expression" dxfId="2278" priority="8">
      <formula>F25&lt;0</formula>
    </cfRule>
  </conditionalFormatting>
  <conditionalFormatting sqref="H29 H25:H27">
    <cfRule type="expression" dxfId="2277" priority="5">
      <formula>H25&gt;0</formula>
    </cfRule>
    <cfRule type="expression" dxfId="2276" priority="6">
      <formula>H25&lt;0</formula>
    </cfRule>
  </conditionalFormatting>
  <conditionalFormatting sqref="F27:F28">
    <cfRule type="expression" dxfId="2275" priority="3">
      <formula>F27&gt;0</formula>
    </cfRule>
    <cfRule type="expression" dxfId="2274" priority="4">
      <formula>F27&lt;0</formula>
    </cfRule>
  </conditionalFormatting>
  <conditionalFormatting sqref="H28">
    <cfRule type="expression" dxfId="2273" priority="1">
      <formula>H28&gt;0</formula>
    </cfRule>
    <cfRule type="expression" dxfId="227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136.15</v>
      </c>
      <c r="R4" s="425">
        <v>-3.6299999999999999E-2</v>
      </c>
      <c r="T4" s="693"/>
      <c r="U4" s="30"/>
    </row>
    <row r="5" spans="1:21" x14ac:dyDescent="0.25">
      <c r="B5" s="72"/>
      <c r="C5" s="4"/>
      <c r="D5" s="3"/>
      <c r="E5" s="3"/>
      <c r="F5" s="3"/>
      <c r="G5" s="72"/>
      <c r="H5" s="161"/>
      <c r="I5" s="3"/>
      <c r="J5" s="3"/>
      <c r="K5" s="3"/>
      <c r="L5" s="4"/>
      <c r="M5" s="4"/>
      <c r="O5" s="11" t="s">
        <v>67</v>
      </c>
      <c r="Q5" s="3">
        <f>Q4*Q2</f>
        <v>3403.75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-262.5</v>
      </c>
      <c r="R7">
        <v>25</v>
      </c>
      <c r="T7" s="1"/>
    </row>
    <row r="8" spans="1:21" x14ac:dyDescent="0.25">
      <c r="B8" s="72"/>
      <c r="C8" s="4"/>
      <c r="D8" s="3"/>
      <c r="E8" s="3"/>
      <c r="F8" s="3"/>
      <c r="G8" s="72"/>
      <c r="H8" s="161"/>
      <c r="I8" s="3"/>
      <c r="J8" s="3"/>
      <c r="K8" s="3"/>
      <c r="L8" s="4"/>
      <c r="M8" s="4"/>
      <c r="O8" s="11" t="s">
        <v>179</v>
      </c>
      <c r="P8" s="33"/>
      <c r="Q8" s="2">
        <f>K18+M18-F18+Q2*Q4</f>
        <v>-262.5</v>
      </c>
    </row>
    <row r="9" spans="1:21" x14ac:dyDescent="0.25">
      <c r="B9" s="4"/>
      <c r="C9" s="4"/>
      <c r="D9" s="3"/>
      <c r="E9" s="3"/>
      <c r="F9" s="3"/>
      <c r="G9" s="4"/>
      <c r="H9" s="161"/>
      <c r="I9" s="3"/>
      <c r="J9" s="3"/>
      <c r="K9" s="3"/>
      <c r="L9" s="4"/>
      <c r="M9" s="4"/>
      <c r="O9" s="11" t="s">
        <v>204</v>
      </c>
      <c r="Q9" s="134">
        <f>IF(Q2=0, 0, Q8/Q6)</f>
        <v>-7.1599045346062054E-2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6.4634594197576197E-3</v>
      </c>
      <c r="R11">
        <f>0.88/4</f>
        <v>0.22</v>
      </c>
    </row>
    <row r="12" spans="1:21" x14ac:dyDescent="0.25">
      <c r="H12" s="70"/>
      <c r="O12" s="11" t="s">
        <v>921</v>
      </c>
      <c r="Q12" s="1" t="s">
        <v>1341</v>
      </c>
    </row>
    <row r="13" spans="1:21" x14ac:dyDescent="0.25">
      <c r="H13" s="70"/>
      <c r="O13" s="11" t="s">
        <v>947</v>
      </c>
      <c r="Q13" s="2">
        <f>Q4/4.4</f>
        <v>30.943181818181817</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149.76500000000001</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148.40350000000001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147.04200000000003</v>
      </c>
    </row>
    <row r="20" spans="1:16" x14ac:dyDescent="0.25">
      <c r="O20" s="81">
        <v>1.07</v>
      </c>
      <c r="P20" s="81">
        <f t="shared" si="0"/>
        <v>145.68050000000002</v>
      </c>
    </row>
    <row r="21" spans="1:16" x14ac:dyDescent="0.25">
      <c r="O21" s="81">
        <v>1.06</v>
      </c>
      <c r="P21" s="81">
        <f t="shared" si="0"/>
        <v>144.31900000000002</v>
      </c>
    </row>
    <row r="22" spans="1:16" x14ac:dyDescent="0.25">
      <c r="O22" s="81">
        <v>1.05</v>
      </c>
      <c r="P22" s="81">
        <f t="shared" si="0"/>
        <v>142.95750000000001</v>
      </c>
    </row>
    <row r="23" spans="1:16" x14ac:dyDescent="0.25">
      <c r="O23" s="81">
        <v>1.04</v>
      </c>
      <c r="P23" s="81">
        <f t="shared" si="0"/>
        <v>141.596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140.2345</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138.87300000000002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137.51150000000001</v>
      </c>
    </row>
    <row r="27" spans="1:16" x14ac:dyDescent="0.25">
      <c r="B27" s="164"/>
      <c r="C27" s="10"/>
      <c r="D27" s="39"/>
      <c r="E27" s="39"/>
      <c r="F27" s="39"/>
      <c r="G27" s="39"/>
      <c r="H27" s="179"/>
      <c r="I27" s="39"/>
      <c r="J27" s="39"/>
      <c r="K27" s="39"/>
      <c r="L27" s="39"/>
      <c r="O27" s="81">
        <v>1</v>
      </c>
      <c r="P27" s="81">
        <f t="shared" si="0"/>
        <v>136.15</v>
      </c>
    </row>
    <row r="28" spans="1:16" x14ac:dyDescent="0.25">
      <c r="B28" s="164"/>
      <c r="C28" s="10"/>
      <c r="D28" s="39"/>
      <c r="E28" s="39"/>
      <c r="F28" s="39"/>
      <c r="G28" s="39"/>
      <c r="H28" s="179"/>
      <c r="I28" s="39"/>
      <c r="J28" s="39"/>
      <c r="K28" s="39"/>
      <c r="L28" s="39"/>
      <c r="O28" s="81">
        <v>0.99</v>
      </c>
      <c r="P28" s="81">
        <f t="shared" si="0"/>
        <v>134.7885</v>
      </c>
    </row>
    <row r="29" spans="1:16" x14ac:dyDescent="0.25">
      <c r="B29" s="164"/>
      <c r="C29" s="10"/>
      <c r="D29" s="39"/>
      <c r="E29" s="39"/>
      <c r="F29" s="39"/>
      <c r="G29" s="39"/>
      <c r="H29" s="179"/>
      <c r="I29" s="39"/>
      <c r="J29" s="39"/>
      <c r="K29" s="39"/>
      <c r="L29" s="39"/>
      <c r="O29" s="81">
        <v>0.98</v>
      </c>
      <c r="P29" s="81">
        <f t="shared" si="0"/>
        <v>133.42699999999999</v>
      </c>
    </row>
    <row r="30" spans="1:16" x14ac:dyDescent="0.25">
      <c r="B30" s="164"/>
      <c r="C30" s="10"/>
      <c r="D30" s="39"/>
      <c r="E30" s="39"/>
      <c r="F30" s="39"/>
      <c r="G30" s="39"/>
      <c r="H30" s="179"/>
      <c r="I30" s="39"/>
      <c r="J30" s="39"/>
      <c r="K30" s="39"/>
      <c r="L30" s="39"/>
      <c r="O30" s="81">
        <v>0.97</v>
      </c>
      <c r="P30" s="81">
        <f t="shared" si="0"/>
        <v>132.06550000000001</v>
      </c>
    </row>
    <row r="31" spans="1:16" x14ac:dyDescent="0.25">
      <c r="B31" s="164"/>
      <c r="C31" s="10"/>
      <c r="D31" s="39"/>
      <c r="E31" s="39"/>
      <c r="F31" s="39"/>
      <c r="G31" s="39"/>
      <c r="H31" s="179"/>
      <c r="I31" s="39"/>
      <c r="J31" s="39"/>
      <c r="K31" s="39"/>
      <c r="L31" s="39"/>
      <c r="O31" s="81">
        <v>0.96</v>
      </c>
      <c r="P31" s="81">
        <f t="shared" si="0"/>
        <v>130.70400000000001</v>
      </c>
    </row>
    <row r="32" spans="1:16" x14ac:dyDescent="0.25">
      <c r="B32" s="164"/>
      <c r="C32" s="10"/>
      <c r="D32" s="39"/>
      <c r="E32" s="39"/>
      <c r="F32" s="39"/>
      <c r="G32" s="39"/>
      <c r="H32" s="179"/>
      <c r="I32" s="39"/>
      <c r="J32" s="39"/>
      <c r="K32" s="39"/>
      <c r="L32" s="39"/>
      <c r="O32" s="81">
        <v>0.95</v>
      </c>
      <c r="P32" s="81">
        <f t="shared" si="0"/>
        <v>129.3425</v>
      </c>
    </row>
    <row r="33" spans="2:17" x14ac:dyDescent="0.25">
      <c r="B33" s="164"/>
      <c r="C33" s="10"/>
      <c r="D33" s="39"/>
      <c r="E33" s="39"/>
      <c r="F33" s="39"/>
      <c r="G33" s="39"/>
      <c r="H33" s="179"/>
      <c r="I33" s="39"/>
      <c r="J33" s="39"/>
      <c r="K33" s="39"/>
      <c r="L33" s="39"/>
      <c r="O33" s="81">
        <v>0.94</v>
      </c>
      <c r="P33" s="81">
        <f t="shared" si="0"/>
        <v>127.98099999999999</v>
      </c>
    </row>
    <row r="34" spans="2:17" x14ac:dyDescent="0.25">
      <c r="B34" s="164"/>
      <c r="C34" s="10"/>
      <c r="D34" s="39"/>
      <c r="E34" s="39"/>
      <c r="F34" s="39"/>
      <c r="G34" s="39"/>
      <c r="H34" s="179"/>
      <c r="I34" s="39"/>
      <c r="J34" s="39"/>
      <c r="K34" s="39"/>
      <c r="L34" s="39"/>
      <c r="O34" s="81">
        <v>0.93</v>
      </c>
      <c r="P34" s="81">
        <f t="shared" si="0"/>
        <v>126.61950000000002</v>
      </c>
    </row>
    <row r="35" spans="2:17" x14ac:dyDescent="0.25">
      <c r="B35" s="164"/>
      <c r="C35" s="10"/>
      <c r="D35" s="39"/>
      <c r="E35" s="39"/>
      <c r="F35" s="39"/>
      <c r="G35" s="39"/>
      <c r="H35" s="179"/>
      <c r="I35" s="39"/>
      <c r="J35" s="39"/>
      <c r="K35" s="39"/>
      <c r="L35" s="39"/>
      <c r="O35" s="81">
        <v>0.92</v>
      </c>
      <c r="P35" s="81">
        <f t="shared" si="0"/>
        <v>125.25800000000001</v>
      </c>
    </row>
    <row r="36" spans="2:17" x14ac:dyDescent="0.25">
      <c r="B36" s="164"/>
      <c r="C36" s="10"/>
      <c r="D36" s="39"/>
      <c r="E36" s="39"/>
      <c r="F36" s="39"/>
      <c r="G36" s="39"/>
      <c r="H36" s="179"/>
      <c r="I36" s="39"/>
      <c r="J36" s="39"/>
      <c r="K36" s="39"/>
      <c r="L36" s="39"/>
      <c r="O36" s="81">
        <v>0.91</v>
      </c>
      <c r="P36" s="81">
        <f t="shared" si="0"/>
        <v>123.8965</v>
      </c>
    </row>
    <row r="37" spans="2:17" x14ac:dyDescent="0.25">
      <c r="B37" s="164"/>
      <c r="C37" s="10"/>
      <c r="D37" s="39"/>
      <c r="E37" s="39"/>
      <c r="F37" s="39"/>
      <c r="G37" s="39"/>
      <c r="H37" s="179"/>
      <c r="I37" s="39"/>
      <c r="J37" s="39"/>
      <c r="K37" s="39"/>
      <c r="L37" s="39"/>
      <c r="O37" s="81">
        <v>0.9</v>
      </c>
      <c r="P37" s="81">
        <f t="shared" si="0"/>
        <v>122.53500000000001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1" priority="43">
      <formula>F54&gt;0</formula>
    </cfRule>
    <cfRule type="expression" dxfId="2270" priority="44">
      <formula>F54&lt;0</formula>
    </cfRule>
  </conditionalFormatting>
  <conditionalFormatting sqref="Q7">
    <cfRule type="expression" dxfId="2269" priority="41">
      <formula>Q7&gt;0</formula>
    </cfRule>
    <cfRule type="expression" dxfId="2268" priority="42">
      <formula>Q7&lt;0</formula>
    </cfRule>
  </conditionalFormatting>
  <conditionalFormatting sqref="Q8">
    <cfRule type="expression" dxfId="2267" priority="39">
      <formula>Q8&gt;0</formula>
    </cfRule>
    <cfRule type="expression" dxfId="2266" priority="40">
      <formula>Q8&lt;0</formula>
    </cfRule>
  </conditionalFormatting>
  <conditionalFormatting sqref="F33:F36 F38:F53">
    <cfRule type="expression" dxfId="2265" priority="37">
      <formula>F33&gt;0</formula>
    </cfRule>
    <cfRule type="expression" dxfId="2264" priority="38">
      <formula>F33&lt;0</formula>
    </cfRule>
  </conditionalFormatting>
  <conditionalFormatting sqref="H33:H36 H38:H53">
    <cfRule type="expression" dxfId="2263" priority="35">
      <formula>H33&gt;0</formula>
    </cfRule>
    <cfRule type="expression" dxfId="2262" priority="36">
      <formula>H33&lt;0</formula>
    </cfRule>
  </conditionalFormatting>
  <conditionalFormatting sqref="Q10">
    <cfRule type="expression" dxfId="2261" priority="33">
      <formula>Q10&gt;0</formula>
    </cfRule>
    <cfRule type="expression" dxfId="2260" priority="34">
      <formula>Q10&lt;0</formula>
    </cfRule>
  </conditionalFormatting>
  <conditionalFormatting sqref="J25:J37">
    <cfRule type="expression" dxfId="2259" priority="31">
      <formula>J25&gt;0</formula>
    </cfRule>
    <cfRule type="expression" dxfId="2258" priority="32">
      <formula>J25&lt;0</formula>
    </cfRule>
  </conditionalFormatting>
  <conditionalFormatting sqref="K25:K38">
    <cfRule type="expression" dxfId="2257" priority="29">
      <formula>K25&gt;0</formula>
    </cfRule>
    <cfRule type="expression" dxfId="2256" priority="30">
      <formula>K25&lt;0</formula>
    </cfRule>
  </conditionalFormatting>
  <conditionalFormatting sqref="L25">
    <cfRule type="expression" dxfId="2255" priority="27">
      <formula>L25&gt;0</formula>
    </cfRule>
    <cfRule type="expression" dxfId="2254" priority="28">
      <formula>L25&lt;0</formula>
    </cfRule>
  </conditionalFormatting>
  <conditionalFormatting sqref="F89:F110">
    <cfRule type="expression" dxfId="2253" priority="25">
      <formula>F89&gt;0</formula>
    </cfRule>
    <cfRule type="expression" dxfId="2252" priority="26">
      <formula>F89&lt;0</formula>
    </cfRule>
  </conditionalFormatting>
  <conditionalFormatting sqref="H89:H110">
    <cfRule type="expression" dxfId="2251" priority="23">
      <formula>H89&gt;0</formula>
    </cfRule>
    <cfRule type="expression" dxfId="2250" priority="24">
      <formula>H89&lt;0</formula>
    </cfRule>
  </conditionalFormatting>
  <conditionalFormatting sqref="J89:J102">
    <cfRule type="expression" dxfId="2249" priority="21">
      <formula>J89&gt;0</formula>
    </cfRule>
    <cfRule type="expression" dxfId="2248" priority="22">
      <formula>J89&lt;0</formula>
    </cfRule>
  </conditionalFormatting>
  <conditionalFormatting sqref="K89:K102">
    <cfRule type="expression" dxfId="2247" priority="19">
      <formula>K89&gt;0</formula>
    </cfRule>
    <cfRule type="expression" dxfId="2246" priority="20">
      <formula>K89&lt;0</formula>
    </cfRule>
  </conditionalFormatting>
  <conditionalFormatting sqref="L89:L102">
    <cfRule type="expression" dxfId="2245" priority="17">
      <formula>L89&gt;0</formula>
    </cfRule>
    <cfRule type="expression" dxfId="2244" priority="18">
      <formula>L89&lt;0</formula>
    </cfRule>
  </conditionalFormatting>
  <conditionalFormatting sqref="F29:F32">
    <cfRule type="expression" dxfId="2243" priority="15">
      <formula>F29&gt;0</formula>
    </cfRule>
    <cfRule type="expression" dxfId="2242" priority="16">
      <formula>F29&lt;0</formula>
    </cfRule>
  </conditionalFormatting>
  <conditionalFormatting sqref="H29:H32">
    <cfRule type="expression" dxfId="2241" priority="13">
      <formula>H29&gt;0</formula>
    </cfRule>
    <cfRule type="expression" dxfId="2240" priority="14">
      <formula>H29&lt;0</formula>
    </cfRule>
  </conditionalFormatting>
  <conditionalFormatting sqref="F25:F28">
    <cfRule type="expression" dxfId="2239" priority="11">
      <formula>F25&gt;0</formula>
    </cfRule>
    <cfRule type="expression" dxfId="2238" priority="12">
      <formula>F25&lt;0</formula>
    </cfRule>
  </conditionalFormatting>
  <conditionalFormatting sqref="H25:H28">
    <cfRule type="expression" dxfId="2237" priority="9">
      <formula>H25&gt;0</formula>
    </cfRule>
    <cfRule type="expression" dxfId="2236" priority="10">
      <formula>H25&lt;0</formula>
    </cfRule>
  </conditionalFormatting>
  <conditionalFormatting sqref="F37">
    <cfRule type="expression" dxfId="2235" priority="7">
      <formula>F37&gt;0</formula>
    </cfRule>
    <cfRule type="expression" dxfId="2234" priority="8">
      <formula>F37&lt;0</formula>
    </cfRule>
  </conditionalFormatting>
  <conditionalFormatting sqref="H37">
    <cfRule type="expression" dxfId="2233" priority="5">
      <formula>H37&gt;0</formula>
    </cfRule>
    <cfRule type="expression" dxfId="2232" priority="6">
      <formula>H37&lt;0</formula>
    </cfRule>
  </conditionalFormatting>
  <conditionalFormatting sqref="J49">
    <cfRule type="expression" dxfId="2231" priority="3">
      <formula>J49&gt;0</formula>
    </cfRule>
    <cfRule type="expression" dxfId="2230" priority="4">
      <formula>J49&lt;0</formula>
    </cfRule>
  </conditionalFormatting>
  <conditionalFormatting sqref="J38:J48">
    <cfRule type="expression" dxfId="2229" priority="1">
      <formula>J38&gt;0</formula>
    </cfRule>
    <cfRule type="expression" dxfId="222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7" priority="35">
      <formula>F47&gt;0</formula>
    </cfRule>
    <cfRule type="expression" dxfId="2226" priority="36">
      <formula>F47&lt;0</formula>
    </cfRule>
  </conditionalFormatting>
  <conditionalFormatting sqref="Q7">
    <cfRule type="expression" dxfId="2225" priority="33">
      <formula>Q7&gt;0</formula>
    </cfRule>
    <cfRule type="expression" dxfId="2224" priority="34">
      <formula>Q7&lt;0</formula>
    </cfRule>
  </conditionalFormatting>
  <conditionalFormatting sqref="Q8">
    <cfRule type="expression" dxfId="2223" priority="31">
      <formula>Q8&gt;0</formula>
    </cfRule>
    <cfRule type="expression" dxfId="2222" priority="32">
      <formula>Q8&lt;0</formula>
    </cfRule>
  </conditionalFormatting>
  <conditionalFormatting sqref="F30:F46">
    <cfRule type="expression" dxfId="2221" priority="29">
      <formula>F30&gt;0</formula>
    </cfRule>
    <cfRule type="expression" dxfId="2220" priority="30">
      <formula>F30&lt;0</formula>
    </cfRule>
  </conditionalFormatting>
  <conditionalFormatting sqref="H30:H46">
    <cfRule type="expression" dxfId="2219" priority="27">
      <formula>H30&gt;0</formula>
    </cfRule>
    <cfRule type="expression" dxfId="2218" priority="28">
      <formula>H30&lt;0</formula>
    </cfRule>
  </conditionalFormatting>
  <conditionalFormatting sqref="Q10">
    <cfRule type="expression" dxfId="2217" priority="25">
      <formula>Q10&gt;0</formula>
    </cfRule>
    <cfRule type="expression" dxfId="2216" priority="26">
      <formula>Q10&lt;0</formula>
    </cfRule>
  </conditionalFormatting>
  <conditionalFormatting sqref="J25:J38">
    <cfRule type="expression" dxfId="2215" priority="23">
      <formula>J25&gt;0</formula>
    </cfRule>
    <cfRule type="expression" dxfId="2214" priority="24">
      <formula>J25&lt;0</formula>
    </cfRule>
  </conditionalFormatting>
  <conditionalFormatting sqref="K25:K38">
    <cfRule type="expression" dxfId="2213" priority="21">
      <formula>K25&gt;0</formula>
    </cfRule>
    <cfRule type="expression" dxfId="2212" priority="22">
      <formula>K25&lt;0</formula>
    </cfRule>
  </conditionalFormatting>
  <conditionalFormatting sqref="L25 L38">
    <cfRule type="expression" dxfId="2211" priority="19">
      <formula>L25&gt;0</formula>
    </cfRule>
    <cfRule type="expression" dxfId="2210" priority="20">
      <formula>L25&lt;0</formula>
    </cfRule>
  </conditionalFormatting>
  <conditionalFormatting sqref="F89:F110">
    <cfRule type="expression" dxfId="2209" priority="17">
      <formula>F89&gt;0</formula>
    </cfRule>
    <cfRule type="expression" dxfId="2208" priority="18">
      <formula>F89&lt;0</formula>
    </cfRule>
  </conditionalFormatting>
  <conditionalFormatting sqref="H89:H110">
    <cfRule type="expression" dxfId="2207" priority="15">
      <formula>H89&gt;0</formula>
    </cfRule>
    <cfRule type="expression" dxfId="2206" priority="16">
      <formula>H89&lt;0</formula>
    </cfRule>
  </conditionalFormatting>
  <conditionalFormatting sqref="J89:J102">
    <cfRule type="expression" dxfId="2205" priority="13">
      <formula>J89&gt;0</formula>
    </cfRule>
    <cfRule type="expression" dxfId="2204" priority="14">
      <formula>J89&lt;0</formula>
    </cfRule>
  </conditionalFormatting>
  <conditionalFormatting sqref="K89:K102">
    <cfRule type="expression" dxfId="2203" priority="11">
      <formula>K89&gt;0</formula>
    </cfRule>
    <cfRule type="expression" dxfId="2202" priority="12">
      <formula>K89&lt;0</formula>
    </cfRule>
  </conditionalFormatting>
  <conditionalFormatting sqref="L89:L102">
    <cfRule type="expression" dxfId="2201" priority="9">
      <formula>L89&gt;0</formula>
    </cfRule>
    <cfRule type="expression" dxfId="2200" priority="10">
      <formula>L89&lt;0</formula>
    </cfRule>
  </conditionalFormatting>
  <conditionalFormatting sqref="F25:F29">
    <cfRule type="expression" dxfId="2199" priority="7">
      <formula>F25&gt;0</formula>
    </cfRule>
    <cfRule type="expression" dxfId="2198" priority="8">
      <formula>F25&lt;0</formula>
    </cfRule>
  </conditionalFormatting>
  <conditionalFormatting sqref="H25:H29">
    <cfRule type="expression" dxfId="2197" priority="5">
      <formula>H25&gt;0</formula>
    </cfRule>
    <cfRule type="expression" dxfId="2196"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195" priority="47">
      <formula>F54&gt;0</formula>
    </cfRule>
    <cfRule type="expression" dxfId="2194" priority="48">
      <formula>F54&lt;0</formula>
    </cfRule>
  </conditionalFormatting>
  <conditionalFormatting sqref="Q7">
    <cfRule type="expression" dxfId="2193" priority="45">
      <formula>Q7&gt;0</formula>
    </cfRule>
    <cfRule type="expression" dxfId="2192" priority="46">
      <formula>Q7&lt;0</formula>
    </cfRule>
  </conditionalFormatting>
  <conditionalFormatting sqref="Q8">
    <cfRule type="expression" dxfId="2191" priority="43">
      <formula>Q8&gt;0</formula>
    </cfRule>
    <cfRule type="expression" dxfId="2190" priority="44">
      <formula>Q8&lt;0</formula>
    </cfRule>
  </conditionalFormatting>
  <conditionalFormatting sqref="F33:F36 F38:F53">
    <cfRule type="expression" dxfId="2189" priority="41">
      <formula>F33&gt;0</formula>
    </cfRule>
    <cfRule type="expression" dxfId="2188" priority="42">
      <formula>F33&lt;0</formula>
    </cfRule>
  </conditionalFormatting>
  <conditionalFormatting sqref="H33:H36 H38:H53">
    <cfRule type="expression" dxfId="2187" priority="39">
      <formula>H33&gt;0</formula>
    </cfRule>
    <cfRule type="expression" dxfId="2186" priority="40">
      <formula>H33&lt;0</formula>
    </cfRule>
  </conditionalFormatting>
  <conditionalFormatting sqref="Q10">
    <cfRule type="expression" dxfId="2185" priority="37">
      <formula>Q10&gt;0</formula>
    </cfRule>
    <cfRule type="expression" dxfId="2184" priority="38">
      <formula>Q10&lt;0</formula>
    </cfRule>
  </conditionalFormatting>
  <conditionalFormatting sqref="J25:J37">
    <cfRule type="expression" dxfId="2183" priority="35">
      <formula>J25&gt;0</formula>
    </cfRule>
    <cfRule type="expression" dxfId="2182" priority="36">
      <formula>J25&lt;0</formula>
    </cfRule>
  </conditionalFormatting>
  <conditionalFormatting sqref="K25:K38">
    <cfRule type="expression" dxfId="2181" priority="33">
      <formula>K25&gt;0</formula>
    </cfRule>
    <cfRule type="expression" dxfId="2180" priority="34">
      <formula>K25&lt;0</formula>
    </cfRule>
  </conditionalFormatting>
  <conditionalFormatting sqref="L25">
    <cfRule type="expression" dxfId="2179" priority="31">
      <formula>L25&gt;0</formula>
    </cfRule>
    <cfRule type="expression" dxfId="2178" priority="32">
      <formula>L25&lt;0</formula>
    </cfRule>
  </conditionalFormatting>
  <conditionalFormatting sqref="F89:F110">
    <cfRule type="expression" dxfId="2177" priority="29">
      <formula>F89&gt;0</formula>
    </cfRule>
    <cfRule type="expression" dxfId="2176" priority="30">
      <formula>F89&lt;0</formula>
    </cfRule>
  </conditionalFormatting>
  <conditionalFormatting sqref="H89:H110">
    <cfRule type="expression" dxfId="2175" priority="27">
      <formula>H89&gt;0</formula>
    </cfRule>
    <cfRule type="expression" dxfId="2174" priority="28">
      <formula>H89&lt;0</formula>
    </cfRule>
  </conditionalFormatting>
  <conditionalFormatting sqref="J89:J102">
    <cfRule type="expression" dxfId="2173" priority="25">
      <formula>J89&gt;0</formula>
    </cfRule>
    <cfRule type="expression" dxfId="2172" priority="26">
      <formula>J89&lt;0</formula>
    </cfRule>
  </conditionalFormatting>
  <conditionalFormatting sqref="K89:K102">
    <cfRule type="expression" dxfId="2171" priority="23">
      <formula>K89&gt;0</formula>
    </cfRule>
    <cfRule type="expression" dxfId="2170" priority="24">
      <formula>K89&lt;0</formula>
    </cfRule>
  </conditionalFormatting>
  <conditionalFormatting sqref="L89:L102">
    <cfRule type="expression" dxfId="2169" priority="21">
      <formula>L89&gt;0</formula>
    </cfRule>
    <cfRule type="expression" dxfId="2168" priority="22">
      <formula>L89&lt;0</formula>
    </cfRule>
  </conditionalFormatting>
  <conditionalFormatting sqref="F30:F32">
    <cfRule type="expression" dxfId="2167" priority="19">
      <formula>F30&gt;0</formula>
    </cfRule>
    <cfRule type="expression" dxfId="2166" priority="20">
      <formula>F30&lt;0</formula>
    </cfRule>
  </conditionalFormatting>
  <conditionalFormatting sqref="H30:H32">
    <cfRule type="expression" dxfId="2165" priority="17">
      <formula>H30&gt;0</formula>
    </cfRule>
    <cfRule type="expression" dxfId="2164" priority="18">
      <formula>H30&lt;0</formula>
    </cfRule>
  </conditionalFormatting>
  <conditionalFormatting sqref="F25:F27">
    <cfRule type="expression" dxfId="2163" priority="15">
      <formula>F25&gt;0</formula>
    </cfRule>
    <cfRule type="expression" dxfId="2162" priority="16">
      <formula>F25&lt;0</formula>
    </cfRule>
  </conditionalFormatting>
  <conditionalFormatting sqref="H25:H27">
    <cfRule type="expression" dxfId="2161" priority="13">
      <formula>H25&gt;0</formula>
    </cfRule>
    <cfRule type="expression" dxfId="2160" priority="14">
      <formula>H25&lt;0</formula>
    </cfRule>
  </conditionalFormatting>
  <conditionalFormatting sqref="F37">
    <cfRule type="expression" dxfId="2159" priority="11">
      <formula>F37&gt;0</formula>
    </cfRule>
    <cfRule type="expression" dxfId="2158" priority="12">
      <formula>F37&lt;0</formula>
    </cfRule>
  </conditionalFormatting>
  <conditionalFormatting sqref="H37">
    <cfRule type="expression" dxfId="2157" priority="9">
      <formula>H37&gt;0</formula>
    </cfRule>
    <cfRule type="expression" dxfId="2156" priority="10">
      <formula>H37&lt;0</formula>
    </cfRule>
  </conditionalFormatting>
  <conditionalFormatting sqref="J49">
    <cfRule type="expression" dxfId="2155" priority="7">
      <formula>J49&gt;0</formula>
    </cfRule>
    <cfRule type="expression" dxfId="2154" priority="8">
      <formula>J49&lt;0</formula>
    </cfRule>
  </conditionalFormatting>
  <conditionalFormatting sqref="J38:J48">
    <cfRule type="expression" dxfId="2153" priority="5">
      <formula>J38&gt;0</formula>
    </cfRule>
    <cfRule type="expression" dxfId="2152" priority="6">
      <formula>J38&lt;0</formula>
    </cfRule>
  </conditionalFormatting>
  <conditionalFormatting sqref="F28:F29">
    <cfRule type="expression" dxfId="2151" priority="3">
      <formula>F28&gt;0</formula>
    </cfRule>
    <cfRule type="expression" dxfId="2150" priority="4">
      <formula>F28&lt;0</formula>
    </cfRule>
  </conditionalFormatting>
  <conditionalFormatting sqref="H28:H29">
    <cfRule type="expression" dxfId="2149" priority="1">
      <formula>H28&gt;0</formula>
    </cfRule>
    <cfRule type="expression" dxfId="214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47" priority="35">
      <formula>F47&gt;0</formula>
    </cfRule>
    <cfRule type="expression" dxfId="2146" priority="36">
      <formula>F47&lt;0</formula>
    </cfRule>
  </conditionalFormatting>
  <conditionalFormatting sqref="Q7">
    <cfRule type="expression" dxfId="2145" priority="33">
      <formula>Q7&gt;0</formula>
    </cfRule>
    <cfRule type="expression" dxfId="2144" priority="34">
      <formula>Q7&lt;0</formula>
    </cfRule>
  </conditionalFormatting>
  <conditionalFormatting sqref="Q8">
    <cfRule type="expression" dxfId="2143" priority="31">
      <formula>Q8&gt;0</formula>
    </cfRule>
    <cfRule type="expression" dxfId="2142" priority="32">
      <formula>Q8&lt;0</formula>
    </cfRule>
  </conditionalFormatting>
  <conditionalFormatting sqref="F30:F46">
    <cfRule type="expression" dxfId="2141" priority="29">
      <formula>F30&gt;0</formula>
    </cfRule>
    <cfRule type="expression" dxfId="2140" priority="30">
      <formula>F30&lt;0</formula>
    </cfRule>
  </conditionalFormatting>
  <conditionalFormatting sqref="H30:H46">
    <cfRule type="expression" dxfId="2139" priority="27">
      <formula>H30&gt;0</formula>
    </cfRule>
    <cfRule type="expression" dxfId="2138" priority="28">
      <formula>H30&lt;0</formula>
    </cfRule>
  </conditionalFormatting>
  <conditionalFormatting sqref="Q10">
    <cfRule type="expression" dxfId="2137" priority="25">
      <formula>Q10&gt;0</formula>
    </cfRule>
    <cfRule type="expression" dxfId="2136" priority="26">
      <formula>Q10&lt;0</formula>
    </cfRule>
  </conditionalFormatting>
  <conditionalFormatting sqref="J25:J38">
    <cfRule type="expression" dxfId="2135" priority="23">
      <formula>J25&gt;0</formula>
    </cfRule>
    <cfRule type="expression" dxfId="2134" priority="24">
      <formula>J25&lt;0</formula>
    </cfRule>
  </conditionalFormatting>
  <conditionalFormatting sqref="K25:K38">
    <cfRule type="expression" dxfId="2133" priority="21">
      <formula>K25&gt;0</formula>
    </cfRule>
    <cfRule type="expression" dxfId="2132" priority="22">
      <formula>K25&lt;0</formula>
    </cfRule>
  </conditionalFormatting>
  <conditionalFormatting sqref="L25 L38">
    <cfRule type="expression" dxfId="2131" priority="19">
      <formula>L25&gt;0</formula>
    </cfRule>
    <cfRule type="expression" dxfId="2130" priority="20">
      <formula>L25&lt;0</formula>
    </cfRule>
  </conditionalFormatting>
  <conditionalFormatting sqref="F89:F110">
    <cfRule type="expression" dxfId="2129" priority="17">
      <formula>F89&gt;0</formula>
    </cfRule>
    <cfRule type="expression" dxfId="2128" priority="18">
      <formula>F89&lt;0</formula>
    </cfRule>
  </conditionalFormatting>
  <conditionalFormatting sqref="H89:H110">
    <cfRule type="expression" dxfId="2127" priority="15">
      <formula>H89&gt;0</formula>
    </cfRule>
    <cfRule type="expression" dxfId="2126" priority="16">
      <formula>H89&lt;0</formula>
    </cfRule>
  </conditionalFormatting>
  <conditionalFormatting sqref="J89:J102">
    <cfRule type="expression" dxfId="2125" priority="13">
      <formula>J89&gt;0</formula>
    </cfRule>
    <cfRule type="expression" dxfId="2124" priority="14">
      <formula>J89&lt;0</formula>
    </cfRule>
  </conditionalFormatting>
  <conditionalFormatting sqref="K89:K102">
    <cfRule type="expression" dxfId="2123" priority="11">
      <formula>K89&gt;0</formula>
    </cfRule>
    <cfRule type="expression" dxfId="2122" priority="12">
      <formula>K89&lt;0</formula>
    </cfRule>
  </conditionalFormatting>
  <conditionalFormatting sqref="L89:L102">
    <cfRule type="expression" dxfId="2121" priority="9">
      <formula>L89&gt;0</formula>
    </cfRule>
    <cfRule type="expression" dxfId="2120" priority="10">
      <formula>L89&lt;0</formula>
    </cfRule>
  </conditionalFormatting>
  <conditionalFormatting sqref="F25 F29">
    <cfRule type="expression" dxfId="2119" priority="7">
      <formula>F25&gt;0</formula>
    </cfRule>
    <cfRule type="expression" dxfId="2118" priority="8">
      <formula>F25&lt;0</formula>
    </cfRule>
  </conditionalFormatting>
  <conditionalFormatting sqref="H29 H25:H27">
    <cfRule type="expression" dxfId="2117" priority="5">
      <formula>H25&gt;0</formula>
    </cfRule>
    <cfRule type="expression" dxfId="2116" priority="6">
      <formula>H25&lt;0</formula>
    </cfRule>
  </conditionalFormatting>
  <conditionalFormatting sqref="F26:F28">
    <cfRule type="expression" dxfId="2115" priority="3">
      <formula>F26&gt;0</formula>
    </cfRule>
    <cfRule type="expression" dxfId="2114" priority="4">
      <formula>F26&lt;0</formula>
    </cfRule>
  </conditionalFormatting>
  <conditionalFormatting sqref="H28">
    <cfRule type="expression" dxfId="2113" priority="1">
      <formula>H28&gt;0</formula>
    </cfRule>
    <cfRule type="expression" dxfId="211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1" priority="127">
      <formula>F141&gt;0</formula>
    </cfRule>
    <cfRule type="expression" dxfId="2110" priority="128">
      <formula>F141&lt;0</formula>
    </cfRule>
  </conditionalFormatting>
  <conditionalFormatting sqref="F198:F211 F214:F258 F261:F262">
    <cfRule type="expression" dxfId="2109" priority="123">
      <formula>F198&gt;0</formula>
    </cfRule>
    <cfRule type="expression" dxfId="2108" priority="124">
      <formula>F198&lt;0</formula>
    </cfRule>
  </conditionalFormatting>
  <conditionalFormatting sqref="F198:F211 F214:F258 F261:F262">
    <cfRule type="expression" dxfId="2107" priority="125">
      <formula>F198&gt;0</formula>
    </cfRule>
    <cfRule type="expression" dxfId="2106" priority="126">
      <formula>F198&lt;0</formula>
    </cfRule>
  </conditionalFormatting>
  <conditionalFormatting sqref="H193:H211 H214:H258 H261:H262">
    <cfRule type="expression" dxfId="2105" priority="121">
      <formula>H193&gt;0</formula>
    </cfRule>
    <cfRule type="expression" dxfId="2104" priority="122">
      <formula>H193&lt;0</formula>
    </cfRule>
  </conditionalFormatting>
  <conditionalFormatting sqref="F189:F192">
    <cfRule type="expression" dxfId="2103" priority="115">
      <formula>F189&gt;0</formula>
    </cfRule>
    <cfRule type="expression" dxfId="2102" priority="116">
      <formula>F189&lt;0</formula>
    </cfRule>
  </conditionalFormatting>
  <conditionalFormatting sqref="H189:H192">
    <cfRule type="expression" dxfId="2101" priority="113">
      <formula>H189&gt;0</formula>
    </cfRule>
    <cfRule type="expression" dxfId="2100" priority="114">
      <formula>H189&lt;0</formula>
    </cfRule>
  </conditionalFormatting>
  <conditionalFormatting sqref="Q8">
    <cfRule type="expression" dxfId="2099" priority="109">
      <formula>Q8&gt;0</formula>
    </cfRule>
    <cfRule type="expression" dxfId="2098" priority="110">
      <formula>Q8&lt;0</formula>
    </cfRule>
  </conditionalFormatting>
  <conditionalFormatting sqref="Q7">
    <cfRule type="expression" dxfId="2097" priority="111">
      <formula>Q7&gt;0</formula>
    </cfRule>
    <cfRule type="expression" dxfId="2096" priority="112">
      <formula>Q7&lt;0</formula>
    </cfRule>
  </conditionalFormatting>
  <conditionalFormatting sqref="F212">
    <cfRule type="expression" dxfId="2095" priority="105">
      <formula>F212&gt;0</formula>
    </cfRule>
    <cfRule type="expression" dxfId="2094" priority="106">
      <formula>F212&lt;0</formula>
    </cfRule>
  </conditionalFormatting>
  <conditionalFormatting sqref="F212">
    <cfRule type="expression" dxfId="2093" priority="107">
      <formula>F212&gt;0</formula>
    </cfRule>
    <cfRule type="expression" dxfId="2092" priority="108">
      <formula>F212&lt;0</formula>
    </cfRule>
  </conditionalFormatting>
  <conditionalFormatting sqref="H212">
    <cfRule type="expression" dxfId="2091" priority="103">
      <formula>H212&gt;0</formula>
    </cfRule>
    <cfRule type="expression" dxfId="2090" priority="104">
      <formula>H212&lt;0</formula>
    </cfRule>
  </conditionalFormatting>
  <conditionalFormatting sqref="F213">
    <cfRule type="expression" dxfId="2089" priority="99">
      <formula>F213&gt;0</formula>
    </cfRule>
    <cfRule type="expression" dxfId="2088" priority="100">
      <formula>F213&lt;0</formula>
    </cfRule>
  </conditionalFormatting>
  <conditionalFormatting sqref="F213">
    <cfRule type="expression" dxfId="2087" priority="101">
      <formula>F213&gt;0</formula>
    </cfRule>
    <cfRule type="expression" dxfId="2086" priority="102">
      <formula>F213&lt;0</formula>
    </cfRule>
  </conditionalFormatting>
  <conditionalFormatting sqref="H213">
    <cfRule type="expression" dxfId="2085" priority="97">
      <formula>H213&gt;0</formula>
    </cfRule>
    <cfRule type="expression" dxfId="2084" priority="98">
      <formula>H213&lt;0</formula>
    </cfRule>
  </conditionalFormatting>
  <conditionalFormatting sqref="F259:F260">
    <cfRule type="expression" dxfId="2083" priority="93">
      <formula>F259&gt;0</formula>
    </cfRule>
    <cfRule type="expression" dxfId="2082" priority="94">
      <formula>F259&lt;0</formula>
    </cfRule>
  </conditionalFormatting>
  <conditionalFormatting sqref="F259:F260">
    <cfRule type="expression" dxfId="2081" priority="95">
      <formula>F259&gt;0</formula>
    </cfRule>
    <cfRule type="expression" dxfId="2080" priority="96">
      <formula>F259&lt;0</formula>
    </cfRule>
  </conditionalFormatting>
  <conditionalFormatting sqref="H259:H260">
    <cfRule type="expression" dxfId="2079" priority="91">
      <formula>H259&gt;0</formula>
    </cfRule>
    <cfRule type="expression" dxfId="2078" priority="92">
      <formula>H259&lt;0</formula>
    </cfRule>
  </conditionalFormatting>
  <conditionalFormatting sqref="F66:F81">
    <cfRule type="expression" dxfId="2077" priority="89">
      <formula>F66&gt;0</formula>
    </cfRule>
    <cfRule type="expression" dxfId="2076" priority="90">
      <formula>F66&lt;0</formula>
    </cfRule>
  </conditionalFormatting>
  <conditionalFormatting sqref="H66:H81">
    <cfRule type="expression" dxfId="2075" priority="87">
      <formula>H66&gt;0</formula>
    </cfRule>
    <cfRule type="expression" dxfId="2074" priority="88">
      <formula>H66&lt;0</formula>
    </cfRule>
  </conditionalFormatting>
  <conditionalFormatting sqref="Q10">
    <cfRule type="expression" dxfId="2073" priority="85">
      <formula>Q10&gt;0</formula>
    </cfRule>
    <cfRule type="expression" dxfId="2072" priority="86">
      <formula>Q10&lt;0</formula>
    </cfRule>
  </conditionalFormatting>
  <conditionalFormatting sqref="J76">
    <cfRule type="expression" dxfId="2071" priority="83">
      <formula>J76&gt;0</formula>
    </cfRule>
    <cfRule type="expression" dxfId="2070" priority="84">
      <formula>J76&lt;0</formula>
    </cfRule>
  </conditionalFormatting>
  <conditionalFormatting sqref="F83:F91">
    <cfRule type="expression" dxfId="2069" priority="77">
      <formula>F83&gt;0</formula>
    </cfRule>
    <cfRule type="expression" dxfId="2068" priority="78">
      <formula>F83&lt;0</formula>
    </cfRule>
  </conditionalFormatting>
  <conditionalFormatting sqref="H83:H91">
    <cfRule type="expression" dxfId="2067" priority="75">
      <formula>H83&gt;0</formula>
    </cfRule>
    <cfRule type="expression" dxfId="2066" priority="76">
      <formula>H83&lt;0</formula>
    </cfRule>
  </conditionalFormatting>
  <conditionalFormatting sqref="R4">
    <cfRule type="expression" dxfId="2065" priority="73">
      <formula>R4&gt;0</formula>
    </cfRule>
    <cfRule type="expression" dxfId="2064" priority="74">
      <formula>R4&lt;0</formula>
    </cfRule>
  </conditionalFormatting>
  <conditionalFormatting sqref="Q9">
    <cfRule type="expression" dxfId="2063" priority="71">
      <formula>Q9&gt;0</formula>
    </cfRule>
    <cfRule type="expression" dxfId="2062" priority="72">
      <formula>Q9&lt;0</formula>
    </cfRule>
  </conditionalFormatting>
  <conditionalFormatting sqref="F92:F115">
    <cfRule type="expression" dxfId="2061" priority="67">
      <formula>F92&gt;0</formula>
    </cfRule>
    <cfRule type="expression" dxfId="2060" priority="68">
      <formula>F92&lt;0</formula>
    </cfRule>
  </conditionalFormatting>
  <conditionalFormatting sqref="H92:H115">
    <cfRule type="expression" dxfId="2059" priority="65">
      <formula>H92&gt;0</formula>
    </cfRule>
    <cfRule type="expression" dxfId="205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57" priority="61">
      <formula>F116&gt;0</formula>
    </cfRule>
    <cfRule type="expression" dxfId="2056" priority="62">
      <formula>F116&lt;0</formula>
    </cfRule>
  </conditionalFormatting>
  <conditionalFormatting sqref="H116:H140">
    <cfRule type="expression" dxfId="2055" priority="59">
      <formula>H116&gt;0</formula>
    </cfRule>
    <cfRule type="expression" dxfId="2054" priority="60">
      <formula>H116&lt;0</formula>
    </cfRule>
  </conditionalFormatting>
  <conditionalFormatting sqref="H150:H151 F150:F151">
    <cfRule type="expression" dxfId="2053" priority="41">
      <formula>F150&gt;0</formula>
    </cfRule>
    <cfRule type="expression" dxfId="2052" priority="42">
      <formula>F150&lt;0</formula>
    </cfRule>
  </conditionalFormatting>
  <conditionalFormatting sqref="H145:H149 F145:F149">
    <cfRule type="expression" dxfId="2051" priority="39">
      <formula>F145&gt;0</formula>
    </cfRule>
    <cfRule type="expression" dxfId="2050" priority="40">
      <formula>F145&lt;0</formula>
    </cfRule>
  </conditionalFormatting>
  <conditionalFormatting sqref="F82">
    <cfRule type="expression" dxfId="2049" priority="37">
      <formula>F82&gt;0</formula>
    </cfRule>
    <cfRule type="expression" dxfId="2048" priority="38">
      <formula>F82&lt;0</formula>
    </cfRule>
  </conditionalFormatting>
  <conditionalFormatting sqref="H82">
    <cfRule type="expression" dxfId="2047" priority="35">
      <formula>H82&gt;0</formula>
    </cfRule>
    <cfRule type="expression" dxfId="2046" priority="36">
      <formula>H82&lt;0</formula>
    </cfRule>
  </conditionalFormatting>
  <conditionalFormatting sqref="F173:F175 H173:H175">
    <cfRule type="expression" dxfId="2045" priority="33">
      <formula>F173&gt;0</formula>
    </cfRule>
    <cfRule type="expression" dxfId="2044" priority="34">
      <formula>F173&lt;0</formula>
    </cfRule>
  </conditionalFormatting>
  <conditionalFormatting sqref="F162:F166 H162:H166">
    <cfRule type="expression" dxfId="2043" priority="29">
      <formula>F162&gt;0</formula>
    </cfRule>
    <cfRule type="expression" dxfId="2042" priority="30">
      <formula>F162&lt;0</formula>
    </cfRule>
  </conditionalFormatting>
  <conditionalFormatting sqref="F159:F161 H159:H161">
    <cfRule type="expression" dxfId="2041" priority="25">
      <formula>F159&gt;0</formula>
    </cfRule>
    <cfRule type="expression" dxfId="2040" priority="26">
      <formula>F159&lt;0</formula>
    </cfRule>
  </conditionalFormatting>
  <conditionalFormatting sqref="F156:F158 H156:H158">
    <cfRule type="expression" dxfId="2039" priority="23">
      <formula>F156&gt;0</formula>
    </cfRule>
    <cfRule type="expression" dxfId="2038" priority="24">
      <formula>F156&lt;0</formula>
    </cfRule>
  </conditionalFormatting>
  <conditionalFormatting sqref="F155 H155">
    <cfRule type="expression" dxfId="2037" priority="21">
      <formula>F155&gt;0</formula>
    </cfRule>
    <cfRule type="expression" dxfId="2036" priority="22">
      <formula>F155&lt;0</formula>
    </cfRule>
  </conditionalFormatting>
  <conditionalFormatting sqref="F168:F170 H168:H170 K66:K170">
    <cfRule type="expression" dxfId="2035" priority="19">
      <formula>F66&gt;0</formula>
    </cfRule>
    <cfRule type="expression" dxfId="2034" priority="20">
      <formula>F66&lt;0</formula>
    </cfRule>
  </conditionalFormatting>
  <conditionalFormatting sqref="F167 H167">
    <cfRule type="expression" dxfId="2033" priority="17">
      <formula>F167&gt;0</formula>
    </cfRule>
    <cfRule type="expression" dxfId="2032" priority="18">
      <formula>F167&lt;0</formula>
    </cfRule>
  </conditionalFormatting>
  <conditionalFormatting sqref="F171:F172 H171:H172 K171:K172">
    <cfRule type="expression" dxfId="2031" priority="15">
      <formula>F171&gt;0</formula>
    </cfRule>
    <cfRule type="expression" dxfId="2030" priority="16">
      <formula>F171&lt;0</formula>
    </cfRule>
  </conditionalFormatting>
  <conditionalFormatting sqref="F178:F180 H178:H180 K178:K180">
    <cfRule type="expression" dxfId="2029" priority="11">
      <formula>F178&gt;0</formula>
    </cfRule>
    <cfRule type="expression" dxfId="2028" priority="12">
      <formula>F178&lt;0</formula>
    </cfRule>
  </conditionalFormatting>
  <conditionalFormatting sqref="F176:F177 H176:H177 K176:K177">
    <cfRule type="expression" dxfId="2027" priority="9">
      <formula>F176&gt;0</formula>
    </cfRule>
    <cfRule type="expression" dxfId="2026" priority="10">
      <formula>F176&lt;0</formula>
    </cfRule>
  </conditionalFormatting>
  <conditionalFormatting sqref="F184:F185 H184:H185 K184:K185">
    <cfRule type="expression" dxfId="2025" priority="5">
      <formula>F184&gt;0</formula>
    </cfRule>
    <cfRule type="expression" dxfId="2024" priority="6">
      <formula>F184&lt;0</formula>
    </cfRule>
  </conditionalFormatting>
  <conditionalFormatting sqref="F182:F183 H182:H183 K182:K183">
    <cfRule type="expression" dxfId="2023" priority="3">
      <formula>F182&gt;0</formula>
    </cfRule>
    <cfRule type="expression" dxfId="2022" priority="4">
      <formula>F182&lt;0</formula>
    </cfRule>
  </conditionalFormatting>
  <conditionalFormatting sqref="F181 H181 K181">
    <cfRule type="expression" dxfId="2021" priority="1">
      <formula>F181&gt;0</formula>
    </cfRule>
    <cfRule type="expression" dxfId="202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19" priority="31">
      <formula>Q7&gt;0</formula>
    </cfRule>
    <cfRule type="expression" dxfId="2018" priority="32">
      <formula>Q7&lt;0</formula>
    </cfRule>
  </conditionalFormatting>
  <conditionalFormatting sqref="Q8">
    <cfRule type="expression" dxfId="2017" priority="29">
      <formula>Q8&gt;0</formula>
    </cfRule>
    <cfRule type="expression" dxfId="2016" priority="30">
      <formula>Q8&lt;0</formula>
    </cfRule>
  </conditionalFormatting>
  <conditionalFormatting sqref="F62:F65">
    <cfRule type="expression" dxfId="2015" priority="21">
      <formula>F62&gt;0</formula>
    </cfRule>
    <cfRule type="expression" dxfId="2014" priority="22">
      <formula>F62&lt;0</formula>
    </cfRule>
  </conditionalFormatting>
  <conditionalFormatting sqref="F66:F74 F78:F98 F102:F106">
    <cfRule type="expression" dxfId="2013" priority="17">
      <formula>F66&gt;0</formula>
    </cfRule>
    <cfRule type="expression" dxfId="2012" priority="18">
      <formula>F66&lt;0</formula>
    </cfRule>
  </conditionalFormatting>
  <conditionalFormatting sqref="F66:F74 F78:F98 F102:F106">
    <cfRule type="expression" dxfId="2011" priority="19">
      <formula>F66&gt;0</formula>
    </cfRule>
    <cfRule type="expression" dxfId="2010" priority="20">
      <formula>F66&lt;0</formula>
    </cfRule>
  </conditionalFormatting>
  <conditionalFormatting sqref="H62:H74 H78:H98 H102:H106">
    <cfRule type="expression" dxfId="2009" priority="15">
      <formula>H62&gt;0</formula>
    </cfRule>
    <cfRule type="expression" dxfId="2008" priority="16">
      <formula>H62&lt;0</formula>
    </cfRule>
  </conditionalFormatting>
  <conditionalFormatting sqref="F57:F61">
    <cfRule type="expression" dxfId="2007" priority="13">
      <formula>F57&gt;0</formula>
    </cfRule>
    <cfRule type="expression" dxfId="2006" priority="14">
      <formula>F57&lt;0</formula>
    </cfRule>
  </conditionalFormatting>
  <conditionalFormatting sqref="H57:H61">
    <cfRule type="expression" dxfId="2005" priority="11">
      <formula>H57&gt;0</formula>
    </cfRule>
    <cfRule type="expression" dxfId="2004" priority="12">
      <formula>H57&lt;0</formula>
    </cfRule>
  </conditionalFormatting>
  <conditionalFormatting sqref="F75:F77">
    <cfRule type="expression" dxfId="2003" priority="7">
      <formula>F75&gt;0</formula>
    </cfRule>
    <cfRule type="expression" dxfId="2002" priority="8">
      <formula>F75&lt;0</formula>
    </cfRule>
  </conditionalFormatting>
  <conditionalFormatting sqref="F75:F77">
    <cfRule type="expression" dxfId="2001" priority="9">
      <formula>F75&gt;0</formula>
    </cfRule>
    <cfRule type="expression" dxfId="2000" priority="10">
      <formula>F75&lt;0</formula>
    </cfRule>
  </conditionalFormatting>
  <conditionalFormatting sqref="H75:H77">
    <cfRule type="expression" dxfId="1999" priority="5">
      <formula>H75&gt;0</formula>
    </cfRule>
    <cfRule type="expression" dxfId="1998" priority="6">
      <formula>H75&lt;0</formula>
    </cfRule>
  </conditionalFormatting>
  <conditionalFormatting sqref="F22:F30">
    <cfRule type="expression" dxfId="1997" priority="3">
      <formula>F22&gt;0</formula>
    </cfRule>
    <cfRule type="expression" dxfId="1996" priority="4">
      <formula>F22&lt;0</formula>
    </cfRule>
  </conditionalFormatting>
  <conditionalFormatting sqref="F99:F101">
    <cfRule type="expression" dxfId="1995" priority="1">
      <formula>F99&gt;0</formula>
    </cfRule>
    <cfRule type="expression" dxfId="199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93" priority="25">
      <formula>F30&gt;0</formula>
    </cfRule>
    <cfRule type="expression" dxfId="1992" priority="26">
      <formula>F30&lt;0</formula>
    </cfRule>
  </conditionalFormatting>
  <conditionalFormatting sqref="Q7">
    <cfRule type="expression" dxfId="1991" priority="23">
      <formula>Q7&gt;0</formula>
    </cfRule>
    <cfRule type="expression" dxfId="1990" priority="24">
      <formula>Q7&lt;0</formula>
    </cfRule>
  </conditionalFormatting>
  <conditionalFormatting sqref="Q8">
    <cfRule type="expression" dxfId="1989" priority="21">
      <formula>Q8&gt;0</formula>
    </cfRule>
    <cfRule type="expression" dxfId="1988" priority="22">
      <formula>Q8&lt;0</formula>
    </cfRule>
  </conditionalFormatting>
  <conditionalFormatting sqref="M74">
    <cfRule type="expression" dxfId="1987" priority="15">
      <formula>M74&gt;0</formula>
    </cfRule>
    <cfRule type="expression" dxfId="1986" priority="16">
      <formula>M74&lt;0</formula>
    </cfRule>
  </conditionalFormatting>
  <conditionalFormatting sqref="F113:F149 H113:H149">
    <cfRule type="expression" dxfId="1985" priority="13">
      <formula>F113&gt;0</formula>
    </cfRule>
    <cfRule type="expression" dxfId="1984" priority="14">
      <formula>F113&lt;0</formula>
    </cfRule>
  </conditionalFormatting>
  <conditionalFormatting sqref="F105:F112">
    <cfRule type="expression" dxfId="1983" priority="11">
      <formula>F105&gt;0</formula>
    </cfRule>
    <cfRule type="expression" dxfId="1982" priority="12">
      <formula>F105&lt;0</formula>
    </cfRule>
  </conditionalFormatting>
  <conditionalFormatting sqref="H105:H112">
    <cfRule type="expression" dxfId="1981" priority="9">
      <formula>H105&gt;0</formula>
    </cfRule>
    <cfRule type="expression" dxfId="1980" priority="10">
      <formula>H105&lt;0</formula>
    </cfRule>
  </conditionalFormatting>
  <conditionalFormatting sqref="Q10">
    <cfRule type="expression" dxfId="1979" priority="7">
      <formula>Q10&gt;0</formula>
    </cfRule>
    <cfRule type="expression" dxfId="1978" priority="8">
      <formula>Q10&lt;0</formula>
    </cfRule>
  </conditionalFormatting>
  <conditionalFormatting sqref="F25:F29">
    <cfRule type="expression" dxfId="1977" priority="5">
      <formula>F25&gt;0</formula>
    </cfRule>
    <cfRule type="expression" dxfId="1976" priority="6">
      <formula>F25&lt;0</formula>
    </cfRule>
  </conditionalFormatting>
  <conditionalFormatting sqref="H25:H29">
    <cfRule type="expression" dxfId="1975" priority="3">
      <formula>H25&gt;0</formula>
    </cfRule>
    <cfRule type="expression" dxfId="1974" priority="4">
      <formula>H25&lt;0</formula>
    </cfRule>
  </conditionalFormatting>
  <conditionalFormatting sqref="J26:J35">
    <cfRule type="expression" dxfId="1973" priority="1">
      <formula>J26&gt;0</formula>
    </cfRule>
    <cfRule type="expression" dxfId="197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1" priority="47">
      <formula>F7&gt;0</formula>
    </cfRule>
    <cfRule type="expression" dxfId="1970" priority="48">
      <formula>F7&lt;0</formula>
    </cfRule>
  </conditionalFormatting>
  <conditionalFormatting sqref="Q8">
    <cfRule type="expression" dxfId="1969" priority="45">
      <formula>Q8&gt;0</formula>
    </cfRule>
    <cfRule type="expression" dxfId="1968" priority="46">
      <formula>Q8&lt;0</formula>
    </cfRule>
  </conditionalFormatting>
  <conditionalFormatting sqref="F41:F60">
    <cfRule type="expression" dxfId="1967" priority="43">
      <formula>F41&gt;0</formula>
    </cfRule>
    <cfRule type="expression" dxfId="1966" priority="44">
      <formula>F41&lt;0</formula>
    </cfRule>
  </conditionalFormatting>
  <conditionalFormatting sqref="H41:H60">
    <cfRule type="expression" dxfId="1965" priority="41">
      <formula>H41&gt;0</formula>
    </cfRule>
    <cfRule type="expression" dxfId="1964" priority="42">
      <formula>H41&lt;0</formula>
    </cfRule>
  </conditionalFormatting>
  <conditionalFormatting sqref="Q10">
    <cfRule type="expression" dxfId="1963" priority="35">
      <formula>Q10&gt;0</formula>
    </cfRule>
    <cfRule type="expression" dxfId="1962" priority="36">
      <formula>Q10&lt;0</formula>
    </cfRule>
  </conditionalFormatting>
  <conditionalFormatting sqref="J36:J60">
    <cfRule type="expression" dxfId="1961" priority="33">
      <formula>J36&gt;0</formula>
    </cfRule>
    <cfRule type="expression" dxfId="1960" priority="34">
      <formula>J36&lt;0</formula>
    </cfRule>
  </conditionalFormatting>
  <conditionalFormatting sqref="K36:K49">
    <cfRule type="expression" dxfId="1959" priority="31">
      <formula>K36&gt;0</formula>
    </cfRule>
    <cfRule type="expression" dxfId="1958" priority="32">
      <formula>K36&lt;0</formula>
    </cfRule>
  </conditionalFormatting>
  <conditionalFormatting sqref="L36:L49">
    <cfRule type="expression" dxfId="1957" priority="29">
      <formula>L36&gt;0</formula>
    </cfRule>
    <cfRule type="expression" dxfId="1956" priority="30">
      <formula>L36&lt;0</formula>
    </cfRule>
  </conditionalFormatting>
  <conditionalFormatting sqref="F114:F135">
    <cfRule type="expression" dxfId="1955" priority="27">
      <formula>F114&gt;0</formula>
    </cfRule>
    <cfRule type="expression" dxfId="1954" priority="28">
      <formula>F114&lt;0</formula>
    </cfRule>
  </conditionalFormatting>
  <conditionalFormatting sqref="H114:H135">
    <cfRule type="expression" dxfId="1953" priority="25">
      <formula>H114&gt;0</formula>
    </cfRule>
    <cfRule type="expression" dxfId="1952" priority="26">
      <formula>H114&lt;0</formula>
    </cfRule>
  </conditionalFormatting>
  <conditionalFormatting sqref="J114:J127">
    <cfRule type="expression" dxfId="1951" priority="23">
      <formula>J114&gt;0</formula>
    </cfRule>
    <cfRule type="expression" dxfId="1950" priority="24">
      <formula>J114&lt;0</formula>
    </cfRule>
  </conditionalFormatting>
  <conditionalFormatting sqref="K114:K127">
    <cfRule type="expression" dxfId="1949" priority="21">
      <formula>K114&gt;0</formula>
    </cfRule>
    <cfRule type="expression" dxfId="1948" priority="22">
      <formula>K114&lt;0</formula>
    </cfRule>
  </conditionalFormatting>
  <conditionalFormatting sqref="L114:L127">
    <cfRule type="expression" dxfId="1947" priority="19">
      <formula>L114&gt;0</formula>
    </cfRule>
    <cfRule type="expression" dxfId="1946" priority="20">
      <formula>L114&lt;0</formula>
    </cfRule>
  </conditionalFormatting>
  <conditionalFormatting sqref="F36:F40">
    <cfRule type="expression" dxfId="1945" priority="17">
      <formula>F36&gt;0</formula>
    </cfRule>
    <cfRule type="expression" dxfId="1944" priority="18">
      <formula>F36&lt;0</formula>
    </cfRule>
  </conditionalFormatting>
  <conditionalFormatting sqref="H36:H40">
    <cfRule type="expression" dxfId="1943" priority="15">
      <formula>H36&gt;0</formula>
    </cfRule>
    <cfRule type="expression" dxfId="1942" priority="16">
      <formula>H36&lt;0</formula>
    </cfRule>
  </conditionalFormatting>
  <conditionalFormatting sqref="F61:F62">
    <cfRule type="expression" dxfId="1941" priority="13">
      <formula>F61&gt;0</formula>
    </cfRule>
    <cfRule type="expression" dxfId="1940" priority="14">
      <formula>F61&lt;0</formula>
    </cfRule>
  </conditionalFormatting>
  <conditionalFormatting sqref="H61:H62">
    <cfRule type="expression" dxfId="1939" priority="11">
      <formula>H61&gt;0</formula>
    </cfRule>
    <cfRule type="expression" dxfId="1938" priority="12">
      <formula>H61&lt;0</formula>
    </cfRule>
  </conditionalFormatting>
  <conditionalFormatting sqref="J61:J62">
    <cfRule type="expression" dxfId="1937" priority="9">
      <formula>J61&gt;0</formula>
    </cfRule>
    <cfRule type="expression" dxfId="1936" priority="10">
      <formula>J61&lt;0</formula>
    </cfRule>
  </conditionalFormatting>
  <conditionalFormatting sqref="J74:J75 H74:H75 F74:F75">
    <cfRule type="expression" dxfId="1935" priority="7">
      <formula>F74&gt;0</formula>
    </cfRule>
    <cfRule type="expression" dxfId="1934" priority="8">
      <formula>F74&lt;0</formula>
    </cfRule>
  </conditionalFormatting>
  <conditionalFormatting sqref="J79:J82 F79:F83 H79:H83">
    <cfRule type="expression" dxfId="1933" priority="3">
      <formula>F79&gt;0</formula>
    </cfRule>
    <cfRule type="expression" dxfId="1932" priority="4">
      <formula>F79&lt;0</formula>
    </cfRule>
  </conditionalFormatting>
  <conditionalFormatting sqref="J84:J86 F84:F86 H84:H86">
    <cfRule type="expression" dxfId="1931" priority="1">
      <formula>F84&gt;0</formula>
    </cfRule>
    <cfRule type="expression" dxfId="193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29" priority="25">
      <formula>F52&gt;0</formula>
    </cfRule>
    <cfRule type="expression" dxfId="1928" priority="26">
      <formula>F52&lt;0</formula>
    </cfRule>
  </conditionalFormatting>
  <conditionalFormatting sqref="Q7">
    <cfRule type="expression" dxfId="1927" priority="23">
      <formula>Q7&gt;0</formula>
    </cfRule>
    <cfRule type="expression" dxfId="1926" priority="24">
      <formula>Q7&lt;0</formula>
    </cfRule>
  </conditionalFormatting>
  <conditionalFormatting sqref="Q8">
    <cfRule type="expression" dxfId="1925" priority="21">
      <formula>Q8&gt;0</formula>
    </cfRule>
    <cfRule type="expression" dxfId="1924" priority="22">
      <formula>Q8&lt;0</formula>
    </cfRule>
  </conditionalFormatting>
  <conditionalFormatting sqref="F25:F37 F43:F51">
    <cfRule type="expression" dxfId="1923" priority="19">
      <formula>F25&gt;0</formula>
    </cfRule>
    <cfRule type="expression" dxfId="1922" priority="20">
      <formula>F25&lt;0</formula>
    </cfRule>
  </conditionalFormatting>
  <conditionalFormatting sqref="H25:H37 H41:H51">
    <cfRule type="expression" dxfId="1921" priority="17">
      <formula>H25&gt;0</formula>
    </cfRule>
    <cfRule type="expression" dxfId="1920" priority="18">
      <formula>H25&lt;0</formula>
    </cfRule>
  </conditionalFormatting>
  <conditionalFormatting sqref="F89:F110">
    <cfRule type="expression" dxfId="1919" priority="15">
      <formula>F89&gt;0</formula>
    </cfRule>
    <cfRule type="expression" dxfId="1918" priority="16">
      <formula>F89&lt;0</formula>
    </cfRule>
  </conditionalFormatting>
  <conditionalFormatting sqref="H89:H110">
    <cfRule type="expression" dxfId="1917" priority="13">
      <formula>H89&gt;0</formula>
    </cfRule>
    <cfRule type="expression" dxfId="1916" priority="14">
      <formula>H89&lt;0</formula>
    </cfRule>
  </conditionalFormatting>
  <conditionalFormatting sqref="Q10">
    <cfRule type="expression" dxfId="1915" priority="11">
      <formula>Q10&gt;0</formula>
    </cfRule>
    <cfRule type="expression" dxfId="1914" priority="12">
      <formula>Q10&lt;0</formula>
    </cfRule>
  </conditionalFormatting>
  <conditionalFormatting sqref="J25:J38">
    <cfRule type="expression" dxfId="1913" priority="9">
      <formula>J25&gt;0</formula>
    </cfRule>
    <cfRule type="expression" dxfId="1912" priority="10">
      <formula>J25&lt;0</formula>
    </cfRule>
  </conditionalFormatting>
  <conditionalFormatting sqref="K25:K38">
    <cfRule type="expression" dxfId="1911" priority="7">
      <formula>K25&gt;0</formula>
    </cfRule>
    <cfRule type="expression" dxfId="1910" priority="8">
      <formula>K25&lt;0</formula>
    </cfRule>
  </conditionalFormatting>
  <conditionalFormatting sqref="F38:F42">
    <cfRule type="expression" dxfId="1909" priority="3">
      <formula>F38&gt;0</formula>
    </cfRule>
    <cfRule type="expression" dxfId="1908" priority="4">
      <formula>F38&lt;0</formula>
    </cfRule>
  </conditionalFormatting>
  <conditionalFormatting sqref="H38:H40">
    <cfRule type="expression" dxfId="1907" priority="1">
      <formula>H38&gt;0</formula>
    </cfRule>
    <cfRule type="expression" dxfId="190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05" priority="25">
      <formula>F7&gt;0</formula>
    </cfRule>
    <cfRule type="expression" dxfId="1904" priority="26">
      <formula>F7&lt;0</formula>
    </cfRule>
  </conditionalFormatting>
  <conditionalFormatting sqref="Q8">
    <cfRule type="expression" dxfId="1903" priority="23">
      <formula>Q8&gt;0</formula>
    </cfRule>
    <cfRule type="expression" dxfId="1902" priority="24">
      <formula>Q8&lt;0</formula>
    </cfRule>
  </conditionalFormatting>
  <conditionalFormatting sqref="F93:F114">
    <cfRule type="expression" dxfId="1901" priority="17">
      <formula>F93&gt;0</formula>
    </cfRule>
    <cfRule type="expression" dxfId="1900" priority="18">
      <formula>F93&lt;0</formula>
    </cfRule>
  </conditionalFormatting>
  <conditionalFormatting sqref="H93:H114">
    <cfRule type="expression" dxfId="1899" priority="15">
      <formula>H93&gt;0</formula>
    </cfRule>
    <cfRule type="expression" dxfId="1898" priority="16">
      <formula>H93&lt;0</formula>
    </cfRule>
  </conditionalFormatting>
  <conditionalFormatting sqref="Q10">
    <cfRule type="expression" dxfId="1897" priority="13">
      <formula>Q10&gt;0</formula>
    </cfRule>
    <cfRule type="expression" dxfId="1896" priority="14">
      <formula>Q10&lt;0</formula>
    </cfRule>
  </conditionalFormatting>
  <conditionalFormatting sqref="J25:J38">
    <cfRule type="expression" dxfId="1895" priority="11">
      <formula>J25&gt;0</formula>
    </cfRule>
    <cfRule type="expression" dxfId="1894" priority="12">
      <formula>J25&lt;0</formula>
    </cfRule>
  </conditionalFormatting>
  <conditionalFormatting sqref="K25:K38">
    <cfRule type="expression" dxfId="1893" priority="9">
      <formula>K25&gt;0</formula>
    </cfRule>
    <cfRule type="expression" dxfId="1892" priority="10">
      <formula>K25&lt;0</formula>
    </cfRule>
  </conditionalFormatting>
  <conditionalFormatting sqref="L25:L34">
    <cfRule type="expression" dxfId="1891" priority="7">
      <formula>L25&gt;0</formula>
    </cfRule>
    <cfRule type="expression" dxfId="1890" priority="8">
      <formula>L25&lt;0</formula>
    </cfRule>
  </conditionalFormatting>
  <conditionalFormatting sqref="J43">
    <cfRule type="expression" dxfId="1889" priority="5">
      <formula>J43&gt;0</formula>
    </cfRule>
    <cfRule type="expression" dxfId="1888" priority="6">
      <formula>J43&lt;0</formula>
    </cfRule>
  </conditionalFormatting>
  <conditionalFormatting sqref="M25:M34">
    <cfRule type="expression" dxfId="1887" priority="3">
      <formula>M25&gt;0</formula>
    </cfRule>
    <cfRule type="expression" dxfId="1886" priority="4">
      <formula>M25&lt;0</formula>
    </cfRule>
  </conditionalFormatting>
  <conditionalFormatting sqref="H61:H64 F61:F64">
    <cfRule type="expression" dxfId="1885" priority="1">
      <formula>F61&gt;0</formula>
    </cfRule>
    <cfRule type="expression" dxfId="1884"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38.47</v>
      </c>
      <c r="R4" s="425">
        <v>1.7999999999999999E-2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3847</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1875.6100000000006</v>
      </c>
      <c r="R7" s="29">
        <v>43523</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1875.6100000000006</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0.9514149914527319</v>
      </c>
    </row>
    <row r="10" spans="1:21" x14ac:dyDescent="0.25">
      <c r="B10" s="404">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1.9755653756173643E-2</v>
      </c>
      <c r="R11">
        <v>0.19</v>
      </c>
    </row>
    <row r="12" spans="1:21" x14ac:dyDescent="0.25">
      <c r="H12" s="70"/>
      <c r="O12" s="11" t="s">
        <v>969</v>
      </c>
      <c r="Q12" s="1" t="s">
        <v>1367</v>
      </c>
    </row>
    <row r="13" spans="1:21" x14ac:dyDescent="0.25">
      <c r="H13" s="70"/>
      <c r="O13" s="11" t="s">
        <v>947</v>
      </c>
      <c r="Q13" s="2">
        <f>Q4/2.5</f>
        <v>15.388</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42.317</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41.932300000000005</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41.547600000000003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41.1629</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40.778199999999998</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40.393500000000003</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40.008800000000001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39.624099999999999</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39.239399999999996</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38.854700000000001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38.47</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38.085299999999997</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37.700600000000001</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37.315899999999999</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36.931199999999997</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36.546499999999995</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36.161799999999999</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35.777100000000004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35.392400000000002</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35.0077</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34.622999999999998</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83" priority="33">
      <formula>F62&gt;0</formula>
    </cfRule>
    <cfRule type="expression" dxfId="1882" priority="34">
      <formula>F62&lt;0</formula>
    </cfRule>
  </conditionalFormatting>
  <conditionalFormatting sqref="Q7">
    <cfRule type="expression" dxfId="1881" priority="31">
      <formula>Q7&gt;0</formula>
    </cfRule>
    <cfRule type="expression" dxfId="1880" priority="32">
      <formula>Q7&lt;0</formula>
    </cfRule>
  </conditionalFormatting>
  <conditionalFormatting sqref="Q8">
    <cfRule type="expression" dxfId="1879" priority="29">
      <formula>Q8&gt;0</formula>
    </cfRule>
    <cfRule type="expression" dxfId="1878" priority="30">
      <formula>Q8&lt;0</formula>
    </cfRule>
  </conditionalFormatting>
  <conditionalFormatting sqref="F30:F61">
    <cfRule type="expression" dxfId="1877" priority="27">
      <formula>F30&gt;0</formula>
    </cfRule>
    <cfRule type="expression" dxfId="1876" priority="28">
      <formula>F30&lt;0</formula>
    </cfRule>
  </conditionalFormatting>
  <conditionalFormatting sqref="H30:H61">
    <cfRule type="expression" dxfId="1875" priority="25">
      <formula>H30&gt;0</formula>
    </cfRule>
    <cfRule type="expression" dxfId="1874" priority="26">
      <formula>H30&lt;0</formula>
    </cfRule>
  </conditionalFormatting>
  <conditionalFormatting sqref="Q10">
    <cfRule type="expression" dxfId="1873" priority="23">
      <formula>Q10&gt;0</formula>
    </cfRule>
    <cfRule type="expression" dxfId="1872" priority="24">
      <formula>Q10&lt;0</formula>
    </cfRule>
  </conditionalFormatting>
  <conditionalFormatting sqref="J25:J38">
    <cfRule type="expression" dxfId="1871" priority="21">
      <formula>J25&gt;0</formula>
    </cfRule>
    <cfRule type="expression" dxfId="1870" priority="22">
      <formula>J25&lt;0</formula>
    </cfRule>
  </conditionalFormatting>
  <conditionalFormatting sqref="K25:K33">
    <cfRule type="expression" dxfId="1869" priority="19">
      <formula>K25&gt;0</formula>
    </cfRule>
    <cfRule type="expression" dxfId="1868" priority="20">
      <formula>K25&lt;0</formula>
    </cfRule>
  </conditionalFormatting>
  <conditionalFormatting sqref="L25:L38">
    <cfRule type="expression" dxfId="1867" priority="17">
      <formula>L25&gt;0</formula>
    </cfRule>
    <cfRule type="expression" dxfId="1866" priority="18">
      <formula>L25&lt;0</formula>
    </cfRule>
  </conditionalFormatting>
  <conditionalFormatting sqref="F89:F110">
    <cfRule type="expression" dxfId="1865" priority="15">
      <formula>F89&gt;0</formula>
    </cfRule>
    <cfRule type="expression" dxfId="1864" priority="16">
      <formula>F89&lt;0</formula>
    </cfRule>
  </conditionalFormatting>
  <conditionalFormatting sqref="H89:H110">
    <cfRule type="expression" dxfId="1863" priority="13">
      <formula>H89&gt;0</formula>
    </cfRule>
    <cfRule type="expression" dxfId="1862" priority="14">
      <formula>H89&lt;0</formula>
    </cfRule>
  </conditionalFormatting>
  <conditionalFormatting sqref="J89:J102">
    <cfRule type="expression" dxfId="1861" priority="11">
      <formula>J89&gt;0</formula>
    </cfRule>
    <cfRule type="expression" dxfId="1860" priority="12">
      <formula>J89&lt;0</formula>
    </cfRule>
  </conditionalFormatting>
  <conditionalFormatting sqref="K89:K102">
    <cfRule type="expression" dxfId="1859" priority="9">
      <formula>K89&gt;0</formula>
    </cfRule>
    <cfRule type="expression" dxfId="1858" priority="10">
      <formula>K89&lt;0</formula>
    </cfRule>
  </conditionalFormatting>
  <conditionalFormatting sqref="L89:L102">
    <cfRule type="expression" dxfId="1857" priority="7">
      <formula>L89&gt;0</formula>
    </cfRule>
    <cfRule type="expression" dxfId="1856" priority="8">
      <formula>L89&lt;0</formula>
    </cfRule>
  </conditionalFormatting>
  <conditionalFormatting sqref="F25:F29">
    <cfRule type="expression" dxfId="1855" priority="5">
      <formula>F25&gt;0</formula>
    </cfRule>
    <cfRule type="expression" dxfId="1854" priority="6">
      <formula>F25&lt;0</formula>
    </cfRule>
  </conditionalFormatting>
  <conditionalFormatting sqref="H25:H29">
    <cfRule type="expression" dxfId="1853" priority="3">
      <formula>H25&gt;0</formula>
    </cfRule>
    <cfRule type="expression" dxfId="1852" priority="4">
      <formula>H25&lt;0</formula>
    </cfRule>
  </conditionalFormatting>
  <conditionalFormatting sqref="F29">
    <cfRule type="expression" dxfId="1851" priority="1">
      <formula>F29&gt;0</formula>
    </cfRule>
    <cfRule type="expression" dxfId="1850"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49" priority="31">
      <formula>F47&gt;0</formula>
    </cfRule>
    <cfRule type="expression" dxfId="1848" priority="32">
      <formula>F47&lt;0</formula>
    </cfRule>
  </conditionalFormatting>
  <conditionalFormatting sqref="Q7">
    <cfRule type="expression" dxfId="1847" priority="29">
      <formula>Q7&gt;0</formula>
    </cfRule>
    <cfRule type="expression" dxfId="1846" priority="30">
      <formula>Q7&lt;0</formula>
    </cfRule>
  </conditionalFormatting>
  <conditionalFormatting sqref="Q8">
    <cfRule type="expression" dxfId="1845" priority="27">
      <formula>Q8&gt;0</formula>
    </cfRule>
    <cfRule type="expression" dxfId="1844" priority="28">
      <formula>Q8&lt;0</formula>
    </cfRule>
  </conditionalFormatting>
  <conditionalFormatting sqref="F30:F46">
    <cfRule type="expression" dxfId="1843" priority="25">
      <formula>F30&gt;0</formula>
    </cfRule>
    <cfRule type="expression" dxfId="1842" priority="26">
      <formula>F30&lt;0</formula>
    </cfRule>
  </conditionalFormatting>
  <conditionalFormatting sqref="H30:H46">
    <cfRule type="expression" dxfId="1841" priority="23">
      <formula>H30&gt;0</formula>
    </cfRule>
    <cfRule type="expression" dxfId="1840" priority="24">
      <formula>H30&lt;0</formula>
    </cfRule>
  </conditionalFormatting>
  <conditionalFormatting sqref="Q10">
    <cfRule type="expression" dxfId="1839" priority="21">
      <formula>Q10&gt;0</formula>
    </cfRule>
    <cfRule type="expression" dxfId="1838" priority="22">
      <formula>Q10&lt;0</formula>
    </cfRule>
  </conditionalFormatting>
  <conditionalFormatting sqref="J25:J38">
    <cfRule type="expression" dxfId="1837" priority="19">
      <formula>J25&gt;0</formula>
    </cfRule>
    <cfRule type="expression" dxfId="1836" priority="20">
      <formula>J25&lt;0</formula>
    </cfRule>
  </conditionalFormatting>
  <conditionalFormatting sqref="K25:K38">
    <cfRule type="expression" dxfId="1835" priority="17">
      <formula>K25&gt;0</formula>
    </cfRule>
    <cfRule type="expression" dxfId="1834" priority="18">
      <formula>K25&lt;0</formula>
    </cfRule>
  </conditionalFormatting>
  <conditionalFormatting sqref="L25:L38">
    <cfRule type="expression" dxfId="1833" priority="15">
      <formula>L25&gt;0</formula>
    </cfRule>
    <cfRule type="expression" dxfId="1832" priority="16">
      <formula>L25&lt;0</formula>
    </cfRule>
  </conditionalFormatting>
  <conditionalFormatting sqref="F89:F110">
    <cfRule type="expression" dxfId="1831" priority="13">
      <formula>F89&gt;0</formula>
    </cfRule>
    <cfRule type="expression" dxfId="1830" priority="14">
      <formula>F89&lt;0</formula>
    </cfRule>
  </conditionalFormatting>
  <conditionalFormatting sqref="H89:H110">
    <cfRule type="expression" dxfId="1829" priority="11">
      <formula>H89&gt;0</formula>
    </cfRule>
    <cfRule type="expression" dxfId="1828" priority="12">
      <formula>H89&lt;0</formula>
    </cfRule>
  </conditionalFormatting>
  <conditionalFormatting sqref="J89:J102">
    <cfRule type="expression" dxfId="1827" priority="9">
      <formula>J89&gt;0</formula>
    </cfRule>
    <cfRule type="expression" dxfId="1826" priority="10">
      <formula>J89&lt;0</formula>
    </cfRule>
  </conditionalFormatting>
  <conditionalFormatting sqref="K89:K102">
    <cfRule type="expression" dxfId="1825" priority="7">
      <formula>K89&gt;0</formula>
    </cfRule>
    <cfRule type="expression" dxfId="1824" priority="8">
      <formula>K89&lt;0</formula>
    </cfRule>
  </conditionalFormatting>
  <conditionalFormatting sqref="L89:L102">
    <cfRule type="expression" dxfId="1823" priority="5">
      <formula>L89&gt;0</formula>
    </cfRule>
    <cfRule type="expression" dxfId="1822" priority="6">
      <formula>L89&lt;0</formula>
    </cfRule>
  </conditionalFormatting>
  <conditionalFormatting sqref="F25:F29">
    <cfRule type="expression" dxfId="1821" priority="3">
      <formula>F25&gt;0</formula>
    </cfRule>
    <cfRule type="expression" dxfId="1820" priority="4">
      <formula>F25&lt;0</formula>
    </cfRule>
  </conditionalFormatting>
  <conditionalFormatting sqref="H25:H29">
    <cfRule type="expression" dxfId="1819" priority="1">
      <formula>H25&gt;0</formula>
    </cfRule>
    <cfRule type="expression" dxfId="181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0" si="0">C2*D2+E2</f>
        <v>5448</v>
      </c>
      <c r="G2" s="368">
        <v>43427</v>
      </c>
      <c r="H2" s="80">
        <v>100</v>
      </c>
      <c r="I2" s="43">
        <v>45.45</v>
      </c>
      <c r="J2" s="43">
        <v>0.06</v>
      </c>
      <c r="K2" s="43">
        <f>H2*I2-J2</f>
        <v>4544.9399999999996</v>
      </c>
      <c r="L2" s="72">
        <v>43423</v>
      </c>
      <c r="M2" s="43">
        <v>182</v>
      </c>
      <c r="O2" s="11" t="s">
        <v>57</v>
      </c>
      <c r="Q2">
        <f>C18-H18</f>
        <v>400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4"/>
      <c r="M3" s="4"/>
      <c r="O3" s="11" t="s">
        <v>58</v>
      </c>
      <c r="Q3" s="78">
        <f>IF(Q2=0, Q4, (F18-K18-M18)/Q2)</f>
        <v>47.815525000000008</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39.26</v>
      </c>
      <c r="R4" s="425">
        <v>-2.63E-2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15704</v>
      </c>
      <c r="T5" s="1"/>
    </row>
    <row r="6" spans="1:21" x14ac:dyDescent="0.25">
      <c r="B6" s="368">
        <v>43383</v>
      </c>
      <c r="C6" s="7">
        <v>100</v>
      </c>
      <c r="D6" s="43">
        <v>44.2</v>
      </c>
      <c r="E6" s="43">
        <v>0</v>
      </c>
      <c r="F6" s="43">
        <f t="shared" si="0"/>
        <v>4420</v>
      </c>
      <c r="G6" s="4"/>
      <c r="H6" s="161"/>
      <c r="I6" s="3"/>
      <c r="J6" s="3"/>
      <c r="K6" s="3"/>
      <c r="L6" s="4"/>
      <c r="M6" s="4"/>
      <c r="O6" s="11" t="s">
        <v>64</v>
      </c>
      <c r="Q6" s="2">
        <f>Q3*Q2</f>
        <v>19126.210000000003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-3422.2100000000028</v>
      </c>
      <c r="R7" s="29">
        <v>43528</v>
      </c>
    </row>
    <row r="8" spans="1:21" x14ac:dyDescent="0.25">
      <c r="B8" s="404">
        <v>43497</v>
      </c>
      <c r="C8" s="7">
        <v>100</v>
      </c>
      <c r="D8" s="43">
        <v>38.770000000000003</v>
      </c>
      <c r="E8" s="43">
        <v>0</v>
      </c>
      <c r="F8" s="43">
        <f t="shared" si="0"/>
        <v>3877.0000000000005</v>
      </c>
      <c r="G8" s="4"/>
      <c r="H8" s="161"/>
      <c r="I8" s="3"/>
      <c r="J8" s="3"/>
      <c r="K8" s="3"/>
      <c r="L8" s="4"/>
      <c r="M8" s="4"/>
      <c r="O8" s="11" t="s">
        <v>179</v>
      </c>
      <c r="P8" s="33"/>
      <c r="Q8" s="2">
        <f>K18+M18-F18+Q2*Q4</f>
        <v>-3422.2100000000028</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-0.17892776457018941</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4.6357615894039736E-2</v>
      </c>
      <c r="R11">
        <f>1.82/4</f>
        <v>0.45500000000000002</v>
      </c>
      <c r="T11" s="1">
        <v>43391</v>
      </c>
      <c r="U11" s="755" t="s">
        <v>1288</v>
      </c>
    </row>
    <row r="12" spans="1:21" x14ac:dyDescent="0.25">
      <c r="H12" s="70"/>
      <c r="O12" s="11" t="s">
        <v>921</v>
      </c>
      <c r="Q12" s="1" t="s">
        <v>1380</v>
      </c>
    </row>
    <row r="13" spans="1:21" x14ac:dyDescent="0.25">
      <c r="H13" s="70"/>
      <c r="O13" s="11" t="s">
        <v>947</v>
      </c>
      <c r="Q13" s="2">
        <f>Q4/4.6</f>
        <v>8.534782608695652</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43.186</v>
      </c>
    </row>
    <row r="18" spans="1:20" x14ac:dyDescent="0.25">
      <c r="A18" s="31" t="s">
        <v>81</v>
      </c>
      <c r="B18" s="14"/>
      <c r="C18" s="14">
        <f>SUM(C2:C10)</f>
        <v>800</v>
      </c>
      <c r="D18" s="18"/>
      <c r="E18" s="18"/>
      <c r="F18" s="18">
        <f>SUM(F2:F10)</f>
        <v>35717</v>
      </c>
      <c r="G18" s="14"/>
      <c r="H18" s="71">
        <f>SUM(H2:H5)</f>
        <v>400</v>
      </c>
      <c r="I18" s="18"/>
      <c r="J18" s="18"/>
      <c r="K18" s="18">
        <f>SUM(K2:K5)</f>
        <v>16408.789999999997</v>
      </c>
      <c r="L18" s="14"/>
      <c r="M18" s="18">
        <f>SUM(M2:M10)</f>
        <v>182</v>
      </c>
      <c r="O18" s="81">
        <v>1.0900000000000001</v>
      </c>
      <c r="P18" s="81">
        <f t="shared" ref="P18:P37" si="1">O18*$Q$4</f>
        <v>42.793399999999998</v>
      </c>
      <c r="T18" s="1"/>
    </row>
    <row r="19" spans="1:20" ht="15.75" thickBot="1" x14ac:dyDescent="0.3">
      <c r="A19" s="277" t="s">
        <v>191</v>
      </c>
      <c r="B19" s="278"/>
      <c r="C19" s="279">
        <f>SumByColor($A$19,C2:C17)</f>
        <v>500</v>
      </c>
      <c r="D19" s="279"/>
      <c r="E19" s="279"/>
      <c r="F19" s="280">
        <f>SumByColor($A$19,F2:F17)</f>
        <v>16015</v>
      </c>
      <c r="G19" s="279"/>
      <c r="H19" s="279">
        <f>SumByColor($A$19,H2:H17)</f>
        <v>400</v>
      </c>
      <c r="I19" s="279"/>
      <c r="J19" s="279"/>
      <c r="K19" s="280">
        <f>SumByColor($A$19,K2:K17)</f>
        <v>16409</v>
      </c>
      <c r="L19" s="279"/>
      <c r="M19" s="280">
        <f>SumByColor($A$19,M2:M17)</f>
        <v>182</v>
      </c>
      <c r="O19" s="81">
        <v>1.08</v>
      </c>
      <c r="P19" s="81">
        <f t="shared" si="1"/>
        <v>42.400800000000004</v>
      </c>
    </row>
    <row r="20" spans="1:20" x14ac:dyDescent="0.25">
      <c r="O20" s="81">
        <v>1.07</v>
      </c>
      <c r="P20" s="81">
        <f t="shared" si="1"/>
        <v>42.008200000000002</v>
      </c>
    </row>
    <row r="21" spans="1:20" x14ac:dyDescent="0.25">
      <c r="O21" s="81">
        <v>1.06</v>
      </c>
      <c r="P21" s="81">
        <f t="shared" si="1"/>
        <v>41.615600000000001</v>
      </c>
    </row>
    <row r="22" spans="1:20" x14ac:dyDescent="0.25">
      <c r="O22" s="81">
        <v>1.05</v>
      </c>
      <c r="P22" s="81">
        <f t="shared" si="1"/>
        <v>41.222999999999999</v>
      </c>
    </row>
    <row r="23" spans="1:20" x14ac:dyDescent="0.25">
      <c r="O23" s="81">
        <v>1.04</v>
      </c>
      <c r="P23" s="81">
        <f t="shared" si="1"/>
        <v>40.830399999999997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40.437799999999996</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40.045200000000001</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39.6526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39.26</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38.867399999999996</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38.474799999999995</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38.0822</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37.689599999999999</v>
      </c>
    </row>
    <row r="32" spans="1:20" x14ac:dyDescent="0.25">
      <c r="A32">
        <v>100</v>
      </c>
      <c r="B32" s="164">
        <v>43385</v>
      </c>
      <c r="C32" s="10">
        <v>400</v>
      </c>
      <c r="D32" s="39">
        <v>50.534999999999997</v>
      </c>
      <c r="E32" s="39">
        <v>42.61</v>
      </c>
      <c r="F32" s="39">
        <f t="shared" ref="F32:F50" si="5">C32*(E32-D32)</f>
        <v>-3169.9999999999991</v>
      </c>
      <c r="G32" s="39">
        <f t="shared" ref="G32:G50" si="6">D32*C32</f>
        <v>20214</v>
      </c>
      <c r="H32" s="179">
        <f t="shared" ref="H32:H50" si="7">(E32-D32)/D32</f>
        <v>-0.15682200455130102</v>
      </c>
      <c r="I32" s="39"/>
      <c r="J32" s="39"/>
      <c r="K32" s="39"/>
      <c r="L32" s="39"/>
      <c r="O32" s="81">
        <v>0.95</v>
      </c>
      <c r="P32" s="81">
        <f t="shared" si="1"/>
        <v>37.296999999999997</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36.904399999999995</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36.511800000000001</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36.119199999999999</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35.726599999999998</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35.333999999999996</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B54" s="72"/>
      <c r="C54" s="4"/>
      <c r="D54" s="3"/>
      <c r="E54" s="3"/>
      <c r="F54" s="3"/>
      <c r="G54" s="3"/>
      <c r="H54" s="216"/>
      <c r="I54" s="214"/>
    </row>
    <row r="55" spans="1:17" x14ac:dyDescent="0.25">
      <c r="B55" s="72"/>
      <c r="C55" s="4"/>
      <c r="D55" s="3"/>
      <c r="E55" s="3"/>
      <c r="F55" s="3"/>
      <c r="G55" s="3"/>
      <c r="H55" s="216"/>
      <c r="I55" s="3"/>
    </row>
    <row r="56" spans="1:17" x14ac:dyDescent="0.25">
      <c r="B56" s="72"/>
      <c r="C56" s="4"/>
      <c r="D56" s="3"/>
      <c r="E56" s="3"/>
      <c r="F56" s="3"/>
      <c r="G56" s="3"/>
      <c r="H56" s="216"/>
      <c r="I56" s="3"/>
    </row>
    <row r="57" spans="1:17" x14ac:dyDescent="0.25">
      <c r="B57" s="72"/>
      <c r="C57" s="4"/>
      <c r="D57" s="3"/>
      <c r="E57" s="3"/>
      <c r="F57" s="3"/>
      <c r="G57" s="3"/>
      <c r="H57" s="216"/>
      <c r="I57" s="3"/>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54:F63 H54:H63">
    <cfRule type="expression" dxfId="1817" priority="35">
      <formula>F54&gt;0</formula>
    </cfRule>
    <cfRule type="expression" dxfId="1816" priority="36">
      <formula>F54&lt;0</formula>
    </cfRule>
  </conditionalFormatting>
  <conditionalFormatting sqref="Q7">
    <cfRule type="expression" dxfId="1815" priority="33">
      <formula>Q7&gt;0</formula>
    </cfRule>
    <cfRule type="expression" dxfId="1814" priority="34">
      <formula>Q7&lt;0</formula>
    </cfRule>
  </conditionalFormatting>
  <conditionalFormatting sqref="Q8">
    <cfRule type="expression" dxfId="1813" priority="31">
      <formula>Q8&gt;0</formula>
    </cfRule>
    <cfRule type="expression" dxfId="1812" priority="32">
      <formula>Q8&lt;0</formula>
    </cfRule>
  </conditionalFormatting>
  <conditionalFormatting sqref="F30:F53">
    <cfRule type="expression" dxfId="1811" priority="29">
      <formula>F30&gt;0</formula>
    </cfRule>
    <cfRule type="expression" dxfId="1810" priority="30">
      <formula>F30&lt;0</formula>
    </cfRule>
  </conditionalFormatting>
  <conditionalFormatting sqref="H30:H53">
    <cfRule type="expression" dxfId="1809" priority="27">
      <formula>H30&gt;0</formula>
    </cfRule>
    <cfRule type="expression" dxfId="1808" priority="28">
      <formula>H30&lt;0</formula>
    </cfRule>
  </conditionalFormatting>
  <conditionalFormatting sqref="Q10">
    <cfRule type="expression" dxfId="1807" priority="25">
      <formula>Q10&gt;0</formula>
    </cfRule>
    <cfRule type="expression" dxfId="1806" priority="26">
      <formula>Q10&lt;0</formula>
    </cfRule>
  </conditionalFormatting>
  <conditionalFormatting sqref="J25:J39">
    <cfRule type="expression" dxfId="1805" priority="23">
      <formula>J25&gt;0</formula>
    </cfRule>
    <cfRule type="expression" dxfId="1804" priority="24">
      <formula>J25&lt;0</formula>
    </cfRule>
  </conditionalFormatting>
  <conditionalFormatting sqref="K25:K36">
    <cfRule type="expression" dxfId="1803" priority="21">
      <formula>K25&gt;0</formula>
    </cfRule>
    <cfRule type="expression" dxfId="1802" priority="22">
      <formula>K25&lt;0</formula>
    </cfRule>
  </conditionalFormatting>
  <conditionalFormatting sqref="L25">
    <cfRule type="expression" dxfId="1801" priority="19">
      <formula>L25&gt;0</formula>
    </cfRule>
    <cfRule type="expression" dxfId="1800" priority="20">
      <formula>L25&lt;0</formula>
    </cfRule>
  </conditionalFormatting>
  <conditionalFormatting sqref="F89:F110">
    <cfRule type="expression" dxfId="1799" priority="17">
      <formula>F89&gt;0</formula>
    </cfRule>
    <cfRule type="expression" dxfId="1798" priority="18">
      <formula>F89&lt;0</formula>
    </cfRule>
  </conditionalFormatting>
  <conditionalFormatting sqref="H89:H110">
    <cfRule type="expression" dxfId="1797" priority="15">
      <formula>H89&gt;0</formula>
    </cfRule>
    <cfRule type="expression" dxfId="1796" priority="16">
      <formula>H89&lt;0</formula>
    </cfRule>
  </conditionalFormatting>
  <conditionalFormatting sqref="J89:J102">
    <cfRule type="expression" dxfId="1795" priority="13">
      <formula>J89&gt;0</formula>
    </cfRule>
    <cfRule type="expression" dxfId="1794" priority="14">
      <formula>J89&lt;0</formula>
    </cfRule>
  </conditionalFormatting>
  <conditionalFormatting sqref="K89:K102">
    <cfRule type="expression" dxfId="1793" priority="11">
      <formula>K89&gt;0</formula>
    </cfRule>
    <cfRule type="expression" dxfId="1792" priority="12">
      <formula>K89&lt;0</formula>
    </cfRule>
  </conditionalFormatting>
  <conditionalFormatting sqref="L89:L102">
    <cfRule type="expression" dxfId="1791" priority="9">
      <formula>L89&gt;0</formula>
    </cfRule>
    <cfRule type="expression" dxfId="1790" priority="10">
      <formula>L89&lt;0</formula>
    </cfRule>
  </conditionalFormatting>
  <conditionalFormatting sqref="F25:F29">
    <cfRule type="expression" dxfId="1789" priority="7">
      <formula>F25&gt;0</formula>
    </cfRule>
    <cfRule type="expression" dxfId="1788" priority="8">
      <formula>F25&lt;0</formula>
    </cfRule>
  </conditionalFormatting>
  <conditionalFormatting sqref="H25:H29">
    <cfRule type="expression" dxfId="1787" priority="5">
      <formula>H25&gt;0</formula>
    </cfRule>
    <cfRule type="expression" dxfId="178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50.369900000000001</v>
      </c>
      <c r="R4" s="425">
        <v>-2.8E-3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10073.98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486.92000000000189</v>
      </c>
      <c r="R7">
        <v>100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486.92000000000189</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5.0789293067948049E-2</v>
      </c>
      <c r="T9" s="156"/>
      <c r="U9" t="s">
        <v>1006</v>
      </c>
    </row>
    <row r="10" spans="1:21" x14ac:dyDescent="0.25">
      <c r="B10" s="404">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5.5588754394985888E-2</v>
      </c>
      <c r="R11">
        <v>0.7</v>
      </c>
      <c r="T11" s="1">
        <v>43285</v>
      </c>
      <c r="U11" t="s">
        <v>1130</v>
      </c>
    </row>
    <row r="12" spans="1:21" x14ac:dyDescent="0.25">
      <c r="H12" s="70"/>
      <c r="O12" s="11" t="s">
        <v>921</v>
      </c>
      <c r="Q12" s="1" t="s">
        <v>1370</v>
      </c>
    </row>
    <row r="13" spans="1:21" x14ac:dyDescent="0.25">
      <c r="H13" s="70"/>
      <c r="O13" s="11" t="s">
        <v>947</v>
      </c>
      <c r="Q13" s="2">
        <f>Q4/(3.94+4.03)*2</f>
        <v>12.639874529485571</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55.406890000000004</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54.903191000000007</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54.399492000000002</v>
      </c>
    </row>
    <row r="20" spans="1:21" x14ac:dyDescent="0.25">
      <c r="O20" s="81">
        <v>1.07</v>
      </c>
      <c r="P20" s="81">
        <f t="shared" si="2"/>
        <v>53.895793000000005</v>
      </c>
      <c r="T20" s="1">
        <v>43416</v>
      </c>
      <c r="U20" t="s">
        <v>1298</v>
      </c>
    </row>
    <row r="21" spans="1:21" x14ac:dyDescent="0.25">
      <c r="O21" s="81">
        <v>1.06</v>
      </c>
      <c r="P21" s="81">
        <f t="shared" si="2"/>
        <v>53.392094000000007</v>
      </c>
    </row>
    <row r="22" spans="1:21" x14ac:dyDescent="0.25">
      <c r="O22" s="81">
        <v>1.05</v>
      </c>
      <c r="P22" s="81">
        <f t="shared" si="2"/>
        <v>52.888395000000003</v>
      </c>
    </row>
    <row r="23" spans="1:21" x14ac:dyDescent="0.25">
      <c r="O23" s="81">
        <v>1.04</v>
      </c>
      <c r="P23" s="81">
        <f t="shared" si="2"/>
        <v>52.384696000000005</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51.880997000000001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51.377298000000003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50.873598999999999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50.369900000000001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49.866201000000004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49.362501999999999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48.858803000000002</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48.355103999999997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47.851405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47.347705999999995</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46.844007000000005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46.340308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45.836609000000003</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45.332910000000005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85" priority="47">
      <formula>F7&gt;0</formula>
    </cfRule>
    <cfRule type="expression" dxfId="1784" priority="48">
      <formula>F7&lt;0</formula>
    </cfRule>
  </conditionalFormatting>
  <conditionalFormatting sqref="Q8">
    <cfRule type="expression" dxfId="1783" priority="45">
      <formula>Q8&gt;0</formula>
    </cfRule>
    <cfRule type="expression" dxfId="1782" priority="46">
      <formula>Q8&lt;0</formula>
    </cfRule>
  </conditionalFormatting>
  <conditionalFormatting sqref="Q10">
    <cfRule type="expression" dxfId="1781" priority="39">
      <formula>Q10&gt;0</formula>
    </cfRule>
    <cfRule type="expression" dxfId="1780" priority="40">
      <formula>Q10&lt;0</formula>
    </cfRule>
  </conditionalFormatting>
  <conditionalFormatting sqref="K25:K39">
    <cfRule type="expression" dxfId="1779" priority="35">
      <formula>K25&gt;0</formula>
    </cfRule>
    <cfRule type="expression" dxfId="1778" priority="36">
      <formula>K25&lt;0</formula>
    </cfRule>
  </conditionalFormatting>
  <conditionalFormatting sqref="L25">
    <cfRule type="expression" dxfId="1777" priority="33">
      <formula>L25&gt;0</formula>
    </cfRule>
    <cfRule type="expression" dxfId="1776" priority="34">
      <formula>L25&lt;0</formula>
    </cfRule>
  </conditionalFormatting>
  <conditionalFormatting sqref="F91:F112">
    <cfRule type="expression" dxfId="1775" priority="31">
      <formula>F91&gt;0</formula>
    </cfRule>
    <cfRule type="expression" dxfId="1774" priority="32">
      <formula>F91&lt;0</formula>
    </cfRule>
  </conditionalFormatting>
  <conditionalFormatting sqref="H91:H112">
    <cfRule type="expression" dxfId="1773" priority="29">
      <formula>H91&gt;0</formula>
    </cfRule>
    <cfRule type="expression" dxfId="1772" priority="30">
      <formula>H91&lt;0</formula>
    </cfRule>
  </conditionalFormatting>
  <conditionalFormatting sqref="J91:J104">
    <cfRule type="expression" dxfId="1771" priority="27">
      <formula>J91&gt;0</formula>
    </cfRule>
    <cfRule type="expression" dxfId="1770" priority="28">
      <formula>J91&lt;0</formula>
    </cfRule>
  </conditionalFormatting>
  <conditionalFormatting sqref="K91:K104">
    <cfRule type="expression" dxfId="1769" priority="25">
      <formula>K91&gt;0</formula>
    </cfRule>
    <cfRule type="expression" dxfId="1768" priority="26">
      <formula>K91&lt;0</formula>
    </cfRule>
  </conditionalFormatting>
  <conditionalFormatting sqref="L91:L104">
    <cfRule type="expression" dxfId="1767" priority="23">
      <formula>L91&gt;0</formula>
    </cfRule>
    <cfRule type="expression" dxfId="1766" priority="24">
      <formula>L91&lt;0</formula>
    </cfRule>
  </conditionalFormatting>
  <conditionalFormatting sqref="F25 F29">
    <cfRule type="expression" dxfId="1765" priority="21">
      <formula>F25&gt;0</formula>
    </cfRule>
    <cfRule type="expression" dxfId="1764" priority="22">
      <formula>F25&lt;0</formula>
    </cfRule>
  </conditionalFormatting>
  <conditionalFormatting sqref="H25 H29">
    <cfRule type="expression" dxfId="1763" priority="19">
      <formula>H25&gt;0</formula>
    </cfRule>
    <cfRule type="expression" dxfId="1762" priority="20">
      <formula>H25&lt;0</formula>
    </cfRule>
  </conditionalFormatting>
  <conditionalFormatting sqref="F26:F28">
    <cfRule type="expression" dxfId="1761" priority="17">
      <formula>F26&gt;0</formula>
    </cfRule>
    <cfRule type="expression" dxfId="1760" priority="18">
      <formula>F26&lt;0</formula>
    </cfRule>
  </conditionalFormatting>
  <conditionalFormatting sqref="H26:H28">
    <cfRule type="expression" dxfId="1759" priority="15">
      <formula>H26&gt;0</formula>
    </cfRule>
    <cfRule type="expression" dxfId="1758" priority="16">
      <formula>H26&lt;0</formula>
    </cfRule>
  </conditionalFormatting>
  <conditionalFormatting sqref="J25:J49">
    <cfRule type="expression" dxfId="1757" priority="11">
      <formula>J25&gt;0</formula>
    </cfRule>
    <cfRule type="expression" dxfId="1756" priority="12">
      <formula>J25&lt;0</formula>
    </cfRule>
  </conditionalFormatting>
  <conditionalFormatting sqref="J50:J61">
    <cfRule type="expression" dxfId="1755" priority="9">
      <formula>J50&gt;0</formula>
    </cfRule>
    <cfRule type="expression" dxfId="1754" priority="10">
      <formula>J50&lt;0</formula>
    </cfRule>
  </conditionalFormatting>
  <conditionalFormatting sqref="H62:H63 F62:F63">
    <cfRule type="expression" dxfId="1753" priority="1">
      <formula>F62&gt;0</formula>
    </cfRule>
    <cfRule type="expression" dxfId="175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30.83</v>
      </c>
      <c r="R4" s="425">
        <v>-6.9999999999999999E-4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9249</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3133.8399999999965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3133.8399999999965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0.51247064672060827</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6.4871878040869288E-2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8.8085714285714278</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33.913000000000004</v>
      </c>
      <c r="T18" s="1">
        <v>43308</v>
      </c>
      <c r="U18" t="s">
        <v>1193</v>
      </c>
    </row>
    <row r="19" spans="1:21" x14ac:dyDescent="0.25">
      <c r="O19" s="81">
        <v>1.0900000000000001</v>
      </c>
      <c r="P19" s="81">
        <f t="shared" ref="P19:P38" si="2">O19*$Q$4</f>
        <v>33.604700000000001</v>
      </c>
    </row>
    <row r="20" spans="1:21" x14ac:dyDescent="0.25">
      <c r="O20" s="81">
        <v>1.08</v>
      </c>
      <c r="P20" s="81">
        <f t="shared" si="2"/>
        <v>33.296399999999998</v>
      </c>
      <c r="T20" s="1">
        <v>43320</v>
      </c>
      <c r="U20" t="s">
        <v>1225</v>
      </c>
    </row>
    <row r="21" spans="1:21" x14ac:dyDescent="0.25">
      <c r="O21" s="81">
        <v>1.07</v>
      </c>
      <c r="P21" s="81">
        <f t="shared" si="2"/>
        <v>32.988100000000003</v>
      </c>
    </row>
    <row r="22" spans="1:21" x14ac:dyDescent="0.25">
      <c r="O22" s="81">
        <v>1.06</v>
      </c>
      <c r="P22" s="81">
        <f t="shared" si="2"/>
        <v>32.6798</v>
      </c>
      <c r="T22" s="1">
        <v>43353</v>
      </c>
      <c r="U22" t="s">
        <v>1261</v>
      </c>
    </row>
    <row r="23" spans="1:21" x14ac:dyDescent="0.25">
      <c r="O23" s="81">
        <v>1.05</v>
      </c>
      <c r="P23" s="81">
        <f t="shared" si="2"/>
        <v>32.371499999999997</v>
      </c>
    </row>
    <row r="24" spans="1:21" x14ac:dyDescent="0.25">
      <c r="O24" s="81">
        <v>1.04</v>
      </c>
      <c r="P24" s="81">
        <f t="shared" si="2"/>
        <v>32.063200000000002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31.754899999999999</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31.4466</v>
      </c>
    </row>
    <row r="27" spans="1:21" x14ac:dyDescent="0.25">
      <c r="O27" s="81">
        <v>1.01</v>
      </c>
      <c r="P27" s="81">
        <f t="shared" si="2"/>
        <v>31.138299999999997</v>
      </c>
      <c r="T27" s="1">
        <v>43397</v>
      </c>
      <c r="U27" t="s">
        <v>1292</v>
      </c>
    </row>
    <row r="28" spans="1:21" x14ac:dyDescent="0.25">
      <c r="O28" s="81">
        <v>1</v>
      </c>
      <c r="P28" s="81">
        <f t="shared" si="2"/>
        <v>30.83</v>
      </c>
      <c r="T28" s="1">
        <v>43399</v>
      </c>
      <c r="U28" t="s">
        <v>1291</v>
      </c>
    </row>
    <row r="29" spans="1:21" x14ac:dyDescent="0.25">
      <c r="O29" s="81">
        <v>0.99</v>
      </c>
      <c r="P29" s="81">
        <f t="shared" si="2"/>
        <v>30.521699999999999</v>
      </c>
    </row>
    <row r="30" spans="1:21" x14ac:dyDescent="0.25">
      <c r="O30" s="81">
        <v>0.98</v>
      </c>
      <c r="P30" s="81">
        <f t="shared" si="2"/>
        <v>30.213399999999996</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29.905099999999997</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29.596799999999998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29.288499999999996</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28.980199999999996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28.671900000000001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28.363599999999998</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28.055299999999999</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27.747</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1" priority="47">
      <formula>F37&gt;0</formula>
    </cfRule>
    <cfRule type="expression" dxfId="1750" priority="48">
      <formula>F37&lt;0</formula>
    </cfRule>
  </conditionalFormatting>
  <conditionalFormatting sqref="Q7">
    <cfRule type="expression" dxfId="1749" priority="45">
      <formula>Q7&gt;0</formula>
    </cfRule>
    <cfRule type="expression" dxfId="1748" priority="46">
      <formula>Q7&lt;0</formula>
    </cfRule>
  </conditionalFormatting>
  <conditionalFormatting sqref="Q8">
    <cfRule type="expression" dxfId="1747" priority="43">
      <formula>Q8&gt;0</formula>
    </cfRule>
    <cfRule type="expression" dxfId="1746" priority="44">
      <formula>Q8&lt;0</formula>
    </cfRule>
  </conditionalFormatting>
  <conditionalFormatting sqref="Q10">
    <cfRule type="expression" dxfId="1745" priority="37">
      <formula>Q10&gt;0</formula>
    </cfRule>
    <cfRule type="expression" dxfId="1744" priority="38">
      <formula>Q10&lt;0</formula>
    </cfRule>
  </conditionalFormatting>
  <conditionalFormatting sqref="J32:J45">
    <cfRule type="expression" dxfId="1743" priority="35">
      <formula>J32&gt;0</formula>
    </cfRule>
    <cfRule type="expression" dxfId="1742" priority="36">
      <formula>J32&lt;0</formula>
    </cfRule>
  </conditionalFormatting>
  <conditionalFormatting sqref="K32:K45">
    <cfRule type="expression" dxfId="1741" priority="33">
      <formula>K32&gt;0</formula>
    </cfRule>
    <cfRule type="expression" dxfId="1740" priority="34">
      <formula>K32&lt;0</formula>
    </cfRule>
  </conditionalFormatting>
  <conditionalFormatting sqref="L32:L40">
    <cfRule type="expression" dxfId="1739" priority="31">
      <formula>L32&gt;0</formula>
    </cfRule>
    <cfRule type="expression" dxfId="1738" priority="32">
      <formula>L32&lt;0</formula>
    </cfRule>
  </conditionalFormatting>
  <conditionalFormatting sqref="F114:F135">
    <cfRule type="expression" dxfId="1737" priority="29">
      <formula>F114&gt;0</formula>
    </cfRule>
    <cfRule type="expression" dxfId="1736" priority="30">
      <formula>F114&lt;0</formula>
    </cfRule>
  </conditionalFormatting>
  <conditionalFormatting sqref="H114:H135">
    <cfRule type="expression" dxfId="1735" priority="27">
      <formula>H114&gt;0</formula>
    </cfRule>
    <cfRule type="expression" dxfId="1734" priority="28">
      <formula>H114&lt;0</formula>
    </cfRule>
  </conditionalFormatting>
  <conditionalFormatting sqref="J114:J127">
    <cfRule type="expression" dxfId="1733" priority="25">
      <formula>J114&gt;0</formula>
    </cfRule>
    <cfRule type="expression" dxfId="1732" priority="26">
      <formula>J114&lt;0</formula>
    </cfRule>
  </conditionalFormatting>
  <conditionalFormatting sqref="K114:K127">
    <cfRule type="expression" dxfId="1731" priority="23">
      <formula>K114&gt;0</formula>
    </cfRule>
    <cfRule type="expression" dxfId="1730" priority="24">
      <formula>K114&lt;0</formula>
    </cfRule>
  </conditionalFormatting>
  <conditionalFormatting sqref="L114:L127">
    <cfRule type="expression" dxfId="1729" priority="21">
      <formula>L114&gt;0</formula>
    </cfRule>
    <cfRule type="expression" dxfId="1728" priority="22">
      <formula>L114&lt;0</formula>
    </cfRule>
  </conditionalFormatting>
  <conditionalFormatting sqref="F32:F36">
    <cfRule type="expression" dxfId="1727" priority="19">
      <formula>F32&gt;0</formula>
    </cfRule>
    <cfRule type="expression" dxfId="1726" priority="20">
      <formula>F32&lt;0</formula>
    </cfRule>
  </conditionalFormatting>
  <conditionalFormatting sqref="H32:H36">
    <cfRule type="expression" dxfId="1725" priority="17">
      <formula>H32&gt;0</formula>
    </cfRule>
    <cfRule type="expression" dxfId="1724" priority="18">
      <formula>H32&lt;0</formula>
    </cfRule>
  </conditionalFormatting>
  <conditionalFormatting sqref="Q9">
    <cfRule type="expression" dxfId="1723" priority="15">
      <formula>Q9&gt;0</formula>
    </cfRule>
    <cfRule type="expression" dxfId="1722" priority="16">
      <formula>Q9&lt;0</formula>
    </cfRule>
  </conditionalFormatting>
  <conditionalFormatting sqref="H67:H69 F67:F69">
    <cfRule type="expression" dxfId="1721" priority="13">
      <formula>F67&gt;0</formula>
    </cfRule>
    <cfRule type="expression" dxfId="1720" priority="14">
      <formula>F67&lt;0</formula>
    </cfRule>
  </conditionalFormatting>
  <conditionalFormatting sqref="H70:H72 F70:F72">
    <cfRule type="expression" dxfId="1719" priority="11">
      <formula>F70&gt;0</formula>
    </cfRule>
    <cfRule type="expression" dxfId="1718" priority="12">
      <formula>F70&lt;0</formula>
    </cfRule>
  </conditionalFormatting>
  <conditionalFormatting sqref="F77 H77">
    <cfRule type="expression" dxfId="1717" priority="7">
      <formula>F77&gt;0</formula>
    </cfRule>
    <cfRule type="expression" dxfId="1716" priority="8">
      <formula>F77&lt;0</formula>
    </cfRule>
  </conditionalFormatting>
  <conditionalFormatting sqref="F74:F76 H74:H76">
    <cfRule type="expression" dxfId="1715" priority="5">
      <formula>F74&gt;0</formula>
    </cfRule>
    <cfRule type="expression" dxfId="1714" priority="6">
      <formula>F74&lt;0</formula>
    </cfRule>
  </conditionalFormatting>
  <conditionalFormatting sqref="H79:H81 F79:F81">
    <cfRule type="expression" dxfId="1713" priority="3">
      <formula>F79&gt;0</formula>
    </cfRule>
    <cfRule type="expression" dxfId="1712" priority="4">
      <formula>F79&lt;0</formula>
    </cfRule>
  </conditionalFormatting>
  <conditionalFormatting sqref="H82:H84 F82:F84">
    <cfRule type="expression" dxfId="1711" priority="1">
      <formula>F82&gt;0</formula>
    </cfRule>
    <cfRule type="expression" dxfId="1710"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1681.7100000000023</v>
      </c>
      <c r="R7">
        <v>0</v>
      </c>
      <c r="W7" s="134"/>
    </row>
    <row r="8" spans="1:23" x14ac:dyDescent="0.25">
      <c r="B8" s="4"/>
      <c r="C8" s="4"/>
      <c r="D8" s="3"/>
      <c r="E8" s="3"/>
      <c r="F8" s="3"/>
      <c r="G8" s="4"/>
      <c r="H8" s="161"/>
      <c r="I8" s="3"/>
      <c r="J8" s="3"/>
      <c r="K8" s="3"/>
      <c r="L8" s="4"/>
      <c r="M8" s="4"/>
      <c r="O8" s="11" t="s">
        <v>179</v>
      </c>
      <c r="P8" s="33"/>
      <c r="Q8" s="2">
        <f>K18+M18-F18+Q2*Q4</f>
        <v>1538.6800000000021</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31.4</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31</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c r="C48" s="10"/>
      <c r="D48" s="39"/>
      <c r="E48" s="39"/>
      <c r="F48" s="39"/>
      <c r="G48" s="39"/>
      <c r="H48" s="179"/>
      <c r="I48" s="39"/>
      <c r="J48" s="39"/>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09" priority="32">
      <formula>F51&gt;0</formula>
    </cfRule>
    <cfRule type="expression" dxfId="1708" priority="33">
      <formula>F51&lt;0</formula>
    </cfRule>
  </conditionalFormatting>
  <conditionalFormatting sqref="Q7">
    <cfRule type="expression" dxfId="1707" priority="30">
      <formula>Q7&gt;0</formula>
    </cfRule>
    <cfRule type="expression" dxfId="1706" priority="31">
      <formula>Q7&lt;0</formula>
    </cfRule>
  </conditionalFormatting>
  <conditionalFormatting sqref="Q8">
    <cfRule type="expression" dxfId="1705" priority="28">
      <formula>Q8&gt;0</formula>
    </cfRule>
    <cfRule type="expression" dxfId="1704" priority="29">
      <formula>Q8&lt;0</formula>
    </cfRule>
  </conditionalFormatting>
  <conditionalFormatting sqref="F25:F44 F46:F50">
    <cfRule type="expression" dxfId="1703" priority="26">
      <formula>F25&gt;0</formula>
    </cfRule>
    <cfRule type="expression" dxfId="1702" priority="27">
      <formula>F25&lt;0</formula>
    </cfRule>
  </conditionalFormatting>
  <conditionalFormatting sqref="H25:H44 H46:H50">
    <cfRule type="expression" dxfId="1701" priority="24">
      <formula>H25&gt;0</formula>
    </cfRule>
    <cfRule type="expression" dxfId="1700" priority="25">
      <formula>H25&lt;0</formula>
    </cfRule>
  </conditionalFormatting>
  <conditionalFormatting sqref="F89:F110">
    <cfRule type="expression" dxfId="1699" priority="22">
      <formula>F89&gt;0</formula>
    </cfRule>
    <cfRule type="expression" dxfId="1698" priority="23">
      <formula>F89&lt;0</formula>
    </cfRule>
  </conditionalFormatting>
  <conditionalFormatting sqref="H89:H110">
    <cfRule type="expression" dxfId="1697" priority="20">
      <formula>H89&gt;0</formula>
    </cfRule>
    <cfRule type="expression" dxfId="1696" priority="21">
      <formula>H89&lt;0</formula>
    </cfRule>
  </conditionalFormatting>
  <conditionalFormatting sqref="Q10">
    <cfRule type="expression" dxfId="1695" priority="18">
      <formula>Q10&gt;0</formula>
    </cfRule>
    <cfRule type="expression" dxfId="1694" priority="19">
      <formula>Q10&lt;0</formula>
    </cfRule>
  </conditionalFormatting>
  <conditionalFormatting sqref="J25:J39">
    <cfRule type="expression" dxfId="1693" priority="16">
      <formula>J25&gt;0</formula>
    </cfRule>
    <cfRule type="expression" dxfId="1692" priority="17">
      <formula>J25&lt;0</formula>
    </cfRule>
  </conditionalFormatting>
  <conditionalFormatting sqref="K25:K38">
    <cfRule type="expression" dxfId="1691" priority="14">
      <formula>K25&gt;0</formula>
    </cfRule>
    <cfRule type="expression" dxfId="1690" priority="15">
      <formula>K25&lt;0</formula>
    </cfRule>
  </conditionalFormatting>
  <conditionalFormatting sqref="L25:L38">
    <cfRule type="expression" dxfId="1689" priority="12">
      <formula>L25&gt;0</formula>
    </cfRule>
    <cfRule type="expression" dxfId="168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47:J48 J50">
    <cfRule type="expression" dxfId="1687" priority="9">
      <formula>J40&gt;0</formula>
    </cfRule>
    <cfRule type="expression" dxfId="168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85" priority="7">
      <formula>F45&gt;0</formula>
    </cfRule>
    <cfRule type="expression" dxfId="1684" priority="8">
      <formula>F45&lt;0</formula>
    </cfRule>
  </conditionalFormatting>
  <conditionalFormatting sqref="H45">
    <cfRule type="expression" dxfId="1683" priority="5">
      <formula>H45&gt;0</formula>
    </cfRule>
    <cfRule type="expression" dxfId="1682" priority="6">
      <formula>H45&lt;0</formula>
    </cfRule>
  </conditionalFormatting>
  <conditionalFormatting sqref="J45">
    <cfRule type="expression" dxfId="1681" priority="3">
      <formula>J45&gt;0</formula>
    </cfRule>
    <cfRule type="expression" dxfId="1680" priority="4">
      <formula>J45&lt;0</formula>
    </cfRule>
  </conditionalFormatting>
  <conditionalFormatting sqref="J46">
    <cfRule type="expression" dxfId="1679" priority="1">
      <formula>J46&gt;0</formula>
    </cfRule>
    <cfRule type="expression" dxfId="167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77" priority="74">
      <formula>F12&gt;0</formula>
    </cfRule>
    <cfRule type="expression" dxfId="167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75" priority="67">
      <formula>F124&gt;0</formula>
    </cfRule>
    <cfRule type="expression" dxfId="1674" priority="68">
      <formula>F124&lt;0</formula>
    </cfRule>
  </conditionalFormatting>
  <conditionalFormatting sqref="H124:H130">
    <cfRule type="expression" dxfId="1673" priority="55">
      <formula>H124&gt;0</formula>
    </cfRule>
    <cfRule type="expression" dxfId="1672" priority="56">
      <formula>H124&lt;0</formula>
    </cfRule>
  </conditionalFormatting>
  <conditionalFormatting sqref="H131">
    <cfRule type="expression" dxfId="1671" priority="53">
      <formula>H131&gt;0</formula>
    </cfRule>
    <cfRule type="expression" dxfId="1670" priority="54">
      <formula>H131&lt;0</formula>
    </cfRule>
  </conditionalFormatting>
  <conditionalFormatting sqref="H132">
    <cfRule type="expression" dxfId="1669" priority="51">
      <formula>H132&gt;0</formula>
    </cfRule>
    <cfRule type="expression" dxfId="1668" priority="52">
      <formula>H132&lt;0</formula>
    </cfRule>
  </conditionalFormatting>
  <conditionalFormatting sqref="H133:H135">
    <cfRule type="expression" dxfId="1667" priority="49">
      <formula>H133&gt;0</formula>
    </cfRule>
    <cfRule type="expression" dxfId="1666" priority="50">
      <formula>H133&lt;0</formula>
    </cfRule>
  </conditionalFormatting>
  <conditionalFormatting sqref="H136">
    <cfRule type="expression" dxfId="1665" priority="45">
      <formula>H136&gt;0</formula>
    </cfRule>
    <cfRule type="expression" dxfId="1664" priority="46">
      <formula>H136&lt;0</formula>
    </cfRule>
  </conditionalFormatting>
  <conditionalFormatting sqref="Q7">
    <cfRule type="expression" dxfId="1663" priority="39">
      <formula>Q7&gt;0</formula>
    </cfRule>
    <cfRule type="expression" dxfId="1662" priority="40">
      <formula>Q7&lt;0</formula>
    </cfRule>
  </conditionalFormatting>
  <conditionalFormatting sqref="Q8">
    <cfRule type="expression" dxfId="1661" priority="37">
      <formula>Q8&gt;0</formula>
    </cfRule>
    <cfRule type="expression" dxfId="1660" priority="38">
      <formula>Q8&lt;0</formula>
    </cfRule>
  </conditionalFormatting>
  <conditionalFormatting sqref="F167:F178 H167:H178">
    <cfRule type="expression" dxfId="1659" priority="35">
      <formula>F167&gt;0</formula>
    </cfRule>
    <cfRule type="expression" dxfId="1658" priority="36">
      <formula>F167&lt;0</formula>
    </cfRule>
  </conditionalFormatting>
  <conditionalFormatting sqref="F183:F197 H183:H197">
    <cfRule type="expression" dxfId="1657" priority="33">
      <formula>F183&gt;0</formula>
    </cfRule>
    <cfRule type="expression" dxfId="1656" priority="34">
      <formula>F183&lt;0</formula>
    </cfRule>
  </conditionalFormatting>
  <conditionalFormatting sqref="F198:F206 H198:H206">
    <cfRule type="expression" dxfId="1655" priority="31">
      <formula>F198&gt;0</formula>
    </cfRule>
    <cfRule type="expression" dxfId="1654" priority="32">
      <formula>F198&lt;0</formula>
    </cfRule>
  </conditionalFormatting>
  <conditionalFormatting sqref="F141:F147 H141:H147">
    <cfRule type="expression" dxfId="1653" priority="29">
      <formula>F141&gt;0</formula>
    </cfRule>
    <cfRule type="expression" dxfId="1652" priority="30">
      <formula>F141&lt;0</formula>
    </cfRule>
  </conditionalFormatting>
  <conditionalFormatting sqref="H149:H152 F149:F152">
    <cfRule type="expression" dxfId="1651" priority="27">
      <formula>F149&gt;0</formula>
    </cfRule>
    <cfRule type="expression" dxfId="1650" priority="28">
      <formula>F149&lt;0</formula>
    </cfRule>
  </conditionalFormatting>
  <conditionalFormatting sqref="F226 H215:H218 H257:H260 F257:F260 H226 H231:H233 F231:F233 F235:F244 H235:H244">
    <cfRule type="expression" dxfId="1649" priority="25">
      <formula>F215&gt;0</formula>
    </cfRule>
    <cfRule type="expression" dxfId="1648" priority="26">
      <formula>F215&lt;0</formula>
    </cfRule>
  </conditionalFormatting>
  <conditionalFormatting sqref="F207:F218">
    <cfRule type="expression" dxfId="1647" priority="23">
      <formula>F207&gt;0</formula>
    </cfRule>
    <cfRule type="expression" dxfId="1646" priority="24">
      <formula>F207&lt;0</formula>
    </cfRule>
  </conditionalFormatting>
  <conditionalFormatting sqref="H207:H208">
    <cfRule type="expression" dxfId="1645" priority="21">
      <formula>H207&gt;0</formula>
    </cfRule>
    <cfRule type="expression" dxfId="1644" priority="22">
      <formula>H207&lt;0</formula>
    </cfRule>
  </conditionalFormatting>
  <conditionalFormatting sqref="H209">
    <cfRule type="expression" dxfId="1643" priority="19">
      <formula>H209&gt;0</formula>
    </cfRule>
    <cfRule type="expression" dxfId="1642" priority="20">
      <formula>H209&lt;0</formula>
    </cfRule>
  </conditionalFormatting>
  <conditionalFormatting sqref="H210">
    <cfRule type="expression" dxfId="1641" priority="17">
      <formula>H210&gt;0</formula>
    </cfRule>
    <cfRule type="expression" dxfId="1640" priority="18">
      <formula>H210&lt;0</formula>
    </cfRule>
  </conditionalFormatting>
  <conditionalFormatting sqref="H211:H213">
    <cfRule type="expression" dxfId="1639" priority="15">
      <formula>H211&gt;0</formula>
    </cfRule>
    <cfRule type="expression" dxfId="1638" priority="16">
      <formula>H211&lt;0</formula>
    </cfRule>
  </conditionalFormatting>
  <conditionalFormatting sqref="H214">
    <cfRule type="expression" dxfId="1637" priority="13">
      <formula>H214&gt;0</formula>
    </cfRule>
    <cfRule type="expression" dxfId="1636" priority="14">
      <formula>H214&lt;0</formula>
    </cfRule>
  </conditionalFormatting>
  <conditionalFormatting sqref="F245:F256 H245:H256">
    <cfRule type="expression" dxfId="1635" priority="11">
      <formula>F245&gt;0</formula>
    </cfRule>
    <cfRule type="expression" dxfId="1634" priority="12">
      <formula>F245&lt;0</formula>
    </cfRule>
  </conditionalFormatting>
  <conditionalFormatting sqref="F261:F275 H261:H275">
    <cfRule type="expression" dxfId="1633" priority="9">
      <formula>F261&gt;0</formula>
    </cfRule>
    <cfRule type="expression" dxfId="1632" priority="10">
      <formula>F261&lt;0</formula>
    </cfRule>
  </conditionalFormatting>
  <conditionalFormatting sqref="F276:F283 H276:H283">
    <cfRule type="expression" dxfId="1631" priority="7">
      <formula>F276&gt;0</formula>
    </cfRule>
    <cfRule type="expression" dxfId="1630" priority="8">
      <formula>F276&lt;0</formula>
    </cfRule>
  </conditionalFormatting>
  <conditionalFormatting sqref="F219:F225 H219:H225">
    <cfRule type="expression" dxfId="1629" priority="5">
      <formula>F219&gt;0</formula>
    </cfRule>
    <cfRule type="expression" dxfId="1628" priority="6">
      <formula>F219&lt;0</formula>
    </cfRule>
  </conditionalFormatting>
  <conditionalFormatting sqref="H227:H230 F227:F230">
    <cfRule type="expression" dxfId="1627" priority="3">
      <formula>F227&gt;0</formula>
    </cfRule>
    <cfRule type="expression" dxfId="1626" priority="4">
      <formula>F227&lt;0</formula>
    </cfRule>
  </conditionalFormatting>
  <conditionalFormatting sqref="H234 F234">
    <cfRule type="expression" dxfId="1625" priority="1">
      <formula>F234&gt;0</formula>
    </cfRule>
    <cfRule type="expression" dxfId="162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3" priority="43">
      <formula>F33&gt;0</formula>
    </cfRule>
    <cfRule type="expression" dxfId="1622" priority="44">
      <formula>F33&lt;0</formula>
    </cfRule>
  </conditionalFormatting>
  <conditionalFormatting sqref="Q7">
    <cfRule type="expression" dxfId="1621" priority="41">
      <formula>Q7&gt;0</formula>
    </cfRule>
    <cfRule type="expression" dxfId="1620" priority="42">
      <formula>Q7&lt;0</formula>
    </cfRule>
  </conditionalFormatting>
  <conditionalFormatting sqref="Q8">
    <cfRule type="expression" dxfId="1619" priority="39">
      <formula>Q8&gt;0</formula>
    </cfRule>
    <cfRule type="expression" dxfId="1618" priority="40">
      <formula>Q8&lt;0</formula>
    </cfRule>
  </conditionalFormatting>
  <conditionalFormatting sqref="F29 F32">
    <cfRule type="expression" dxfId="1617" priority="37">
      <formula>F29&gt;0</formula>
    </cfRule>
    <cfRule type="expression" dxfId="1616" priority="38">
      <formula>F29&lt;0</formula>
    </cfRule>
  </conditionalFormatting>
  <conditionalFormatting sqref="H29 H32">
    <cfRule type="expression" dxfId="1615" priority="35">
      <formula>H29&gt;0</formula>
    </cfRule>
    <cfRule type="expression" dxfId="1614" priority="36">
      <formula>H29&lt;0</formula>
    </cfRule>
  </conditionalFormatting>
  <conditionalFormatting sqref="F30:F31">
    <cfRule type="expression" dxfId="1613" priority="33">
      <formula>F30&gt;0</formula>
    </cfRule>
    <cfRule type="expression" dxfId="1612" priority="34">
      <formula>F30&lt;0</formula>
    </cfRule>
  </conditionalFormatting>
  <conditionalFormatting sqref="H30:H31">
    <cfRule type="expression" dxfId="1611" priority="31">
      <formula>H30&gt;0</formula>
    </cfRule>
    <cfRule type="expression" dxfId="1610" priority="32">
      <formula>H30&lt;0</formula>
    </cfRule>
  </conditionalFormatting>
  <conditionalFormatting sqref="F105:F140 H105:H140">
    <cfRule type="expression" dxfId="1609" priority="29">
      <formula>F105&gt;0</formula>
    </cfRule>
    <cfRule type="expression" dxfId="1608" priority="30">
      <formula>F105&lt;0</formula>
    </cfRule>
  </conditionalFormatting>
  <conditionalFormatting sqref="F96:F99">
    <cfRule type="expression" dxfId="1607" priority="27">
      <formula>F96&gt;0</formula>
    </cfRule>
    <cfRule type="expression" dxfId="1606" priority="28">
      <formula>F96&lt;0</formula>
    </cfRule>
  </conditionalFormatting>
  <conditionalFormatting sqref="H96:H99">
    <cfRule type="expression" dxfId="1605" priority="25">
      <formula>H96&gt;0</formula>
    </cfRule>
    <cfRule type="expression" dxfId="1604" priority="26">
      <formula>H96&lt;0</formula>
    </cfRule>
  </conditionalFormatting>
  <conditionalFormatting sqref="F25:F28">
    <cfRule type="expression" dxfId="1603" priority="19">
      <formula>F25&gt;0</formula>
    </cfRule>
    <cfRule type="expression" dxfId="1602" priority="20">
      <formula>F25&lt;0</formula>
    </cfRule>
  </conditionalFormatting>
  <conditionalFormatting sqref="H25:H28">
    <cfRule type="expression" dxfId="1601" priority="17">
      <formula>H25&gt;0</formula>
    </cfRule>
    <cfRule type="expression" dxfId="1600" priority="18">
      <formula>H25&lt;0</formula>
    </cfRule>
  </conditionalFormatting>
  <conditionalFormatting sqref="J27">
    <cfRule type="expression" dxfId="1599" priority="15">
      <formula>J27&gt;0</formula>
    </cfRule>
    <cfRule type="expression" dxfId="1598" priority="16">
      <formula>J27&lt;0</formula>
    </cfRule>
  </conditionalFormatting>
  <conditionalFormatting sqref="F104">
    <cfRule type="expression" dxfId="1597" priority="13">
      <formula>F104&gt;0</formula>
    </cfRule>
    <cfRule type="expression" dxfId="1596" priority="14">
      <formula>F104&lt;0</formula>
    </cfRule>
  </conditionalFormatting>
  <conditionalFormatting sqref="H104">
    <cfRule type="expression" dxfId="1595" priority="11">
      <formula>H104&gt;0</formula>
    </cfRule>
    <cfRule type="expression" dxfId="1594" priority="12">
      <formula>H104&lt;0</formula>
    </cfRule>
  </conditionalFormatting>
  <conditionalFormatting sqref="F100:F103">
    <cfRule type="expression" dxfId="1593" priority="9">
      <formula>F100&gt;0</formula>
    </cfRule>
    <cfRule type="expression" dxfId="1592" priority="10">
      <formula>F100&lt;0</formula>
    </cfRule>
  </conditionalFormatting>
  <conditionalFormatting sqref="H100:H103">
    <cfRule type="expression" dxfId="1591" priority="7">
      <formula>H100&gt;0</formula>
    </cfRule>
    <cfRule type="expression" dxfId="1590" priority="8">
      <formula>H100&lt;0</formula>
    </cfRule>
  </conditionalFormatting>
  <conditionalFormatting sqref="J102">
    <cfRule type="expression" dxfId="1589" priority="5">
      <formula>J102&gt;0</formula>
    </cfRule>
    <cfRule type="expression" dxfId="1588" priority="6">
      <formula>J102&lt;0</formula>
    </cfRule>
  </conditionalFormatting>
  <conditionalFormatting sqref="Q10">
    <cfRule type="expression" dxfId="1587" priority="3">
      <formula>Q10&gt;0</formula>
    </cfRule>
    <cfRule type="expression" dxfId="1586" priority="4">
      <formula>Q10&lt;0</formula>
    </cfRule>
  </conditionalFormatting>
  <conditionalFormatting sqref="M71">
    <cfRule type="expression" dxfId="1585" priority="1">
      <formula>M71&gt;0</formula>
    </cfRule>
    <cfRule type="expression" dxfId="158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3" priority="33">
      <formula>F34&gt;0</formula>
    </cfRule>
    <cfRule type="expression" dxfId="1582" priority="34">
      <formula>F34&lt;0</formula>
    </cfRule>
  </conditionalFormatting>
  <conditionalFormatting sqref="Q7">
    <cfRule type="expression" dxfId="1581" priority="31">
      <formula>Q7&gt;0</formula>
    </cfRule>
    <cfRule type="expression" dxfId="1580" priority="32">
      <formula>Q7&lt;0</formula>
    </cfRule>
  </conditionalFormatting>
  <conditionalFormatting sqref="Q8">
    <cfRule type="expression" dxfId="1579" priority="29">
      <formula>Q8&gt;0</formula>
    </cfRule>
    <cfRule type="expression" dxfId="1578" priority="30">
      <formula>Q8&lt;0</formula>
    </cfRule>
  </conditionalFormatting>
  <conditionalFormatting sqref="F27:F33">
    <cfRule type="expression" dxfId="1577" priority="27">
      <formula>F27&gt;0</formula>
    </cfRule>
    <cfRule type="expression" dxfId="1576" priority="28">
      <formula>F27&lt;0</formula>
    </cfRule>
  </conditionalFormatting>
  <conditionalFormatting sqref="H27:H33">
    <cfRule type="expression" dxfId="1575" priority="25">
      <formula>H27&gt;0</formula>
    </cfRule>
    <cfRule type="expression" dxfId="1574" priority="26">
      <formula>H27&lt;0</formula>
    </cfRule>
  </conditionalFormatting>
  <conditionalFormatting sqref="M46">
    <cfRule type="expression" dxfId="1573" priority="23">
      <formula>M46&gt;0</formula>
    </cfRule>
    <cfRule type="expression" dxfId="1572" priority="24">
      <formula>M46&lt;0</formula>
    </cfRule>
  </conditionalFormatting>
  <conditionalFormatting sqref="F79:F87 H79:H87">
    <cfRule type="expression" dxfId="1571" priority="21">
      <formula>F79&gt;0</formula>
    </cfRule>
    <cfRule type="expression" dxfId="1570" priority="22">
      <formula>F79&lt;0</formula>
    </cfRule>
  </conditionalFormatting>
  <conditionalFormatting sqref="F73 F77:F78">
    <cfRule type="expression" dxfId="1569" priority="19">
      <formula>F73&gt;0</formula>
    </cfRule>
    <cfRule type="expression" dxfId="1568" priority="20">
      <formula>F73&lt;0</formula>
    </cfRule>
  </conditionalFormatting>
  <conditionalFormatting sqref="H73 H77:H78">
    <cfRule type="expression" dxfId="1567" priority="17">
      <formula>H73&gt;0</formula>
    </cfRule>
    <cfRule type="expression" dxfId="1566" priority="18">
      <formula>H73&lt;0</formula>
    </cfRule>
  </conditionalFormatting>
  <conditionalFormatting sqref="F70:F72">
    <cfRule type="expression" dxfId="1565" priority="15">
      <formula>F70&gt;0</formula>
    </cfRule>
    <cfRule type="expression" dxfId="1564" priority="16">
      <formula>F70&lt;0</formula>
    </cfRule>
  </conditionalFormatting>
  <conditionalFormatting sqref="H70:H72">
    <cfRule type="expression" dxfId="1563" priority="13">
      <formula>H70&gt;0</formula>
    </cfRule>
    <cfRule type="expression" dxfId="1562" priority="14">
      <formula>H70&lt;0</formula>
    </cfRule>
  </conditionalFormatting>
  <conditionalFormatting sqref="F25:F26">
    <cfRule type="expression" dxfId="1561" priority="11">
      <formula>F25&gt;0</formula>
    </cfRule>
    <cfRule type="expression" dxfId="1560" priority="12">
      <formula>F25&lt;0</formula>
    </cfRule>
  </conditionalFormatting>
  <conditionalFormatting sqref="H25:H26">
    <cfRule type="expression" dxfId="1559" priority="9">
      <formula>H25&gt;0</formula>
    </cfRule>
    <cfRule type="expression" dxfId="1558" priority="10">
      <formula>H25&lt;0</formula>
    </cfRule>
  </conditionalFormatting>
  <conditionalFormatting sqref="F76">
    <cfRule type="expression" dxfId="1557" priority="7">
      <formula>F76&gt;0</formula>
    </cfRule>
    <cfRule type="expression" dxfId="1556" priority="8">
      <formula>F76&lt;0</formula>
    </cfRule>
  </conditionalFormatting>
  <conditionalFormatting sqref="H76">
    <cfRule type="expression" dxfId="1555" priority="5">
      <formula>H76&gt;0</formula>
    </cfRule>
    <cfRule type="expression" dxfId="1554" priority="6">
      <formula>H76&lt;0</formula>
    </cfRule>
  </conditionalFormatting>
  <conditionalFormatting sqref="F74:F75">
    <cfRule type="expression" dxfId="1553" priority="3">
      <formula>F74&gt;0</formula>
    </cfRule>
    <cfRule type="expression" dxfId="1552" priority="4">
      <formula>F74&lt;0</formula>
    </cfRule>
  </conditionalFormatting>
  <conditionalFormatting sqref="H74:H75">
    <cfRule type="expression" dxfId="1551" priority="1">
      <formula>H74&gt;0</formula>
    </cfRule>
    <cfRule type="expression" dxfId="155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49" priority="59">
      <formula>F49&gt;0</formula>
    </cfRule>
    <cfRule type="expression" dxfId="1548" priority="60">
      <formula>F49&lt;0</formula>
    </cfRule>
  </conditionalFormatting>
  <conditionalFormatting sqref="Q7">
    <cfRule type="expression" dxfId="1547" priority="57">
      <formula>Q7&gt;0</formula>
    </cfRule>
    <cfRule type="expression" dxfId="1546" priority="58">
      <formula>Q7&lt;0</formula>
    </cfRule>
  </conditionalFormatting>
  <conditionalFormatting sqref="Q8">
    <cfRule type="expression" dxfId="1545" priority="55">
      <formula>Q8&gt;0</formula>
    </cfRule>
    <cfRule type="expression" dxfId="1544" priority="56">
      <formula>Q8&lt;0</formula>
    </cfRule>
  </conditionalFormatting>
  <conditionalFormatting sqref="F34:F46">
    <cfRule type="expression" dxfId="1543" priority="53">
      <formula>F34&gt;0</formula>
    </cfRule>
    <cfRule type="expression" dxfId="1542" priority="54">
      <formula>F34&lt;0</formula>
    </cfRule>
  </conditionalFormatting>
  <conditionalFormatting sqref="H34:H46">
    <cfRule type="expression" dxfId="1541" priority="51">
      <formula>H34&gt;0</formula>
    </cfRule>
    <cfRule type="expression" dxfId="1540" priority="52">
      <formula>H34&lt;0</formula>
    </cfRule>
  </conditionalFormatting>
  <conditionalFormatting sqref="Q10">
    <cfRule type="expression" dxfId="1539" priority="49">
      <formula>Q10&gt;0</formula>
    </cfRule>
    <cfRule type="expression" dxfId="1538" priority="50">
      <formula>Q10&lt;0</formula>
    </cfRule>
  </conditionalFormatting>
  <conditionalFormatting sqref="J28:J41">
    <cfRule type="expression" dxfId="1537" priority="47">
      <formula>J28&gt;0</formula>
    </cfRule>
    <cfRule type="expression" dxfId="1536" priority="48">
      <formula>J28&lt;0</formula>
    </cfRule>
  </conditionalFormatting>
  <conditionalFormatting sqref="K28:K41">
    <cfRule type="expression" dxfId="1535" priority="45">
      <formula>K28&gt;0</formula>
    </cfRule>
    <cfRule type="expression" dxfId="1534" priority="46">
      <formula>K28&lt;0</formula>
    </cfRule>
  </conditionalFormatting>
  <conditionalFormatting sqref="L28:L41">
    <cfRule type="expression" dxfId="1533" priority="43">
      <formula>L28&gt;0</formula>
    </cfRule>
    <cfRule type="expression" dxfId="1532" priority="44">
      <formula>L28&lt;0</formula>
    </cfRule>
  </conditionalFormatting>
  <conditionalFormatting sqref="F94:F115">
    <cfRule type="expression" dxfId="1531" priority="41">
      <formula>F94&gt;0</formula>
    </cfRule>
    <cfRule type="expression" dxfId="1530" priority="42">
      <formula>F94&lt;0</formula>
    </cfRule>
  </conditionalFormatting>
  <conditionalFormatting sqref="H94:H115">
    <cfRule type="expression" dxfId="1529" priority="39">
      <formula>H94&gt;0</formula>
    </cfRule>
    <cfRule type="expression" dxfId="1528" priority="40">
      <formula>H94&lt;0</formula>
    </cfRule>
  </conditionalFormatting>
  <conditionalFormatting sqref="J94:J107">
    <cfRule type="expression" dxfId="1527" priority="37">
      <formula>J94&gt;0</formula>
    </cfRule>
    <cfRule type="expression" dxfId="1526" priority="38">
      <formula>J94&lt;0</formula>
    </cfRule>
  </conditionalFormatting>
  <conditionalFormatting sqref="K94:K107">
    <cfRule type="expression" dxfId="1525" priority="35">
      <formula>K94&gt;0</formula>
    </cfRule>
    <cfRule type="expression" dxfId="1524" priority="36">
      <formula>K94&lt;0</formula>
    </cfRule>
  </conditionalFormatting>
  <conditionalFormatting sqref="L94:L107">
    <cfRule type="expression" dxfId="1523" priority="33">
      <formula>L94&gt;0</formula>
    </cfRule>
    <cfRule type="expression" dxfId="1522" priority="34">
      <formula>L94&lt;0</formula>
    </cfRule>
  </conditionalFormatting>
  <conditionalFormatting sqref="F28:F31">
    <cfRule type="expression" dxfId="1521" priority="31">
      <formula>F28&gt;0</formula>
    </cfRule>
    <cfRule type="expression" dxfId="1520" priority="32">
      <formula>F28&lt;0</formula>
    </cfRule>
  </conditionalFormatting>
  <conditionalFormatting sqref="H28:H31">
    <cfRule type="expression" dxfId="1519" priority="29">
      <formula>H28&gt;0</formula>
    </cfRule>
    <cfRule type="expression" dxfId="1518" priority="30">
      <formula>H28&lt;0</formula>
    </cfRule>
  </conditionalFormatting>
  <conditionalFormatting sqref="F32:F33">
    <cfRule type="expression" dxfId="1517" priority="25">
      <formula>F32&gt;0</formula>
    </cfRule>
    <cfRule type="expression" dxfId="1516" priority="26">
      <formula>F32&lt;0</formula>
    </cfRule>
  </conditionalFormatting>
  <conditionalFormatting sqref="H32:H33">
    <cfRule type="expression" dxfId="1515" priority="23">
      <formula>H32&gt;0</formula>
    </cfRule>
    <cfRule type="expression" dxfId="1514" priority="24">
      <formula>H32&lt;0</formula>
    </cfRule>
  </conditionalFormatting>
  <conditionalFormatting sqref="J48">
    <cfRule type="expression" dxfId="1513" priority="21">
      <formula>J48&gt;0</formula>
    </cfRule>
    <cfRule type="expression" dxfId="1512" priority="22">
      <formula>J48&lt;0</formula>
    </cfRule>
  </conditionalFormatting>
  <conditionalFormatting sqref="F47:F48">
    <cfRule type="expression" dxfId="1511" priority="19">
      <formula>F47&gt;0</formula>
    </cfRule>
    <cfRule type="expression" dxfId="1510" priority="20">
      <formula>F47&lt;0</formula>
    </cfRule>
  </conditionalFormatting>
  <conditionalFormatting sqref="H47:H48">
    <cfRule type="expression" dxfId="1509" priority="17">
      <formula>H47&gt;0</formula>
    </cfRule>
    <cfRule type="expression" dxfId="1508" priority="18">
      <formula>H47&lt;0</formula>
    </cfRule>
  </conditionalFormatting>
  <conditionalFormatting sqref="J49:J53">
    <cfRule type="expression" dxfId="1507" priority="15">
      <formula>J49&gt;0</formula>
    </cfRule>
    <cfRule type="expression" dxfId="1506" priority="16">
      <formula>J49&lt;0</formula>
    </cfRule>
  </conditionalFormatting>
  <conditionalFormatting sqref="J54:J62">
    <cfRule type="expression" dxfId="1505" priority="13">
      <formula>J54&gt;0</formula>
    </cfRule>
    <cfRule type="expression" dxfId="1504" priority="14">
      <formula>J54&lt;0</formula>
    </cfRule>
  </conditionalFormatting>
  <conditionalFormatting sqref="J63">
    <cfRule type="expression" dxfId="1503" priority="5">
      <formula>J63&gt;0</formula>
    </cfRule>
    <cfRule type="expression" dxfId="1502" priority="6">
      <formula>J63&lt;0</formula>
    </cfRule>
  </conditionalFormatting>
  <conditionalFormatting sqref="H64:H65 F64:F65">
    <cfRule type="expression" dxfId="1501" priority="3">
      <formula>F64&gt;0</formula>
    </cfRule>
    <cfRule type="expression" dxfId="1500" priority="4">
      <formula>F64&lt;0</formula>
    </cfRule>
  </conditionalFormatting>
  <conditionalFormatting sqref="J64">
    <cfRule type="expression" dxfId="1499" priority="1">
      <formula>J64&gt;0</formula>
    </cfRule>
    <cfRule type="expression" dxfId="149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497" priority="33">
      <formula>F7&gt;0</formula>
    </cfRule>
    <cfRule type="expression" dxfId="1496" priority="34">
      <formula>F7&lt;0</formula>
    </cfRule>
  </conditionalFormatting>
  <conditionalFormatting sqref="Q8">
    <cfRule type="expression" dxfId="1495" priority="31">
      <formula>Q8&gt;0</formula>
    </cfRule>
    <cfRule type="expression" dxfId="1494" priority="32">
      <formula>Q8&lt;0</formula>
    </cfRule>
  </conditionalFormatting>
  <conditionalFormatting sqref="F114:F135">
    <cfRule type="expression" dxfId="1493" priority="25">
      <formula>F114&gt;0</formula>
    </cfRule>
    <cfRule type="expression" dxfId="1492" priority="26">
      <formula>F114&lt;0</formula>
    </cfRule>
  </conditionalFormatting>
  <conditionalFormatting sqref="H114:H135">
    <cfRule type="expression" dxfId="1491" priority="23">
      <formula>H114&gt;0</formula>
    </cfRule>
    <cfRule type="expression" dxfId="1490" priority="24">
      <formula>H114&lt;0</formula>
    </cfRule>
  </conditionalFormatting>
  <conditionalFormatting sqref="Q10">
    <cfRule type="expression" dxfId="1489" priority="21">
      <formula>Q10&gt;0</formula>
    </cfRule>
    <cfRule type="expression" dxfId="1488" priority="22">
      <formula>Q10&lt;0</formula>
    </cfRule>
  </conditionalFormatting>
  <conditionalFormatting sqref="J31:J44">
    <cfRule type="expression" dxfId="1487" priority="19">
      <formula>J31&gt;0</formula>
    </cfRule>
    <cfRule type="expression" dxfId="1486" priority="20">
      <formula>J31&lt;0</formula>
    </cfRule>
  </conditionalFormatting>
  <conditionalFormatting sqref="K31:K44">
    <cfRule type="expression" dxfId="1485" priority="17">
      <formula>K31&gt;0</formula>
    </cfRule>
    <cfRule type="expression" dxfId="1484" priority="18">
      <formula>K31&lt;0</formula>
    </cfRule>
  </conditionalFormatting>
  <conditionalFormatting sqref="L31:L35 L37:L44">
    <cfRule type="expression" dxfId="1483" priority="15">
      <formula>L31&gt;0</formula>
    </cfRule>
    <cfRule type="expression" dxfId="1482" priority="16">
      <formula>L31&lt;0</formula>
    </cfRule>
  </conditionalFormatting>
  <conditionalFormatting sqref="M31:M44">
    <cfRule type="expression" dxfId="1481" priority="13">
      <formula>M31&gt;0</formula>
    </cfRule>
    <cfRule type="expression" dxfId="1480" priority="14">
      <formula>M31&lt;0</formula>
    </cfRule>
  </conditionalFormatting>
  <conditionalFormatting sqref="F82 H82">
    <cfRule type="expression" dxfId="1479" priority="9">
      <formula>F82&gt;0</formula>
    </cfRule>
    <cfRule type="expression" dxfId="1478" priority="10">
      <formula>F82&lt;0</formula>
    </cfRule>
  </conditionalFormatting>
  <conditionalFormatting sqref="F75:F81 H75:H81">
    <cfRule type="expression" dxfId="1477" priority="7">
      <formula>F75&gt;0</formula>
    </cfRule>
    <cfRule type="expression" dxfId="1476" priority="8">
      <formula>F75&lt;0</formula>
    </cfRule>
  </conditionalFormatting>
  <conditionalFormatting sqref="F71:F74 H71:H74">
    <cfRule type="expression" dxfId="1475" priority="5">
      <formula>F71&gt;0</formula>
    </cfRule>
    <cfRule type="expression" dxfId="1474" priority="6">
      <formula>F71&lt;0</formula>
    </cfRule>
  </conditionalFormatting>
  <conditionalFormatting sqref="F86 H84:H86">
    <cfRule type="expression" dxfId="1473" priority="3">
      <formula>F84&gt;0</formula>
    </cfRule>
    <cfRule type="expression" dxfId="1472" priority="4">
      <formula>F84&lt;0</formula>
    </cfRule>
  </conditionalFormatting>
  <conditionalFormatting sqref="J86">
    <cfRule type="expression" dxfId="1471" priority="1">
      <formula>J86&gt;0</formula>
    </cfRule>
    <cfRule type="expression" dxfId="147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69" priority="21">
      <formula>F47&gt;0</formula>
    </cfRule>
    <cfRule type="expression" dxfId="1468" priority="22">
      <formula>F47&lt;0</formula>
    </cfRule>
  </conditionalFormatting>
  <conditionalFormatting sqref="Q7">
    <cfRule type="expression" dxfId="1467" priority="19">
      <formula>Q7&gt;0</formula>
    </cfRule>
    <cfRule type="expression" dxfId="1466" priority="20">
      <formula>Q7&lt;0</formula>
    </cfRule>
  </conditionalFormatting>
  <conditionalFormatting sqref="Q8">
    <cfRule type="expression" dxfId="1465" priority="17">
      <formula>Q8&gt;0</formula>
    </cfRule>
    <cfRule type="expression" dxfId="1464" priority="18">
      <formula>Q8&lt;0</formula>
    </cfRule>
  </conditionalFormatting>
  <conditionalFormatting sqref="F25:F46">
    <cfRule type="expression" dxfId="1463" priority="15">
      <formula>F25&gt;0</formula>
    </cfRule>
    <cfRule type="expression" dxfId="1462" priority="16">
      <formula>F25&lt;0</formula>
    </cfRule>
  </conditionalFormatting>
  <conditionalFormatting sqref="H25:H46">
    <cfRule type="expression" dxfId="1461" priority="13">
      <formula>H25&gt;0</formula>
    </cfRule>
    <cfRule type="expression" dxfId="1460" priority="14">
      <formula>H25&lt;0</formula>
    </cfRule>
  </conditionalFormatting>
  <conditionalFormatting sqref="F89:F110">
    <cfRule type="expression" dxfId="1459" priority="11">
      <formula>F89&gt;0</formula>
    </cfRule>
    <cfRule type="expression" dxfId="1458" priority="12">
      <formula>F89&lt;0</formula>
    </cfRule>
  </conditionalFormatting>
  <conditionalFormatting sqref="H89:H110">
    <cfRule type="expression" dxfId="1457" priority="9">
      <formula>H89&gt;0</formula>
    </cfRule>
    <cfRule type="expression" dxfId="1456" priority="10">
      <formula>H89&lt;0</formula>
    </cfRule>
  </conditionalFormatting>
  <conditionalFormatting sqref="Q10">
    <cfRule type="expression" dxfId="1455" priority="7">
      <formula>Q10&gt;0</formula>
    </cfRule>
    <cfRule type="expression" dxfId="1454" priority="8">
      <formula>Q10&lt;0</formula>
    </cfRule>
  </conditionalFormatting>
  <conditionalFormatting sqref="J25:J38">
    <cfRule type="expression" dxfId="1453" priority="5">
      <formula>J25&gt;0</formula>
    </cfRule>
    <cfRule type="expression" dxfId="1452" priority="6">
      <formula>J25&lt;0</formula>
    </cfRule>
  </conditionalFormatting>
  <conditionalFormatting sqref="K25:K38">
    <cfRule type="expression" dxfId="1451" priority="3">
      <formula>K25&gt;0</formula>
    </cfRule>
    <cfRule type="expression" dxfId="1450" priority="4">
      <formula>K25&lt;0</formula>
    </cfRule>
  </conditionalFormatting>
  <conditionalFormatting sqref="L25:L38">
    <cfRule type="expression" dxfId="1449" priority="1">
      <formula>L25&gt;0</formula>
    </cfRule>
    <cfRule type="expression" dxfId="144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47" priority="43">
      <formula>F54&gt;0</formula>
    </cfRule>
    <cfRule type="expression" dxfId="1446" priority="44">
      <formula>F54&lt;0</formula>
    </cfRule>
  </conditionalFormatting>
  <conditionalFormatting sqref="Q7">
    <cfRule type="expression" dxfId="1445" priority="41">
      <formula>Q7&gt;0</formula>
    </cfRule>
    <cfRule type="expression" dxfId="1444" priority="42">
      <formula>Q7&lt;0</formula>
    </cfRule>
  </conditionalFormatting>
  <conditionalFormatting sqref="Q8">
    <cfRule type="expression" dxfId="1443" priority="39">
      <formula>Q8&gt;0</formula>
    </cfRule>
    <cfRule type="expression" dxfId="1442" priority="40">
      <formula>Q8&lt;0</formula>
    </cfRule>
  </conditionalFormatting>
  <conditionalFormatting sqref="F33:F36 F38:F53">
    <cfRule type="expression" dxfId="1441" priority="37">
      <formula>F33&gt;0</formula>
    </cfRule>
    <cfRule type="expression" dxfId="1440" priority="38">
      <formula>F33&lt;0</formula>
    </cfRule>
  </conditionalFormatting>
  <conditionalFormatting sqref="H33:H36 H38:H53">
    <cfRule type="expression" dxfId="1439" priority="35">
      <formula>H33&gt;0</formula>
    </cfRule>
    <cfRule type="expression" dxfId="1438" priority="36">
      <formula>H33&lt;0</formula>
    </cfRule>
  </conditionalFormatting>
  <conditionalFormatting sqref="Q10">
    <cfRule type="expression" dxfId="1437" priority="33">
      <formula>Q10&gt;0</formula>
    </cfRule>
    <cfRule type="expression" dxfId="1436" priority="34">
      <formula>Q10&lt;0</formula>
    </cfRule>
  </conditionalFormatting>
  <conditionalFormatting sqref="J25:J37">
    <cfRule type="expression" dxfId="1435" priority="31">
      <formula>J25&gt;0</formula>
    </cfRule>
    <cfRule type="expression" dxfId="1434" priority="32">
      <formula>J25&lt;0</formula>
    </cfRule>
  </conditionalFormatting>
  <conditionalFormatting sqref="K25:K38">
    <cfRule type="expression" dxfId="1433" priority="29">
      <formula>K25&gt;0</formula>
    </cfRule>
    <cfRule type="expression" dxfId="1432" priority="30">
      <formula>K25&lt;0</formula>
    </cfRule>
  </conditionalFormatting>
  <conditionalFormatting sqref="L25">
    <cfRule type="expression" dxfId="1431" priority="27">
      <formula>L25&gt;0</formula>
    </cfRule>
    <cfRule type="expression" dxfId="1430" priority="28">
      <formula>L25&lt;0</formula>
    </cfRule>
  </conditionalFormatting>
  <conditionalFormatting sqref="F89:F110">
    <cfRule type="expression" dxfId="1429" priority="25">
      <formula>F89&gt;0</formula>
    </cfRule>
    <cfRule type="expression" dxfId="1428" priority="26">
      <formula>F89&lt;0</formula>
    </cfRule>
  </conditionalFormatting>
  <conditionalFormatting sqref="H89:H110">
    <cfRule type="expression" dxfId="1427" priority="23">
      <formula>H89&gt;0</formula>
    </cfRule>
    <cfRule type="expression" dxfId="1426" priority="24">
      <formula>H89&lt;0</formula>
    </cfRule>
  </conditionalFormatting>
  <conditionalFormatting sqref="J89:J102">
    <cfRule type="expression" dxfId="1425" priority="21">
      <formula>J89&gt;0</formula>
    </cfRule>
    <cfRule type="expression" dxfId="1424" priority="22">
      <formula>J89&lt;0</formula>
    </cfRule>
  </conditionalFormatting>
  <conditionalFormatting sqref="K89:K102">
    <cfRule type="expression" dxfId="1423" priority="19">
      <formula>K89&gt;0</formula>
    </cfRule>
    <cfRule type="expression" dxfId="1422" priority="20">
      <formula>K89&lt;0</formula>
    </cfRule>
  </conditionalFormatting>
  <conditionalFormatting sqref="L89:L102">
    <cfRule type="expression" dxfId="1421" priority="17">
      <formula>L89&gt;0</formula>
    </cfRule>
    <cfRule type="expression" dxfId="1420" priority="18">
      <formula>L89&lt;0</formula>
    </cfRule>
  </conditionalFormatting>
  <conditionalFormatting sqref="F29:F32">
    <cfRule type="expression" dxfId="1419" priority="15">
      <formula>F29&gt;0</formula>
    </cfRule>
    <cfRule type="expression" dxfId="1418" priority="16">
      <formula>F29&lt;0</formula>
    </cfRule>
  </conditionalFormatting>
  <conditionalFormatting sqref="H29:H32">
    <cfRule type="expression" dxfId="1417" priority="13">
      <formula>H29&gt;0</formula>
    </cfRule>
    <cfRule type="expression" dxfId="1416" priority="14">
      <formula>H29&lt;0</formula>
    </cfRule>
  </conditionalFormatting>
  <conditionalFormatting sqref="F25:F28">
    <cfRule type="expression" dxfId="1415" priority="11">
      <formula>F25&gt;0</formula>
    </cfRule>
    <cfRule type="expression" dxfId="1414" priority="12">
      <formula>F25&lt;0</formula>
    </cfRule>
  </conditionalFormatting>
  <conditionalFormatting sqref="H25:H28">
    <cfRule type="expression" dxfId="1413" priority="9">
      <formula>H25&gt;0</formula>
    </cfRule>
    <cfRule type="expression" dxfId="1412" priority="10">
      <formula>H25&lt;0</formula>
    </cfRule>
  </conditionalFormatting>
  <conditionalFormatting sqref="F37">
    <cfRule type="expression" dxfId="1411" priority="7">
      <formula>F37&gt;0</formula>
    </cfRule>
    <cfRule type="expression" dxfId="1410" priority="8">
      <formula>F37&lt;0</formula>
    </cfRule>
  </conditionalFormatting>
  <conditionalFormatting sqref="H37">
    <cfRule type="expression" dxfId="1409" priority="5">
      <formula>H37&gt;0</formula>
    </cfRule>
    <cfRule type="expression" dxfId="1408" priority="6">
      <formula>H37&lt;0</formula>
    </cfRule>
  </conditionalFormatting>
  <conditionalFormatting sqref="J49">
    <cfRule type="expression" dxfId="1407" priority="3">
      <formula>J49&gt;0</formula>
    </cfRule>
    <cfRule type="expression" dxfId="1406" priority="4">
      <formula>J49&lt;0</formula>
    </cfRule>
  </conditionalFormatting>
  <conditionalFormatting sqref="J38:J48">
    <cfRule type="expression" dxfId="1405" priority="1">
      <formula>J38&gt;0</formula>
    </cfRule>
    <cfRule type="expression" dxfId="1404"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190.38</v>
      </c>
      <c r="R4" s="425">
        <v>-9.7999999999999997E-3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5711.4</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452.49999999999818</v>
      </c>
      <c r="R7">
        <v>30</v>
      </c>
    </row>
    <row r="8" spans="1:21" x14ac:dyDescent="0.25">
      <c r="B8" s="407"/>
      <c r="C8" s="4"/>
      <c r="D8" s="3"/>
      <c r="E8" s="3"/>
      <c r="F8" s="3"/>
      <c r="G8" s="407"/>
      <c r="H8" s="161"/>
      <c r="I8" s="3"/>
      <c r="J8" s="3"/>
      <c r="K8" s="3"/>
      <c r="L8" s="4"/>
      <c r="M8" s="4"/>
      <c r="O8" s="11" t="s">
        <v>179</v>
      </c>
      <c r="P8" s="33"/>
      <c r="Q8" s="2">
        <f>K18+M18-F18+Q2*Q4</f>
        <v>452.49999999999818</v>
      </c>
    </row>
    <row r="9" spans="1:21" x14ac:dyDescent="0.25">
      <c r="B9" s="407"/>
      <c r="C9" s="4"/>
      <c r="D9" s="3"/>
      <c r="E9" s="3"/>
      <c r="F9" s="3"/>
      <c r="G9" s="407"/>
      <c r="H9" s="161"/>
      <c r="I9" s="3"/>
      <c r="J9" s="3"/>
      <c r="K9" s="3"/>
      <c r="L9" s="4"/>
      <c r="M9" s="4"/>
      <c r="O9" s="11" t="s">
        <v>204</v>
      </c>
      <c r="Q9" s="134">
        <f>IF(Q2=0, 0, Q8/Q6)</f>
        <v>8.604461008956206E-2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1.0085092971950834E-2</v>
      </c>
      <c r="R11">
        <v>0.48</v>
      </c>
    </row>
    <row r="12" spans="1:21" x14ac:dyDescent="0.25">
      <c r="B12" s="29"/>
      <c r="G12" s="29"/>
      <c r="H12" s="70"/>
      <c r="O12" s="11" t="s">
        <v>969</v>
      </c>
      <c r="Q12" s="29" t="s">
        <v>1378</v>
      </c>
    </row>
    <row r="13" spans="1:21" x14ac:dyDescent="0.25">
      <c r="B13" s="29"/>
      <c r="G13" s="29"/>
      <c r="H13" s="70"/>
      <c r="O13" s="11" t="s">
        <v>947</v>
      </c>
      <c r="Q13" s="2">
        <f>Q4/8.62</f>
        <v>22.085846867749421</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209.41800000000001</v>
      </c>
    </row>
    <row r="23" spans="1:16" x14ac:dyDescent="0.25">
      <c r="O23" s="81">
        <v>1.0900000000000001</v>
      </c>
      <c r="P23" s="81">
        <f t="shared" ref="P23:P42" si="1">O23*$Q$4</f>
        <v>207.51420000000002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205.6104</v>
      </c>
    </row>
    <row r="25" spans="1:16" x14ac:dyDescent="0.25">
      <c r="B25" s="164">
        <v>43161</v>
      </c>
      <c r="C25" s="10">
        <v>20</v>
      </c>
      <c r="D25" s="39">
        <v>198</v>
      </c>
      <c r="E25" s="39"/>
      <c r="F25" s="39"/>
      <c r="G25" s="39"/>
      <c r="H25" s="179"/>
      <c r="I25" s="39"/>
      <c r="J25" s="39"/>
      <c r="K25" s="39"/>
      <c r="L25" s="39"/>
      <c r="O25" s="81">
        <v>1.07</v>
      </c>
      <c r="P25" s="81">
        <f t="shared" si="1"/>
        <v>203.70660000000001</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201.80280000000002</v>
      </c>
    </row>
    <row r="27" spans="1:16" x14ac:dyDescent="0.25">
      <c r="B27" s="164">
        <v>43227</v>
      </c>
      <c r="C27" s="10">
        <v>0</v>
      </c>
      <c r="D27" s="39"/>
      <c r="E27" s="39"/>
      <c r="F27" s="39">
        <v>137.51</v>
      </c>
      <c r="G27" s="39"/>
      <c r="H27" s="179"/>
      <c r="I27" s="39"/>
      <c r="J27" s="39"/>
      <c r="K27" s="39"/>
      <c r="L27" s="155"/>
      <c r="O27" s="81">
        <v>1.05</v>
      </c>
      <c r="P27" s="81">
        <f t="shared" si="1"/>
        <v>199.899</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197.99520000000001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196.09139999999999</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194.1876</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192.28379999999999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190.38</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188.47620000000001</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186.57239999999999</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184.6686</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182.76479999999998</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180.86099999999999</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178.95719999999997</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177.05340000000001</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175.14959999999999</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173.2458</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171.34200000000001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3" priority="37">
      <formula>F52&gt;0</formula>
    </cfRule>
    <cfRule type="expression" dxfId="1402" priority="38">
      <formula>F52&lt;0</formula>
    </cfRule>
  </conditionalFormatting>
  <conditionalFormatting sqref="Q7">
    <cfRule type="expression" dxfId="1401" priority="35">
      <formula>Q7&gt;0</formula>
    </cfRule>
    <cfRule type="expression" dxfId="1400" priority="36">
      <formula>Q7&lt;0</formula>
    </cfRule>
  </conditionalFormatting>
  <conditionalFormatting sqref="Q8">
    <cfRule type="expression" dxfId="1399" priority="33">
      <formula>Q8&gt;0</formula>
    </cfRule>
    <cfRule type="expression" dxfId="1398" priority="34">
      <formula>Q8&lt;0</formula>
    </cfRule>
  </conditionalFormatting>
  <conditionalFormatting sqref="F34:F41 F43:F51">
    <cfRule type="expression" dxfId="1397" priority="31">
      <formula>F34&gt;0</formula>
    </cfRule>
    <cfRule type="expression" dxfId="1396" priority="32">
      <formula>F34&lt;0</formula>
    </cfRule>
  </conditionalFormatting>
  <conditionalFormatting sqref="H34:H51">
    <cfRule type="expression" dxfId="1395" priority="29">
      <formula>H34&gt;0</formula>
    </cfRule>
    <cfRule type="expression" dxfId="1394" priority="30">
      <formula>H34&lt;0</formula>
    </cfRule>
  </conditionalFormatting>
  <conditionalFormatting sqref="Q10">
    <cfRule type="expression" dxfId="1393" priority="27">
      <formula>Q10&gt;0</formula>
    </cfRule>
    <cfRule type="expression" dxfId="1392" priority="28">
      <formula>Q10&lt;0</formula>
    </cfRule>
  </conditionalFormatting>
  <conditionalFormatting sqref="J25:J38">
    <cfRule type="expression" dxfId="1391" priority="25">
      <formula>J25&gt;0</formula>
    </cfRule>
    <cfRule type="expression" dxfId="1390" priority="26">
      <formula>J25&lt;0</formula>
    </cfRule>
  </conditionalFormatting>
  <conditionalFormatting sqref="K25:K29 K31:K38">
    <cfRule type="expression" dxfId="1389" priority="23">
      <formula>K25&gt;0</formula>
    </cfRule>
    <cfRule type="expression" dxfId="1388" priority="24">
      <formula>K25&lt;0</formula>
    </cfRule>
  </conditionalFormatting>
  <conditionalFormatting sqref="L25:L38">
    <cfRule type="expression" dxfId="1387" priority="21">
      <formula>L25&gt;0</formula>
    </cfRule>
    <cfRule type="expression" dxfId="1386" priority="22">
      <formula>L25&lt;0</formula>
    </cfRule>
  </conditionalFormatting>
  <conditionalFormatting sqref="F89:F110">
    <cfRule type="expression" dxfId="1385" priority="19">
      <formula>F89&gt;0</formula>
    </cfRule>
    <cfRule type="expression" dxfId="1384" priority="20">
      <formula>F89&lt;0</formula>
    </cfRule>
  </conditionalFormatting>
  <conditionalFormatting sqref="H89:H110">
    <cfRule type="expression" dxfId="1383" priority="17">
      <formula>H89&gt;0</formula>
    </cfRule>
    <cfRule type="expression" dxfId="1382" priority="18">
      <formula>H89&lt;0</formula>
    </cfRule>
  </conditionalFormatting>
  <conditionalFormatting sqref="J89:J102">
    <cfRule type="expression" dxfId="1381" priority="15">
      <formula>J89&gt;0</formula>
    </cfRule>
    <cfRule type="expression" dxfId="1380" priority="16">
      <formula>J89&lt;0</formula>
    </cfRule>
  </conditionalFormatting>
  <conditionalFormatting sqref="K89:K102">
    <cfRule type="expression" dxfId="1379" priority="13">
      <formula>K89&gt;0</formula>
    </cfRule>
    <cfRule type="expression" dxfId="1378" priority="14">
      <formula>K89&lt;0</formula>
    </cfRule>
  </conditionalFormatting>
  <conditionalFormatting sqref="L89:L102">
    <cfRule type="expression" dxfId="1377" priority="11">
      <formula>L89&gt;0</formula>
    </cfRule>
    <cfRule type="expression" dxfId="1376" priority="12">
      <formula>L89&lt;0</formula>
    </cfRule>
  </conditionalFormatting>
  <conditionalFormatting sqref="F25:F27">
    <cfRule type="expression" dxfId="1375" priority="9">
      <formula>F25&gt;0</formula>
    </cfRule>
    <cfRule type="expression" dxfId="1374" priority="10">
      <formula>F25&lt;0</formula>
    </cfRule>
  </conditionalFormatting>
  <conditionalFormatting sqref="H25:H27">
    <cfRule type="expression" dxfId="1373" priority="7">
      <formula>H25&gt;0</formula>
    </cfRule>
    <cfRule type="expression" dxfId="1372" priority="8">
      <formula>H25&lt;0</formula>
    </cfRule>
  </conditionalFormatting>
  <conditionalFormatting sqref="F28:F33">
    <cfRule type="expression" dxfId="1371" priority="5">
      <formula>F28&gt;0</formula>
    </cfRule>
    <cfRule type="expression" dxfId="1370" priority="6">
      <formula>F28&lt;0</formula>
    </cfRule>
  </conditionalFormatting>
  <conditionalFormatting sqref="H28:H33">
    <cfRule type="expression" dxfId="1369" priority="3">
      <formula>H28&gt;0</formula>
    </cfRule>
    <cfRule type="expression" dxfId="1368" priority="4">
      <formula>H28&lt;0</formula>
    </cfRule>
  </conditionalFormatting>
  <conditionalFormatting sqref="F42">
    <cfRule type="expression" dxfId="1367" priority="1">
      <formula>F42&gt;0</formula>
    </cfRule>
    <cfRule type="expression" dxfId="1366"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9" activePane="bottomLeft" state="frozen"/>
      <selection activeCell="A2" sqref="A2"/>
      <selection pane="bottomLeft" activeCell="J67" sqref="J67"/>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48.179900000000004</v>
      </c>
      <c r="R4" s="425">
        <v>-1.6999999999999999E-3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33725.93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-1983.4800000000032</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-1983.4800000000032</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-5.554502300654094E-2</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5.1888858216808248E-2</v>
      </c>
      <c r="R11">
        <f>0.625</f>
        <v>0.625</v>
      </c>
    </row>
    <row r="12" spans="1:21" x14ac:dyDescent="0.25">
      <c r="H12" s="70"/>
      <c r="O12" s="11" t="s">
        <v>984</v>
      </c>
      <c r="Q12" s="19" t="s">
        <v>1377</v>
      </c>
      <c r="T12" s="693">
        <v>43315</v>
      </c>
      <c r="U12" t="s">
        <v>1200</v>
      </c>
    </row>
    <row r="13" spans="1:21" x14ac:dyDescent="0.25">
      <c r="H13" s="70"/>
      <c r="O13" s="11" t="s">
        <v>947</v>
      </c>
      <c r="Q13" s="2">
        <f>Q4/3.55</f>
        <v>13.57180281690141</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52.997890000000005</v>
      </c>
    </row>
    <row r="23" spans="1:16" x14ac:dyDescent="0.25">
      <c r="O23" s="81">
        <v>1.0900000000000001</v>
      </c>
      <c r="P23" s="81">
        <f t="shared" ref="P23:P42" si="1">O23*$Q$4</f>
        <v>52.51609100000001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52.034292000000008</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51.552493000000005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51.070694000000003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50.588895000000008</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50.107096000000006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49.625297000000003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49.143498000000001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48.661699000000006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48.179900000000004</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47.698101000000001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47.216302000000006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46.734503000000004</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46.252704000000001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45.770904999999999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45.289106000000004</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44.807307000000009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44.325508000000006</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43.843709000000004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43.361910000000002</v>
      </c>
      <c r="Q42" s="2"/>
      <c r="T42" s="1">
        <v>43421</v>
      </c>
      <c r="U42" t="s">
        <v>1307</v>
      </c>
    </row>
    <row r="43" spans="1:21" x14ac:dyDescent="0.25">
      <c r="B43" s="164">
        <v>43328</v>
      </c>
      <c r="C43" s="10">
        <v>200</v>
      </c>
      <c r="D43" s="39">
        <v>59.3371</v>
      </c>
      <c r="E43" s="39">
        <v>60.03</v>
      </c>
      <c r="F43" s="39">
        <f t="shared" ref="F43:F65" si="8">C43*(E43-D43)</f>
        <v>138.58000000000033</v>
      </c>
      <c r="G43" s="39">
        <f t="shared" ref="G43:G65" si="9">D43*C43</f>
        <v>11867.42</v>
      </c>
      <c r="H43" s="179">
        <f t="shared" ref="H43:H65"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65" priority="43">
      <formula>F25&gt;0</formula>
    </cfRule>
    <cfRule type="expression" dxfId="1364" priority="44">
      <formula>F25&lt;0</formula>
    </cfRule>
  </conditionalFormatting>
  <conditionalFormatting sqref="Q7">
    <cfRule type="expression" dxfId="1363" priority="41">
      <formula>Q7&gt;0</formula>
    </cfRule>
    <cfRule type="expression" dxfId="1362" priority="42">
      <formula>Q7&lt;0</formula>
    </cfRule>
  </conditionalFormatting>
  <conditionalFormatting sqref="Q8">
    <cfRule type="expression" dxfId="1361" priority="39">
      <formula>Q8&gt;0</formula>
    </cfRule>
    <cfRule type="expression" dxfId="1360" priority="40">
      <formula>Q8&lt;0</formula>
    </cfRule>
  </conditionalFormatting>
  <conditionalFormatting sqref="Q10">
    <cfRule type="expression" dxfId="1359" priority="33">
      <formula>Q10&gt;0</formula>
    </cfRule>
    <cfRule type="expression" dxfId="1358" priority="34">
      <formula>Q10&lt;0</formula>
    </cfRule>
  </conditionalFormatting>
  <conditionalFormatting sqref="L25:L32">
    <cfRule type="expression" dxfId="1357" priority="27">
      <formula>L25&gt;0</formula>
    </cfRule>
    <cfRule type="expression" dxfId="1356" priority="28">
      <formula>L25&lt;0</formula>
    </cfRule>
  </conditionalFormatting>
  <conditionalFormatting sqref="F98:F119">
    <cfRule type="expression" dxfId="1355" priority="25">
      <formula>F98&gt;0</formula>
    </cfRule>
    <cfRule type="expression" dxfId="1354" priority="26">
      <formula>F98&lt;0</formula>
    </cfRule>
  </conditionalFormatting>
  <conditionalFormatting sqref="H98:H119">
    <cfRule type="expression" dxfId="1353" priority="23">
      <formula>H98&gt;0</formula>
    </cfRule>
    <cfRule type="expression" dxfId="1352" priority="24">
      <formula>H98&lt;0</formula>
    </cfRule>
  </conditionalFormatting>
  <conditionalFormatting sqref="J98:J111">
    <cfRule type="expression" dxfId="1351" priority="21">
      <formula>J98&gt;0</formula>
    </cfRule>
    <cfRule type="expression" dxfId="1350" priority="22">
      <formula>J98&lt;0</formula>
    </cfRule>
  </conditionalFormatting>
  <conditionalFormatting sqref="K98:K111">
    <cfRule type="expression" dxfId="1349" priority="19">
      <formula>K98&gt;0</formula>
    </cfRule>
    <cfRule type="expression" dxfId="1348" priority="20">
      <formula>K98&lt;0</formula>
    </cfRule>
  </conditionalFormatting>
  <conditionalFormatting sqref="L98:L111">
    <cfRule type="expression" dxfId="1347" priority="17">
      <formula>L98&gt;0</formula>
    </cfRule>
    <cfRule type="expression" dxfId="1346" priority="18">
      <formula>L98&lt;0</formula>
    </cfRule>
  </conditionalFormatting>
  <conditionalFormatting sqref="F25:F29">
    <cfRule type="expression" dxfId="1345" priority="15">
      <formula>F25&gt;0</formula>
    </cfRule>
    <cfRule type="expression" dxfId="1344" priority="16">
      <formula>F25&lt;0</formula>
    </cfRule>
  </conditionalFormatting>
  <conditionalFormatting sqref="H25:H29">
    <cfRule type="expression" dxfId="1343" priority="13">
      <formula>H25&gt;0</formula>
    </cfRule>
    <cfRule type="expression" dxfId="1342" priority="14">
      <formula>H25&lt;0</formula>
    </cfRule>
  </conditionalFormatting>
  <conditionalFormatting sqref="F35:F38">
    <cfRule type="expression" dxfId="1341" priority="11">
      <formula>F35&gt;0</formula>
    </cfRule>
    <cfRule type="expression" dxfId="1340" priority="12">
      <formula>F35&lt;0</formula>
    </cfRule>
  </conditionalFormatting>
  <conditionalFormatting sqref="H35:H38">
    <cfRule type="expression" dxfId="1339" priority="9">
      <formula>H35&gt;0</formula>
    </cfRule>
    <cfRule type="expression" dxfId="1338" priority="10">
      <formula>H35&lt;0</formula>
    </cfRule>
  </conditionalFormatting>
  <conditionalFormatting sqref="H61:H64 F61:F64">
    <cfRule type="expression" dxfId="1337" priority="7">
      <formula>F61&gt;0</formula>
    </cfRule>
    <cfRule type="expression" dxfId="1336" priority="8">
      <formula>F61&lt;0</formula>
    </cfRule>
  </conditionalFormatting>
  <conditionalFormatting sqref="H69:H70 F69:F70">
    <cfRule type="expression" dxfId="1335" priority="5">
      <formula>F69&gt;0</formula>
    </cfRule>
    <cfRule type="expression" dxfId="1334" priority="6">
      <formula>F69&lt;0</formula>
    </cfRule>
  </conditionalFormatting>
  <conditionalFormatting sqref="H67:H68 F67:F68">
    <cfRule type="expression" dxfId="1333" priority="3">
      <formula>F67&gt;0</formula>
    </cfRule>
    <cfRule type="expression" dxfId="1332" priority="4">
      <formula>F67&lt;0</formula>
    </cfRule>
  </conditionalFormatting>
  <conditionalFormatting sqref="H65:H66 F65:F66">
    <cfRule type="expression" dxfId="1331" priority="1">
      <formula>F65&gt;0</formula>
    </cfRule>
    <cfRule type="expression" dxfId="133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29" priority="39">
      <formula>F47&gt;0</formula>
    </cfRule>
    <cfRule type="expression" dxfId="1328" priority="40">
      <formula>F47&lt;0</formula>
    </cfRule>
  </conditionalFormatting>
  <conditionalFormatting sqref="Q7">
    <cfRule type="expression" dxfId="1327" priority="37">
      <formula>Q7&gt;0</formula>
    </cfRule>
    <cfRule type="expression" dxfId="1326" priority="38">
      <formula>Q7&lt;0</formula>
    </cfRule>
  </conditionalFormatting>
  <conditionalFormatting sqref="Q8">
    <cfRule type="expression" dxfId="1325" priority="35">
      <formula>Q8&gt;0</formula>
    </cfRule>
    <cfRule type="expression" dxfId="1324" priority="36">
      <formula>Q8&lt;0</formula>
    </cfRule>
  </conditionalFormatting>
  <conditionalFormatting sqref="F32:F38 F41:F46">
    <cfRule type="expression" dxfId="1323" priority="33">
      <formula>F32&gt;0</formula>
    </cfRule>
    <cfRule type="expression" dxfId="1322" priority="34">
      <formula>F32&lt;0</formula>
    </cfRule>
  </conditionalFormatting>
  <conditionalFormatting sqref="H32:H38 H41:H46">
    <cfRule type="expression" dxfId="1321" priority="31">
      <formula>H32&gt;0</formula>
    </cfRule>
    <cfRule type="expression" dxfId="1320" priority="32">
      <formula>H32&lt;0</formula>
    </cfRule>
  </conditionalFormatting>
  <conditionalFormatting sqref="Q10">
    <cfRule type="expression" dxfId="1319" priority="29">
      <formula>Q10&gt;0</formula>
    </cfRule>
    <cfRule type="expression" dxfId="1318" priority="30">
      <formula>Q10&lt;0</formula>
    </cfRule>
  </conditionalFormatting>
  <conditionalFormatting sqref="J25:J41">
    <cfRule type="expression" dxfId="1317" priority="27">
      <formula>J25&gt;0</formula>
    </cfRule>
    <cfRule type="expression" dxfId="1316" priority="28">
      <formula>J25&lt;0</formula>
    </cfRule>
  </conditionalFormatting>
  <conditionalFormatting sqref="K25:K38">
    <cfRule type="expression" dxfId="1315" priority="25">
      <formula>K25&gt;0</formula>
    </cfRule>
    <cfRule type="expression" dxfId="1314" priority="26">
      <formula>K25&lt;0</formula>
    </cfRule>
  </conditionalFormatting>
  <conditionalFormatting sqref="L25:L38">
    <cfRule type="expression" dxfId="1313" priority="23">
      <formula>L25&gt;0</formula>
    </cfRule>
    <cfRule type="expression" dxfId="1312" priority="24">
      <formula>L25&lt;0</formula>
    </cfRule>
  </conditionalFormatting>
  <conditionalFormatting sqref="F89:F110">
    <cfRule type="expression" dxfId="1311" priority="21">
      <formula>F89&gt;0</formula>
    </cfRule>
    <cfRule type="expression" dxfId="1310" priority="22">
      <formula>F89&lt;0</formula>
    </cfRule>
  </conditionalFormatting>
  <conditionalFormatting sqref="H89:H110">
    <cfRule type="expression" dxfId="1309" priority="19">
      <formula>H89&gt;0</formula>
    </cfRule>
    <cfRule type="expression" dxfId="1308" priority="20">
      <formula>H89&lt;0</formula>
    </cfRule>
  </conditionalFormatting>
  <conditionalFormatting sqref="J89:J102">
    <cfRule type="expression" dxfId="1307" priority="17">
      <formula>J89&gt;0</formula>
    </cfRule>
    <cfRule type="expression" dxfId="1306" priority="18">
      <formula>J89&lt;0</formula>
    </cfRule>
  </conditionalFormatting>
  <conditionalFormatting sqref="K89:K102">
    <cfRule type="expression" dxfId="1305" priority="15">
      <formula>K89&gt;0</formula>
    </cfRule>
    <cfRule type="expression" dxfId="1304" priority="16">
      <formula>K89&lt;0</formula>
    </cfRule>
  </conditionalFormatting>
  <conditionalFormatting sqref="L89:L102">
    <cfRule type="expression" dxfId="1303" priority="13">
      <formula>L89&gt;0</formula>
    </cfRule>
    <cfRule type="expression" dxfId="1302" priority="14">
      <formula>L89&lt;0</formula>
    </cfRule>
  </conditionalFormatting>
  <conditionalFormatting sqref="F25:F28">
    <cfRule type="expression" dxfId="1301" priority="11">
      <formula>F25&gt;0</formula>
    </cfRule>
    <cfRule type="expression" dxfId="1300" priority="12">
      <formula>F25&lt;0</formula>
    </cfRule>
  </conditionalFormatting>
  <conditionalFormatting sqref="H25:H28">
    <cfRule type="expression" dxfId="1299" priority="9">
      <formula>H25&gt;0</formula>
    </cfRule>
    <cfRule type="expression" dxfId="1298" priority="10">
      <formula>H25&lt;0</formula>
    </cfRule>
  </conditionalFormatting>
  <conditionalFormatting sqref="F29:F31">
    <cfRule type="expression" dxfId="1297" priority="7">
      <formula>F29&gt;0</formula>
    </cfRule>
    <cfRule type="expression" dxfId="1296" priority="8">
      <formula>F29&lt;0</formula>
    </cfRule>
  </conditionalFormatting>
  <conditionalFormatting sqref="H29:H31">
    <cfRule type="expression" dxfId="1295" priority="5">
      <formula>H29&gt;0</formula>
    </cfRule>
    <cfRule type="expression" dxfId="1294" priority="6">
      <formula>H29&lt;0</formula>
    </cfRule>
  </conditionalFormatting>
  <conditionalFormatting sqref="F39:F40">
    <cfRule type="expression" dxfId="1293" priority="3">
      <formula>F39&gt;0</formula>
    </cfRule>
    <cfRule type="expression" dxfId="1292" priority="4">
      <formula>F39&lt;0</formula>
    </cfRule>
  </conditionalFormatting>
  <conditionalFormatting sqref="H39:H40">
    <cfRule type="expression" dxfId="1291" priority="1">
      <formula>H39&gt;0</formula>
    </cfRule>
    <cfRule type="expression" dxfId="129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128.19</v>
      </c>
      <c r="R4" s="425">
        <v>-3.0000000000000001E-3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2563.8000000000002</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1760.0699999999897</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1760.0699999999897</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2.1898771975662976</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4.0564786644824088E-3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14.87122969837587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141.00900000000001</v>
      </c>
    </row>
    <row r="20" spans="1:21" x14ac:dyDescent="0.25">
      <c r="B20" s="368">
        <v>43445</v>
      </c>
      <c r="C20" s="7">
        <v>20</v>
      </c>
      <c r="D20" s="43">
        <v>115.7</v>
      </c>
      <c r="E20" s="43">
        <v>0</v>
      </c>
      <c r="F20" s="43">
        <f t="shared" si="2"/>
        <v>2314</v>
      </c>
      <c r="O20" s="81">
        <v>1.0900000000000001</v>
      </c>
      <c r="P20" s="81">
        <f t="shared" ref="P20:P39" si="3">O20*$Q$4</f>
        <v>139.72710000000001</v>
      </c>
      <c r="T20" s="1">
        <v>43279</v>
      </c>
      <c r="U20" t="s">
        <v>1116</v>
      </c>
    </row>
    <row r="21" spans="1:21" x14ac:dyDescent="0.25">
      <c r="B21" s="368">
        <v>43453</v>
      </c>
      <c r="C21" s="7">
        <v>20</v>
      </c>
      <c r="D21" s="43">
        <v>110.28</v>
      </c>
      <c r="E21" s="43">
        <v>0</v>
      </c>
      <c r="F21" s="43">
        <f t="shared" si="2"/>
        <v>2205.6</v>
      </c>
      <c r="O21" s="81">
        <v>1.08</v>
      </c>
      <c r="P21" s="81">
        <f t="shared" si="3"/>
        <v>138.4452</v>
      </c>
    </row>
    <row r="22" spans="1:21" x14ac:dyDescent="0.25">
      <c r="B22" s="72">
        <v>43487</v>
      </c>
      <c r="C22" s="7">
        <v>20</v>
      </c>
      <c r="D22" s="43">
        <v>116.4</v>
      </c>
      <c r="E22" s="43">
        <v>0</v>
      </c>
      <c r="F22" s="43">
        <f t="shared" si="2"/>
        <v>2328</v>
      </c>
      <c r="O22" s="81">
        <v>1.07</v>
      </c>
      <c r="P22" s="81">
        <f t="shared" si="3"/>
        <v>137.16329999999999</v>
      </c>
    </row>
    <row r="23" spans="1:21" x14ac:dyDescent="0.25">
      <c r="A23" t="s">
        <v>123</v>
      </c>
      <c r="C23" s="4"/>
      <c r="D23" s="3"/>
      <c r="E23" s="3"/>
      <c r="F23" s="3"/>
      <c r="O23" s="81">
        <v>1.06</v>
      </c>
      <c r="P23" s="81">
        <f t="shared" si="3"/>
        <v>135.88140000000001</v>
      </c>
    </row>
    <row r="24" spans="1:21" x14ac:dyDescent="0.25">
      <c r="O24" s="81">
        <v>1.05</v>
      </c>
      <c r="P24" s="81">
        <f t="shared" si="3"/>
        <v>134.59950000000001</v>
      </c>
    </row>
    <row r="25" spans="1:21" x14ac:dyDescent="0.25">
      <c r="O25" s="81">
        <v>1.04</v>
      </c>
      <c r="P25" s="81">
        <f t="shared" si="3"/>
        <v>133.3176</v>
      </c>
      <c r="T25" s="156">
        <v>43305</v>
      </c>
      <c r="U25" t="s">
        <v>1147</v>
      </c>
    </row>
    <row r="26" spans="1:21" x14ac:dyDescent="0.25">
      <c r="O26" s="81">
        <v>1.03</v>
      </c>
      <c r="P26" s="81">
        <f t="shared" si="3"/>
        <v>132.03569999999999</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130.75380000000001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129.47190000000001</v>
      </c>
      <c r="T28" s="156">
        <v>43314</v>
      </c>
      <c r="U28" t="s">
        <v>1149</v>
      </c>
    </row>
    <row r="29" spans="1:21" x14ac:dyDescent="0.25">
      <c r="O29" s="81">
        <v>1</v>
      </c>
      <c r="P29" s="81">
        <f t="shared" si="3"/>
        <v>128.19</v>
      </c>
      <c r="T29" s="156">
        <v>43326</v>
      </c>
      <c r="U29" t="s">
        <v>1148</v>
      </c>
    </row>
    <row r="30" spans="1:21" x14ac:dyDescent="0.25">
      <c r="O30" s="81">
        <v>0.99</v>
      </c>
      <c r="P30" s="81">
        <f t="shared" si="3"/>
        <v>126.90809999999999</v>
      </c>
    </row>
    <row r="31" spans="1:21" x14ac:dyDescent="0.25">
      <c r="O31" s="81">
        <v>0.98</v>
      </c>
      <c r="P31" s="81">
        <f t="shared" si="3"/>
        <v>125.6262</v>
      </c>
      <c r="T31" s="1">
        <v>43474</v>
      </c>
      <c r="U31" t="s">
        <v>1351</v>
      </c>
    </row>
    <row r="32" spans="1:21" x14ac:dyDescent="0.25">
      <c r="O32" s="81">
        <v>0.97</v>
      </c>
      <c r="P32" s="81">
        <f t="shared" si="3"/>
        <v>124.34429999999999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123.0624</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121.78049999999999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120.4986</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119.2167</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117.93480000000001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116.6529</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115.371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89" priority="55">
      <formula>F7&gt;0</formula>
    </cfRule>
    <cfRule type="expression" dxfId="1288" priority="56">
      <formula>F7&lt;0</formula>
    </cfRule>
  </conditionalFormatting>
  <conditionalFormatting sqref="Q8">
    <cfRule type="expression" dxfId="1287" priority="53">
      <formula>Q8&gt;0</formula>
    </cfRule>
    <cfRule type="expression" dxfId="1286" priority="54">
      <formula>Q8&lt;0</formula>
    </cfRule>
  </conditionalFormatting>
  <conditionalFormatting sqref="F43:F63">
    <cfRule type="expression" dxfId="1285" priority="51">
      <formula>F43&gt;0</formula>
    </cfRule>
    <cfRule type="expression" dxfId="1284" priority="52">
      <formula>F43&lt;0</formula>
    </cfRule>
  </conditionalFormatting>
  <conditionalFormatting sqref="H43:H63">
    <cfRule type="expression" dxfId="1283" priority="49">
      <formula>H43&gt;0</formula>
    </cfRule>
    <cfRule type="expression" dxfId="1282" priority="50">
      <formula>H43&lt;0</formula>
    </cfRule>
  </conditionalFormatting>
  <conditionalFormatting sqref="Q10">
    <cfRule type="expression" dxfId="1281" priority="47">
      <formula>Q10&gt;0</formula>
    </cfRule>
    <cfRule type="expression" dxfId="1280" priority="48">
      <formula>Q10&lt;0</formula>
    </cfRule>
  </conditionalFormatting>
  <conditionalFormatting sqref="J34:J47">
    <cfRule type="expression" dxfId="1279" priority="45">
      <formula>J34&gt;0</formula>
    </cfRule>
    <cfRule type="expression" dxfId="1278" priority="46">
      <formula>J34&lt;0</formula>
    </cfRule>
  </conditionalFormatting>
  <conditionalFormatting sqref="K34:K44 K46:K47">
    <cfRule type="expression" dxfId="1277" priority="43">
      <formula>K34&gt;0</formula>
    </cfRule>
    <cfRule type="expression" dxfId="1276" priority="44">
      <formula>K34&lt;0</formula>
    </cfRule>
  </conditionalFormatting>
  <conditionalFormatting sqref="L34">
    <cfRule type="expression" dxfId="1275" priority="41">
      <formula>L34&gt;0</formula>
    </cfRule>
    <cfRule type="expression" dxfId="1274" priority="42">
      <formula>L34&lt;0</formula>
    </cfRule>
  </conditionalFormatting>
  <conditionalFormatting sqref="F118:F139">
    <cfRule type="expression" dxfId="1273" priority="39">
      <formula>F118&gt;0</formula>
    </cfRule>
    <cfRule type="expression" dxfId="1272" priority="40">
      <formula>F118&lt;0</formula>
    </cfRule>
  </conditionalFormatting>
  <conditionalFormatting sqref="H118:H139">
    <cfRule type="expression" dxfId="1271" priority="37">
      <formula>H118&gt;0</formula>
    </cfRule>
    <cfRule type="expression" dxfId="1270" priority="38">
      <formula>H118&lt;0</formula>
    </cfRule>
  </conditionalFormatting>
  <conditionalFormatting sqref="J118:J131">
    <cfRule type="expression" dxfId="1269" priority="35">
      <formula>J118&gt;0</formula>
    </cfRule>
    <cfRule type="expression" dxfId="1268" priority="36">
      <formula>J118&lt;0</formula>
    </cfRule>
  </conditionalFormatting>
  <conditionalFormatting sqref="K118:K131">
    <cfRule type="expression" dxfId="1267" priority="33">
      <formula>K118&gt;0</formula>
    </cfRule>
    <cfRule type="expression" dxfId="1266" priority="34">
      <formula>K118&lt;0</formula>
    </cfRule>
  </conditionalFormatting>
  <conditionalFormatting sqref="L118:L131">
    <cfRule type="expression" dxfId="1265" priority="31">
      <formula>L118&gt;0</formula>
    </cfRule>
    <cfRule type="expression" dxfId="1264" priority="32">
      <formula>L118&lt;0</formula>
    </cfRule>
  </conditionalFormatting>
  <conditionalFormatting sqref="F34:F42">
    <cfRule type="expression" dxfId="1263" priority="29">
      <formula>F34&gt;0</formula>
    </cfRule>
    <cfRule type="expression" dxfId="1262" priority="30">
      <formula>F34&lt;0</formula>
    </cfRule>
  </conditionalFormatting>
  <conditionalFormatting sqref="H34:H42">
    <cfRule type="expression" dxfId="1261" priority="27">
      <formula>H34&gt;0</formula>
    </cfRule>
    <cfRule type="expression" dxfId="1260" priority="28">
      <formula>H34&lt;0</formula>
    </cfRule>
  </conditionalFormatting>
  <conditionalFormatting sqref="J63">
    <cfRule type="expression" dxfId="1259" priority="25">
      <formula>J63&gt;0</formula>
    </cfRule>
    <cfRule type="expression" dxfId="1258" priority="26">
      <formula>J63&lt;0</formula>
    </cfRule>
  </conditionalFormatting>
  <conditionalFormatting sqref="F64:F66">
    <cfRule type="expression" dxfId="1257" priority="23">
      <formula>F64&gt;0</formula>
    </cfRule>
    <cfRule type="expression" dxfId="1256" priority="24">
      <formula>F64&lt;0</formula>
    </cfRule>
  </conditionalFormatting>
  <conditionalFormatting sqref="H64:H66">
    <cfRule type="expression" dxfId="1255" priority="21">
      <formula>H64&gt;0</formula>
    </cfRule>
    <cfRule type="expression" dxfId="1254" priority="22">
      <formula>H64&lt;0</formula>
    </cfRule>
  </conditionalFormatting>
  <conditionalFormatting sqref="H70:H72 F70:F72">
    <cfRule type="expression" dxfId="1253" priority="19">
      <formula>F70&gt;0</formula>
    </cfRule>
    <cfRule type="expression" dxfId="1252" priority="20">
      <formula>F70&lt;0</formula>
    </cfRule>
  </conditionalFormatting>
  <conditionalFormatting sqref="H73:H75 F73:F75">
    <cfRule type="expression" dxfId="1251" priority="17">
      <formula>F73&gt;0</formula>
    </cfRule>
    <cfRule type="expression" dxfId="1250" priority="18">
      <formula>F73&lt;0</formula>
    </cfRule>
  </conditionalFormatting>
  <conditionalFormatting sqref="F81:F83 H81:H83">
    <cfRule type="expression" dxfId="1249" priority="15">
      <formula>F81&gt;0</formula>
    </cfRule>
    <cfRule type="expression" dxfId="1248" priority="16">
      <formula>F81&lt;0</formula>
    </cfRule>
  </conditionalFormatting>
  <conditionalFormatting sqref="F80 H80">
    <cfRule type="expression" dxfId="1247" priority="13">
      <formula>F80&gt;0</formula>
    </cfRule>
    <cfRule type="expression" dxfId="1246" priority="14">
      <formula>F80&lt;0</formula>
    </cfRule>
  </conditionalFormatting>
  <conditionalFormatting sqref="F77:F79 H77:H79">
    <cfRule type="expression" dxfId="1245" priority="11">
      <formula>F77&gt;0</formula>
    </cfRule>
    <cfRule type="expression" dxfId="1244" priority="12">
      <formula>F77&lt;0</formula>
    </cfRule>
  </conditionalFormatting>
  <conditionalFormatting sqref="F90 H90">
    <cfRule type="expression" dxfId="1243" priority="9">
      <formula>F90&gt;0</formula>
    </cfRule>
    <cfRule type="expression" dxfId="1242" priority="10">
      <formula>F90&lt;0</formula>
    </cfRule>
  </conditionalFormatting>
  <conditionalFormatting sqref="H85:H87 F85:F88">
    <cfRule type="expression" dxfId="1241" priority="7">
      <formula>F85&gt;0</formula>
    </cfRule>
    <cfRule type="expression" dxfId="1240" priority="8">
      <formula>F85&lt;0</formula>
    </cfRule>
  </conditionalFormatting>
  <conditionalFormatting sqref="F84 H84">
    <cfRule type="expression" dxfId="1239" priority="5">
      <formula>F84&gt;0</formula>
    </cfRule>
    <cfRule type="expression" dxfId="1238" priority="6">
      <formula>F84&lt;0</formula>
    </cfRule>
  </conditionalFormatting>
  <conditionalFormatting sqref="F89 H88:H89">
    <cfRule type="expression" dxfId="1237" priority="3">
      <formula>F88&gt;0</formula>
    </cfRule>
    <cfRule type="expression" dxfId="1236"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35" priority="31">
      <formula>F60&gt;0</formula>
    </cfRule>
    <cfRule type="expression" dxfId="1234" priority="32">
      <formula>F60&lt;0</formula>
    </cfRule>
  </conditionalFormatting>
  <conditionalFormatting sqref="Q7">
    <cfRule type="expression" dxfId="1233" priority="29">
      <formula>Q7&gt;0</formula>
    </cfRule>
    <cfRule type="expression" dxfId="1232" priority="30">
      <formula>Q7&lt;0</formula>
    </cfRule>
  </conditionalFormatting>
  <conditionalFormatting sqref="Q8">
    <cfRule type="expression" dxfId="1231" priority="27">
      <formula>Q8&gt;0</formula>
    </cfRule>
    <cfRule type="expression" dxfId="1230" priority="28">
      <formula>Q8&lt;0</formula>
    </cfRule>
  </conditionalFormatting>
  <conditionalFormatting sqref="F32:F59">
    <cfRule type="expression" dxfId="1229" priority="25">
      <formula>F32&gt;0</formula>
    </cfRule>
    <cfRule type="expression" dxfId="1228" priority="26">
      <formula>F32&lt;0</formula>
    </cfRule>
  </conditionalFormatting>
  <conditionalFormatting sqref="H32:H59">
    <cfRule type="expression" dxfId="1227" priority="23">
      <formula>H32&gt;0</formula>
    </cfRule>
    <cfRule type="expression" dxfId="1226" priority="24">
      <formula>H32&lt;0</formula>
    </cfRule>
  </conditionalFormatting>
  <conditionalFormatting sqref="Q10">
    <cfRule type="expression" dxfId="1225" priority="21">
      <formula>Q10&gt;0</formula>
    </cfRule>
    <cfRule type="expression" dxfId="1224" priority="22">
      <formula>Q10&lt;0</formula>
    </cfRule>
  </conditionalFormatting>
  <conditionalFormatting sqref="J25:J38">
    <cfRule type="expression" dxfId="1223" priority="19">
      <formula>J25&gt;0</formula>
    </cfRule>
    <cfRule type="expression" dxfId="1222" priority="20">
      <formula>J25&lt;0</formula>
    </cfRule>
  </conditionalFormatting>
  <conditionalFormatting sqref="K25:K38">
    <cfRule type="expression" dxfId="1221" priority="17">
      <formula>K25&gt;0</formula>
    </cfRule>
    <cfRule type="expression" dxfId="1220" priority="18">
      <formula>K25&lt;0</formula>
    </cfRule>
  </conditionalFormatting>
  <conditionalFormatting sqref="L25:L38">
    <cfRule type="expression" dxfId="1219" priority="15">
      <formula>L25&gt;0</formula>
    </cfRule>
    <cfRule type="expression" dxfId="1218" priority="16">
      <formula>L25&lt;0</formula>
    </cfRule>
  </conditionalFormatting>
  <conditionalFormatting sqref="F89:F110">
    <cfRule type="expression" dxfId="1217" priority="13">
      <formula>F89&gt;0</formula>
    </cfRule>
    <cfRule type="expression" dxfId="1216" priority="14">
      <formula>F89&lt;0</formula>
    </cfRule>
  </conditionalFormatting>
  <conditionalFormatting sqref="H89:H110">
    <cfRule type="expression" dxfId="1215" priority="11">
      <formula>H89&gt;0</formula>
    </cfRule>
    <cfRule type="expression" dxfId="1214" priority="12">
      <formula>H89&lt;0</formula>
    </cfRule>
  </conditionalFormatting>
  <conditionalFormatting sqref="J89:J102">
    <cfRule type="expression" dxfId="1213" priority="9">
      <formula>J89&gt;0</formula>
    </cfRule>
    <cfRule type="expression" dxfId="1212" priority="10">
      <formula>J89&lt;0</formula>
    </cfRule>
  </conditionalFormatting>
  <conditionalFormatting sqref="K89:K102">
    <cfRule type="expression" dxfId="1211" priority="7">
      <formula>K89&gt;0</formula>
    </cfRule>
    <cfRule type="expression" dxfId="1210" priority="8">
      <formula>K89&lt;0</formula>
    </cfRule>
  </conditionalFormatting>
  <conditionalFormatting sqref="L89:L102">
    <cfRule type="expression" dxfId="1209" priority="5">
      <formula>L89&gt;0</formula>
    </cfRule>
    <cfRule type="expression" dxfId="1208" priority="6">
      <formula>L89&lt;0</formula>
    </cfRule>
  </conditionalFormatting>
  <conditionalFormatting sqref="F25:F31">
    <cfRule type="expression" dxfId="1207" priority="3">
      <formula>F25&gt;0</formula>
    </cfRule>
    <cfRule type="expression" dxfId="1206" priority="4">
      <formula>F25&lt;0</formula>
    </cfRule>
  </conditionalFormatting>
  <conditionalFormatting sqref="H25:H31">
    <cfRule type="expression" dxfId="1205" priority="1">
      <formula>H25&gt;0</formula>
    </cfRule>
    <cfRule type="expression" dxfId="120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3" priority="39">
      <formula>F47&gt;0</formula>
    </cfRule>
    <cfRule type="expression" dxfId="1202" priority="40">
      <formula>F47&lt;0</formula>
    </cfRule>
  </conditionalFormatting>
  <conditionalFormatting sqref="Q7">
    <cfRule type="expression" dxfId="1201" priority="37">
      <formula>Q7&gt;0</formula>
    </cfRule>
    <cfRule type="expression" dxfId="1200" priority="38">
      <formula>Q7&lt;0</formula>
    </cfRule>
  </conditionalFormatting>
  <conditionalFormatting sqref="Q8">
    <cfRule type="expression" dxfId="1199" priority="35">
      <formula>Q8&gt;0</formula>
    </cfRule>
    <cfRule type="expression" dxfId="1198" priority="36">
      <formula>Q8&lt;0</formula>
    </cfRule>
  </conditionalFormatting>
  <conditionalFormatting sqref="F30:F33 F38:F46">
    <cfRule type="expression" dxfId="1197" priority="33">
      <formula>F30&gt;0</formula>
    </cfRule>
    <cfRule type="expression" dxfId="1196" priority="34">
      <formula>F30&lt;0</formula>
    </cfRule>
  </conditionalFormatting>
  <conditionalFormatting sqref="H30:H33 H37:H46">
    <cfRule type="expression" dxfId="1195" priority="31">
      <formula>H30&gt;0</formula>
    </cfRule>
    <cfRule type="expression" dxfId="1194" priority="32">
      <formula>H30&lt;0</formula>
    </cfRule>
  </conditionalFormatting>
  <conditionalFormatting sqref="Q10">
    <cfRule type="expression" dxfId="1193" priority="29">
      <formula>Q10&gt;0</formula>
    </cfRule>
    <cfRule type="expression" dxfId="1192" priority="30">
      <formula>Q10&lt;0</formula>
    </cfRule>
  </conditionalFormatting>
  <conditionalFormatting sqref="K25:K38">
    <cfRule type="expression" dxfId="1191" priority="25">
      <formula>K25&gt;0</formula>
    </cfRule>
    <cfRule type="expression" dxfId="1190" priority="26">
      <formula>K25&lt;0</formula>
    </cfRule>
  </conditionalFormatting>
  <conditionalFormatting sqref="L25:L38">
    <cfRule type="expression" dxfId="1189" priority="23">
      <formula>L25&gt;0</formula>
    </cfRule>
    <cfRule type="expression" dxfId="1188" priority="24">
      <formula>L25&lt;0</formula>
    </cfRule>
  </conditionalFormatting>
  <conditionalFormatting sqref="F89:F110">
    <cfRule type="expression" dxfId="1187" priority="21">
      <formula>F89&gt;0</formula>
    </cfRule>
    <cfRule type="expression" dxfId="1186" priority="22">
      <formula>F89&lt;0</formula>
    </cfRule>
  </conditionalFormatting>
  <conditionalFormatting sqref="H89:H110">
    <cfRule type="expression" dxfId="1185" priority="19">
      <formula>H89&gt;0</formula>
    </cfRule>
    <cfRule type="expression" dxfId="1184" priority="20">
      <formula>H89&lt;0</formula>
    </cfRule>
  </conditionalFormatting>
  <conditionalFormatting sqref="J89:J102">
    <cfRule type="expression" dxfId="1183" priority="17">
      <formula>J89&gt;0</formula>
    </cfRule>
    <cfRule type="expression" dxfId="1182" priority="18">
      <formula>J89&lt;0</formula>
    </cfRule>
  </conditionalFormatting>
  <conditionalFormatting sqref="K89:K102">
    <cfRule type="expression" dxfId="1181" priority="15">
      <formula>K89&gt;0</formula>
    </cfRule>
    <cfRule type="expression" dxfId="1180" priority="16">
      <formula>K89&lt;0</formula>
    </cfRule>
  </conditionalFormatting>
  <conditionalFormatting sqref="L89:L102">
    <cfRule type="expression" dxfId="1179" priority="13">
      <formula>L89&gt;0</formula>
    </cfRule>
    <cfRule type="expression" dxfId="1178" priority="14">
      <formula>L89&lt;0</formula>
    </cfRule>
  </conditionalFormatting>
  <conditionalFormatting sqref="F25:F29">
    <cfRule type="expression" dxfId="1177" priority="11">
      <formula>F25&gt;0</formula>
    </cfRule>
    <cfRule type="expression" dxfId="1176" priority="12">
      <formula>F25&lt;0</formula>
    </cfRule>
  </conditionalFormatting>
  <conditionalFormatting sqref="H25:H29">
    <cfRule type="expression" dxfId="1175" priority="9">
      <formula>H25&gt;0</formula>
    </cfRule>
    <cfRule type="expression" dxfId="1174" priority="10">
      <formula>H25&lt;0</formula>
    </cfRule>
  </conditionalFormatting>
  <conditionalFormatting sqref="F34:F37">
    <cfRule type="expression" dxfId="1173" priority="7">
      <formula>F34&gt;0</formula>
    </cfRule>
    <cfRule type="expression" dxfId="1172" priority="8">
      <formula>F34&lt;0</formula>
    </cfRule>
  </conditionalFormatting>
  <conditionalFormatting sqref="H34:H36">
    <cfRule type="expression" dxfId="1171" priority="5">
      <formula>H34&gt;0</formula>
    </cfRule>
    <cfRule type="expression" dxfId="1170" priority="6">
      <formula>H34&lt;0</formula>
    </cfRule>
  </conditionalFormatting>
  <conditionalFormatting sqref="J39">
    <cfRule type="expression" dxfId="1169" priority="3">
      <formula>J39&gt;0</formula>
    </cfRule>
    <cfRule type="expression" dxfId="1168" priority="4">
      <formula>J39&lt;0</formula>
    </cfRule>
  </conditionalFormatting>
  <conditionalFormatting sqref="J25:J38">
    <cfRule type="expression" dxfId="1167" priority="1">
      <formula>J25&gt;0</formula>
    </cfRule>
    <cfRule type="expression" dxfId="1166"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65" priority="57">
      <formula>F27&gt;0</formula>
    </cfRule>
    <cfRule type="expression" dxfId="1164" priority="58">
      <formula>F27&lt;0</formula>
    </cfRule>
  </conditionalFormatting>
  <conditionalFormatting sqref="H28:H33">
    <cfRule type="expression" dxfId="1163" priority="53">
      <formula>H28&gt;0</formula>
    </cfRule>
    <cfRule type="expression" dxfId="1162" priority="54">
      <formula>H28&lt;0</formula>
    </cfRule>
  </conditionalFormatting>
  <conditionalFormatting sqref="F24:F26">
    <cfRule type="expression" dxfId="1161" priority="39">
      <formula>F24&gt;0</formula>
    </cfRule>
    <cfRule type="expression" dxfId="1160" priority="40">
      <formula>F24&lt;0</formula>
    </cfRule>
  </conditionalFormatting>
  <conditionalFormatting sqref="Q8">
    <cfRule type="expression" dxfId="1159" priority="33">
      <formula>Q8&gt;0</formula>
    </cfRule>
    <cfRule type="expression" dxfId="1158" priority="34">
      <formula>Q8&lt;0</formula>
    </cfRule>
  </conditionalFormatting>
  <conditionalFormatting sqref="Q7">
    <cfRule type="expression" dxfId="1157" priority="35">
      <formula>Q7&gt;0</formula>
    </cfRule>
    <cfRule type="expression" dxfId="1156" priority="36">
      <formula>Q7&lt;0</formula>
    </cfRule>
  </conditionalFormatting>
  <conditionalFormatting sqref="F34">
    <cfRule type="expression" dxfId="1155" priority="31">
      <formula>F34&gt;0</formula>
    </cfRule>
    <cfRule type="expression" dxfId="1154" priority="32">
      <formula>F34&lt;0</formula>
    </cfRule>
  </conditionalFormatting>
  <conditionalFormatting sqref="H34">
    <cfRule type="expression" dxfId="1153" priority="29">
      <formula>H34&gt;0</formula>
    </cfRule>
    <cfRule type="expression" dxfId="1152" priority="30">
      <formula>H34&lt;0</formula>
    </cfRule>
  </conditionalFormatting>
  <conditionalFormatting sqref="M36">
    <cfRule type="expression" dxfId="1151" priority="19">
      <formula>M36&gt;0</formula>
    </cfRule>
    <cfRule type="expression" dxfId="1150" priority="20">
      <formula>M36&lt;0</formula>
    </cfRule>
  </conditionalFormatting>
  <conditionalFormatting sqref="Q10">
    <cfRule type="expression" dxfId="1149" priority="15">
      <formula>Q10&gt;0</formula>
    </cfRule>
    <cfRule type="expression" dxfId="1148" priority="16">
      <formula>Q10&lt;0</formula>
    </cfRule>
  </conditionalFormatting>
  <conditionalFormatting sqref="F23">
    <cfRule type="expression" dxfId="1147" priority="13">
      <formula>F23&gt;0</formula>
    </cfRule>
    <cfRule type="expression" dxfId="1146" priority="14">
      <formula>F23&lt;0</formula>
    </cfRule>
  </conditionalFormatting>
  <conditionalFormatting sqref="I25:J25">
    <cfRule type="expression" dxfId="1145" priority="9">
      <formula>I25&gt;0</formula>
    </cfRule>
    <cfRule type="expression" dxfId="1144" priority="10">
      <formula>I25&lt;0</formula>
    </cfRule>
  </conditionalFormatting>
  <conditionalFormatting sqref="I26:J27">
    <cfRule type="expression" dxfId="1143" priority="7">
      <formula>I26&gt;0</formula>
    </cfRule>
    <cfRule type="expression" dxfId="1142" priority="8">
      <formula>I26&lt;0</formula>
    </cfRule>
  </conditionalFormatting>
  <conditionalFormatting sqref="K25:K27">
    <cfRule type="expression" dxfId="1141" priority="5">
      <formula>K25&gt;0</formula>
    </cfRule>
    <cfRule type="expression" dxfId="1140" priority="6">
      <formula>K25&lt;0</formula>
    </cfRule>
  </conditionalFormatting>
  <conditionalFormatting sqref="I23:J23">
    <cfRule type="expression" dxfId="1139" priority="3">
      <formula>I23&gt;0</formula>
    </cfRule>
    <cfRule type="expression" dxfId="113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17"/>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2" si="1">I2*H2-J2</f>
        <v>2890.94</v>
      </c>
      <c r="L2" s="72">
        <v>42810</v>
      </c>
      <c r="M2" s="43">
        <v>27.5</v>
      </c>
      <c r="O2" s="11" t="s">
        <v>57</v>
      </c>
      <c r="Q2">
        <f>C42-H42</f>
        <v>200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(F42-K42-M42)/Q2)</f>
        <v>-8.5844000000001692</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33.17</v>
      </c>
      <c r="R4" s="424">
        <v>-9.2999999999999992E-3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6634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-1716.8800000000338</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9803.1400000000322</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K42+M42-F42+Q2*Q4</f>
        <v>8350.8800000000338</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-4.8639858347699718</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M198</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3.0147723846849564E-3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17.457894736842107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36.487000000000002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36.155300000000004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35.823600000000006</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35.491900000000001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35.160200000000003</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34.828500000000005</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34.4968</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34.165100000000002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33.833400000000005</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33.5017</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33.17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32.838300000000004</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32.506599999999999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38" si="4">D32*C32+E32</f>
        <v>3008</v>
      </c>
      <c r="G32" s="406">
        <v>43516</v>
      </c>
      <c r="H32" s="80">
        <v>300</v>
      </c>
      <c r="I32" s="43">
        <v>33.68</v>
      </c>
      <c r="J32" s="43">
        <v>0.13</v>
      </c>
      <c r="K32" s="43">
        <f t="shared" si="1"/>
        <v>10103.870000000001</v>
      </c>
      <c r="O32" s="81">
        <v>0.97</v>
      </c>
      <c r="P32" s="81">
        <f t="shared" si="3"/>
        <v>32.174900000000001</v>
      </c>
      <c r="Z32" s="601"/>
      <c r="AA32" s="639"/>
      <c r="AB32" s="601"/>
      <c r="AC32" s="601"/>
      <c r="AD32" s="601"/>
      <c r="AE32" s="601"/>
      <c r="AF32" s="601"/>
      <c r="AG32" s="601"/>
    </row>
    <row r="33" spans="1:33" x14ac:dyDescent="0.25">
      <c r="B33" s="406">
        <v>43383</v>
      </c>
      <c r="C33" s="7">
        <v>200</v>
      </c>
      <c r="D33" s="43">
        <v>32.5</v>
      </c>
      <c r="E33" s="43">
        <v>0</v>
      </c>
      <c r="F33" s="43">
        <f t="shared" si="4"/>
        <v>6500</v>
      </c>
      <c r="G33" s="29"/>
      <c r="O33" s="81">
        <v>0.96</v>
      </c>
      <c r="P33" s="81">
        <f t="shared" si="3"/>
        <v>31.8432</v>
      </c>
      <c r="Z33" s="637" t="s">
        <v>691</v>
      </c>
      <c r="AA33" s="639"/>
      <c r="AB33" s="644">
        <v>0.15</v>
      </c>
      <c r="AC33" s="657" t="s">
        <v>736</v>
      </c>
      <c r="AD33" s="657" t="s">
        <v>909</v>
      </c>
      <c r="AE33" s="657" t="s">
        <v>909</v>
      </c>
      <c r="AF33" s="601"/>
      <c r="AG33" s="601"/>
    </row>
    <row r="34" spans="1:33" x14ac:dyDescent="0.25">
      <c r="B34" s="406">
        <v>43383</v>
      </c>
      <c r="C34" s="4">
        <v>200</v>
      </c>
      <c r="D34" s="3">
        <v>32.5</v>
      </c>
      <c r="E34" s="3">
        <v>0</v>
      </c>
      <c r="F34" s="3">
        <f t="shared" si="4"/>
        <v>6500</v>
      </c>
      <c r="G34" s="29"/>
      <c r="O34" s="81">
        <v>0.95</v>
      </c>
      <c r="P34" s="81">
        <f t="shared" si="3"/>
        <v>31.511500000000002</v>
      </c>
      <c r="Z34" s="637" t="s">
        <v>698</v>
      </c>
      <c r="AA34" s="639"/>
      <c r="AB34" s="644">
        <v>0.18</v>
      </c>
      <c r="AC34" s="644"/>
      <c r="AD34" s="657" t="s">
        <v>910</v>
      </c>
      <c r="AE34" s="657" t="s">
        <v>910</v>
      </c>
      <c r="AF34" s="601"/>
      <c r="AG34" s="601"/>
    </row>
    <row r="35" spans="1:33" x14ac:dyDescent="0.25">
      <c r="B35" s="406">
        <v>43396</v>
      </c>
      <c r="C35" s="4">
        <v>100</v>
      </c>
      <c r="D35" s="2">
        <v>30.92</v>
      </c>
      <c r="E35" s="2">
        <v>0</v>
      </c>
      <c r="F35" s="2">
        <f t="shared" si="4"/>
        <v>3092</v>
      </c>
      <c r="G35" s="29"/>
      <c r="O35" s="81">
        <v>0.94</v>
      </c>
      <c r="P35" s="81">
        <f t="shared" si="3"/>
        <v>31.1798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4">
        <v>100</v>
      </c>
      <c r="D36" s="3">
        <v>35.25</v>
      </c>
      <c r="E36" s="3">
        <v>0</v>
      </c>
      <c r="F36" s="3">
        <f t="shared" si="4"/>
        <v>3525</v>
      </c>
      <c r="G36" s="29"/>
      <c r="O36" s="81">
        <v>0.93</v>
      </c>
      <c r="P36" s="81">
        <f t="shared" si="3"/>
        <v>30.848100000000002</v>
      </c>
      <c r="Z36" s="637" t="s">
        <v>692</v>
      </c>
      <c r="AA36" s="639"/>
      <c r="AB36" s="601"/>
      <c r="AC36" s="601"/>
      <c r="AD36" s="601"/>
      <c r="AE36" s="601"/>
      <c r="AF36" s="601"/>
      <c r="AG36" s="601"/>
    </row>
    <row r="37" spans="1:33" x14ac:dyDescent="0.25">
      <c r="B37" s="407">
        <v>43440</v>
      </c>
      <c r="C37" s="4">
        <v>100</v>
      </c>
      <c r="D37" s="2">
        <v>33.5</v>
      </c>
      <c r="E37" s="2">
        <v>0</v>
      </c>
      <c r="F37" s="2">
        <f t="shared" si="4"/>
        <v>3350</v>
      </c>
      <c r="G37" s="29"/>
      <c r="O37" s="81">
        <v>0.92</v>
      </c>
      <c r="P37" s="81">
        <f t="shared" si="3"/>
        <v>30.516400000000004</v>
      </c>
      <c r="Z37" s="637" t="s">
        <v>693</v>
      </c>
      <c r="AA37" s="639"/>
      <c r="AB37" s="601"/>
      <c r="AC37" s="601"/>
      <c r="AD37" s="601"/>
      <c r="AE37" s="601"/>
      <c r="AF37" s="601"/>
      <c r="AG37" s="601"/>
    </row>
    <row r="38" spans="1:33" x14ac:dyDescent="0.25">
      <c r="B38" s="407">
        <v>43446</v>
      </c>
      <c r="C38" s="7">
        <v>100</v>
      </c>
      <c r="D38" s="43">
        <v>30.9</v>
      </c>
      <c r="E38" s="43">
        <v>0</v>
      </c>
      <c r="F38" s="43">
        <f t="shared" si="4"/>
        <v>3090</v>
      </c>
      <c r="G38" s="29"/>
      <c r="O38" s="81">
        <v>0.91</v>
      </c>
      <c r="P38" s="81">
        <f t="shared" si="3"/>
        <v>30.184700000000003</v>
      </c>
      <c r="Z38" s="637" t="s">
        <v>722</v>
      </c>
      <c r="AA38" s="639">
        <v>110</v>
      </c>
      <c r="AB38" s="358">
        <v>99</v>
      </c>
      <c r="AC38" s="358">
        <v>114</v>
      </c>
      <c r="AD38" s="358">
        <v>64</v>
      </c>
      <c r="AE38" s="358"/>
      <c r="AF38" s="601"/>
      <c r="AG38" s="601"/>
    </row>
    <row r="39" spans="1:33" x14ac:dyDescent="0.25">
      <c r="B39" s="29"/>
      <c r="C39" s="4"/>
      <c r="G39" s="29"/>
      <c r="O39" s="81">
        <v>0.9</v>
      </c>
      <c r="P39" s="81">
        <f t="shared" si="3"/>
        <v>29.853000000000002</v>
      </c>
      <c r="Z39" s="637" t="s">
        <v>703</v>
      </c>
      <c r="AA39" s="642" t="s">
        <v>714</v>
      </c>
      <c r="AB39" s="637" t="s">
        <v>706</v>
      </c>
      <c r="AC39" s="637" t="s">
        <v>737</v>
      </c>
      <c r="AD39" s="637"/>
      <c r="AE39" s="637"/>
      <c r="AF39" s="601"/>
      <c r="AG39" s="601"/>
    </row>
    <row r="40" spans="1:33" x14ac:dyDescent="0.25">
      <c r="B40" s="29"/>
      <c r="C40" s="4"/>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A42" s="31" t="s">
        <v>81</v>
      </c>
      <c r="B42" s="14"/>
      <c r="C42" s="14">
        <f>SUM(C2:C40)</f>
        <v>5050</v>
      </c>
      <c r="D42" s="18"/>
      <c r="E42" s="18"/>
      <c r="F42" s="18">
        <f>SUM(F2:F40)</f>
        <v>135467.62</v>
      </c>
      <c r="G42" s="14"/>
      <c r="H42" s="14">
        <f>SUM(H2:H41)</f>
        <v>4850</v>
      </c>
      <c r="I42" s="18"/>
      <c r="J42" s="18"/>
      <c r="K42" s="18">
        <f>SUM(K2:K41)</f>
        <v>136879.50000000003</v>
      </c>
      <c r="L42" s="14"/>
      <c r="M42" s="18">
        <f>SUM(M2:M10)</f>
        <v>305</v>
      </c>
      <c r="Q42" s="2"/>
      <c r="Z42" s="643" t="s">
        <v>720</v>
      </c>
      <c r="AA42" s="639">
        <v>468</v>
      </c>
      <c r="AB42" s="358">
        <v>474</v>
      </c>
      <c r="AC42" s="358">
        <v>496</v>
      </c>
      <c r="AD42" s="358">
        <v>404</v>
      </c>
      <c r="AE42" s="358"/>
      <c r="AF42" s="601"/>
      <c r="AG42" s="601"/>
    </row>
    <row r="43" spans="1:33" ht="15.75" thickBot="1" x14ac:dyDescent="0.3">
      <c r="A43" s="277" t="s">
        <v>191</v>
      </c>
      <c r="B43" s="278"/>
      <c r="C43" s="279">
        <f>SumByColor($A$43,C2:C41)</f>
        <v>4550</v>
      </c>
      <c r="D43" s="279"/>
      <c r="E43" s="279"/>
      <c r="F43" s="280">
        <f>SumByColor($A$43,F2:F41)</f>
        <v>119001</v>
      </c>
      <c r="G43" s="279"/>
      <c r="H43" s="279">
        <f>SumByColor($A$43,H2:H41)</f>
        <v>4850</v>
      </c>
      <c r="I43" s="279"/>
      <c r="J43" s="279"/>
      <c r="K43" s="280">
        <f>SumByColor($A$43,K2:K41)</f>
        <v>136882</v>
      </c>
      <c r="L43" s="279"/>
      <c r="M43" s="280">
        <f>SumByColor($A$43,M2:M41)</f>
        <v>306</v>
      </c>
      <c r="Q43" s="2"/>
      <c r="Z43" s="601"/>
      <c r="AA43" s="639"/>
      <c r="AB43" s="601"/>
      <c r="AC43" s="601"/>
      <c r="AD43" s="601"/>
      <c r="AE43" s="601"/>
      <c r="AF43" s="601"/>
      <c r="AG43" s="601"/>
    </row>
    <row r="44" spans="1:33" x14ac:dyDescent="0.25">
      <c r="Q44" s="2"/>
      <c r="Z44" s="634" t="s">
        <v>1040</v>
      </c>
      <c r="AA44" s="639"/>
      <c r="AB44" s="601"/>
      <c r="AC44" s="601"/>
      <c r="AD44" s="601"/>
      <c r="AE44" s="601"/>
      <c r="AF44" s="601"/>
      <c r="AG44" s="601"/>
    </row>
    <row r="45" spans="1:33" x14ac:dyDescent="0.25">
      <c r="Q45" s="2"/>
      <c r="Z45" s="637" t="s">
        <v>696</v>
      </c>
      <c r="AA45" s="639">
        <v>1.4</v>
      </c>
      <c r="AB45" s="639">
        <v>2.2999999999999998</v>
      </c>
      <c r="AC45" s="639">
        <v>1.5</v>
      </c>
      <c r="AD45" s="639">
        <v>1.3</v>
      </c>
      <c r="AE45" s="639">
        <v>2</v>
      </c>
      <c r="AF45" s="601"/>
      <c r="AG45" s="601"/>
    </row>
    <row r="46" spans="1:33" x14ac:dyDescent="0.25">
      <c r="B46" s="414" t="s">
        <v>113</v>
      </c>
      <c r="C46" s="414" t="s">
        <v>145</v>
      </c>
      <c r="D46" s="415" t="s">
        <v>144</v>
      </c>
      <c r="E46" s="416" t="s">
        <v>146</v>
      </c>
      <c r="F46" s="416" t="s">
        <v>65</v>
      </c>
      <c r="G46" s="418" t="s">
        <v>150</v>
      </c>
      <c r="H46" s="418" t="s">
        <v>88</v>
      </c>
      <c r="I46" s="418" t="s">
        <v>153</v>
      </c>
      <c r="J46" s="418" t="s">
        <v>487</v>
      </c>
      <c r="K46" s="418" t="s">
        <v>149</v>
      </c>
      <c r="L46" s="418" t="s">
        <v>947</v>
      </c>
      <c r="Q46" s="2"/>
      <c r="Z46" s="637" t="s">
        <v>697</v>
      </c>
      <c r="AA46" s="639">
        <v>1.7</v>
      </c>
      <c r="AB46" s="639">
        <v>2.6</v>
      </c>
      <c r="AC46" s="639">
        <v>1.8</v>
      </c>
      <c r="AD46" s="639">
        <v>1.6</v>
      </c>
      <c r="AE46" s="639">
        <v>2.2999999999999998</v>
      </c>
      <c r="AF46" s="601"/>
      <c r="AG46" s="601"/>
    </row>
    <row r="47" spans="1:33" x14ac:dyDescent="0.25">
      <c r="B47" s="452">
        <v>42754</v>
      </c>
      <c r="C47" s="456">
        <v>100</v>
      </c>
      <c r="D47" s="457">
        <v>27.58</v>
      </c>
      <c r="E47" s="457">
        <v>30.25</v>
      </c>
      <c r="F47" s="457">
        <f t="shared" ref="F47:F52" si="5">C47*(E47-D47)</f>
        <v>267.00000000000017</v>
      </c>
      <c r="G47" s="457">
        <f t="shared" ref="G47:G52" si="6">D47*C47</f>
        <v>2758</v>
      </c>
      <c r="H47" s="496">
        <f t="shared" ref="H47:H52" si="7">(E47-D47)/D47</f>
        <v>9.6809282088469978E-2</v>
      </c>
      <c r="I47" s="457"/>
      <c r="J47" s="457"/>
      <c r="K47" s="457"/>
      <c r="L47" s="457"/>
      <c r="Q47" s="2"/>
      <c r="Z47" s="637" t="s">
        <v>689</v>
      </c>
      <c r="AA47" s="639">
        <v>1.6</v>
      </c>
      <c r="AB47" s="653">
        <v>2.5</v>
      </c>
      <c r="AC47" s="653">
        <v>1.9</v>
      </c>
      <c r="AD47" s="748">
        <v>1.6</v>
      </c>
      <c r="AE47" s="748"/>
      <c r="AF47" s="601"/>
      <c r="AG47" s="601"/>
    </row>
    <row r="48" spans="1:33" x14ac:dyDescent="0.25">
      <c r="B48" s="452">
        <v>42758</v>
      </c>
      <c r="C48" s="456">
        <v>100</v>
      </c>
      <c r="D48" s="457">
        <v>27.180700000000002</v>
      </c>
      <c r="E48" s="457">
        <v>31.55</v>
      </c>
      <c r="F48" s="457">
        <f t="shared" si="5"/>
        <v>436.92999999999989</v>
      </c>
      <c r="G48" s="457">
        <f t="shared" si="6"/>
        <v>2718.07</v>
      </c>
      <c r="H48" s="496">
        <f t="shared" si="7"/>
        <v>0.16075009105725749</v>
      </c>
      <c r="I48" s="457"/>
      <c r="J48" s="457"/>
      <c r="K48" s="457"/>
      <c r="L48" s="457"/>
      <c r="Q48" s="2"/>
      <c r="Z48" s="601"/>
      <c r="AA48" s="639"/>
      <c r="AB48" s="601"/>
      <c r="AC48" s="601"/>
      <c r="AD48" s="601"/>
      <c r="AE48" s="601"/>
      <c r="AF48" s="601"/>
      <c r="AG48" s="601"/>
    </row>
    <row r="49" spans="1:33" x14ac:dyDescent="0.25">
      <c r="A49" t="s">
        <v>340</v>
      </c>
      <c r="B49" s="164">
        <v>42758</v>
      </c>
      <c r="C49" s="10">
        <v>100</v>
      </c>
      <c r="D49" s="39">
        <v>31.18</v>
      </c>
      <c r="E49" s="39">
        <v>31.55</v>
      </c>
      <c r="F49" s="39">
        <f t="shared" si="5"/>
        <v>37.000000000000099</v>
      </c>
      <c r="G49" s="39">
        <f t="shared" si="6"/>
        <v>3118</v>
      </c>
      <c r="H49" s="179">
        <f t="shared" si="7"/>
        <v>1.1866581141757569E-2</v>
      </c>
      <c r="I49" s="39"/>
      <c r="J49" s="39"/>
      <c r="K49" s="39"/>
      <c r="L49" s="39"/>
      <c r="Q49" s="2"/>
      <c r="Z49" s="637" t="s">
        <v>694</v>
      </c>
      <c r="AA49" s="639">
        <v>20</v>
      </c>
      <c r="AB49" s="637" t="s">
        <v>728</v>
      </c>
      <c r="AC49" s="642">
        <v>20</v>
      </c>
      <c r="AD49" s="642">
        <v>25</v>
      </c>
      <c r="AE49" s="642">
        <v>20</v>
      </c>
      <c r="AF49" s="601"/>
      <c r="AG49" s="601"/>
    </row>
    <row r="50" spans="1:33" x14ac:dyDescent="0.25">
      <c r="A50" t="s">
        <v>340</v>
      </c>
      <c r="B50" s="164">
        <v>42760</v>
      </c>
      <c r="C50" s="10">
        <v>100</v>
      </c>
      <c r="D50" s="39">
        <v>31.18</v>
      </c>
      <c r="E50" s="39">
        <v>33.26</v>
      </c>
      <c r="F50" s="39">
        <f t="shared" si="5"/>
        <v>207.99999999999983</v>
      </c>
      <c r="G50" s="39">
        <f t="shared" si="6"/>
        <v>3118</v>
      </c>
      <c r="H50" s="179">
        <f t="shared" si="7"/>
        <v>6.6709429121231498E-2</v>
      </c>
      <c r="I50" s="39"/>
      <c r="J50" s="39"/>
      <c r="K50" s="39"/>
      <c r="L50" s="39"/>
      <c r="Q50" s="2"/>
      <c r="Z50" s="637" t="s">
        <v>701</v>
      </c>
      <c r="AA50" s="639"/>
      <c r="AB50" s="601"/>
      <c r="AC50" s="601"/>
      <c r="AD50" s="642">
        <v>35</v>
      </c>
      <c r="AE50" s="642">
        <v>30</v>
      </c>
      <c r="AF50" s="601"/>
      <c r="AG50" s="601"/>
    </row>
    <row r="51" spans="1:33" x14ac:dyDescent="0.25">
      <c r="A51" t="s">
        <v>330</v>
      </c>
      <c r="B51" s="164">
        <v>42787</v>
      </c>
      <c r="C51" s="10">
        <v>100</v>
      </c>
      <c r="D51" s="39">
        <v>31.18</v>
      </c>
      <c r="E51" s="39">
        <v>33.64</v>
      </c>
      <c r="F51" s="39">
        <f t="shared" si="5"/>
        <v>246.00000000000009</v>
      </c>
      <c r="G51" s="39">
        <f t="shared" si="6"/>
        <v>3118</v>
      </c>
      <c r="H51" s="179">
        <f t="shared" si="7"/>
        <v>7.8896728672225816E-2</v>
      </c>
      <c r="I51" s="39"/>
      <c r="J51" s="39"/>
      <c r="K51" s="39"/>
      <c r="L51" s="39"/>
      <c r="Q51" s="2"/>
      <c r="Z51" s="637" t="s">
        <v>724</v>
      </c>
      <c r="AA51" s="639">
        <v>24</v>
      </c>
      <c r="AB51" s="653">
        <v>25</v>
      </c>
      <c r="AC51" s="653">
        <v>24</v>
      </c>
      <c r="AD51" s="653">
        <v>37</v>
      </c>
      <c r="AE51" s="653"/>
      <c r="AF51" s="601"/>
      <c r="AG51" s="601"/>
    </row>
    <row r="52" spans="1:33" x14ac:dyDescent="0.25">
      <c r="A52">
        <v>100</v>
      </c>
      <c r="B52" s="164">
        <v>42808</v>
      </c>
      <c r="C52" s="185">
        <v>200</v>
      </c>
      <c r="D52" s="186">
        <v>29.83</v>
      </c>
      <c r="E52" s="39">
        <v>28.6</v>
      </c>
      <c r="F52" s="39">
        <f t="shared" si="5"/>
        <v>-245.99999999999937</v>
      </c>
      <c r="G52" s="39">
        <f t="shared" si="6"/>
        <v>5966</v>
      </c>
      <c r="H52" s="179">
        <f t="shared" si="7"/>
        <v>-4.1233657391887259E-2</v>
      </c>
      <c r="I52" s="39"/>
      <c r="J52" s="39">
        <v>30.72</v>
      </c>
      <c r="K52" s="39">
        <v>1207</v>
      </c>
      <c r="L52" s="39"/>
      <c r="Q52" s="2"/>
      <c r="Z52" s="634"/>
      <c r="AA52" s="640"/>
      <c r="AB52" s="601"/>
      <c r="AC52" s="601"/>
      <c r="AD52" s="601"/>
      <c r="AE52" s="601"/>
      <c r="AF52" s="601"/>
      <c r="AG52" s="601"/>
    </row>
    <row r="53" spans="1:33" x14ac:dyDescent="0.25">
      <c r="A53">
        <v>0</v>
      </c>
      <c r="B53" s="164">
        <v>42809</v>
      </c>
      <c r="C53" s="10">
        <v>100</v>
      </c>
      <c r="D53" s="39">
        <v>30.750599999999999</v>
      </c>
      <c r="E53" s="39">
        <v>29.14</v>
      </c>
      <c r="F53" s="39">
        <f>C53*(E53-D53)</f>
        <v>-161.0599999999998</v>
      </c>
      <c r="G53" s="39">
        <f>D53*C53</f>
        <v>3075.06</v>
      </c>
      <c r="H53" s="179">
        <f>(E53-D53)/D53</f>
        <v>-5.2376213797454295E-2</v>
      </c>
      <c r="I53" s="39"/>
      <c r="J53" s="39"/>
      <c r="K53" s="39">
        <v>1291</v>
      </c>
      <c r="L53" s="39"/>
      <c r="Q53" s="2"/>
      <c r="Z53" s="637" t="s">
        <v>722</v>
      </c>
      <c r="AA53" s="641">
        <v>39</v>
      </c>
      <c r="AB53" s="358">
        <v>64</v>
      </c>
      <c r="AC53" s="358">
        <v>45</v>
      </c>
      <c r="AD53" s="358">
        <f>AD51*AD47</f>
        <v>59.2</v>
      </c>
      <c r="AE53" s="358"/>
      <c r="AF53" s="601"/>
      <c r="AG53" s="601"/>
    </row>
    <row r="54" spans="1:33" x14ac:dyDescent="0.25">
      <c r="A54">
        <v>0</v>
      </c>
      <c r="B54" s="164">
        <v>42811</v>
      </c>
      <c r="C54" s="10">
        <v>100</v>
      </c>
      <c r="D54" s="39">
        <v>30.4756</v>
      </c>
      <c r="E54" s="39">
        <v>29.17</v>
      </c>
      <c r="F54" s="39">
        <f t="shared" ref="F54:F67" si="8">C54*(E54-D54)</f>
        <v>-130.55999999999983</v>
      </c>
      <c r="G54" s="39">
        <f t="shared" ref="G54:G67" si="9">D54*C54</f>
        <v>3047.56</v>
      </c>
      <c r="H54" s="179">
        <f t="shared" ref="H54:H67" si="10">(E54-D54)/D54</f>
        <v>-4.2840830041081988E-2</v>
      </c>
      <c r="I54" s="39"/>
      <c r="J54" s="39">
        <v>30</v>
      </c>
      <c r="K54" s="39">
        <v>1321</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42836</v>
      </c>
      <c r="C55" s="185">
        <v>200</v>
      </c>
      <c r="D55" s="186">
        <v>29.412800000000001</v>
      </c>
      <c r="E55" s="39">
        <v>28.69</v>
      </c>
      <c r="F55" s="39">
        <f t="shared" si="8"/>
        <v>-144.55999999999989</v>
      </c>
      <c r="G55" s="39">
        <f t="shared" si="9"/>
        <v>5882.56</v>
      </c>
      <c r="H55" s="179">
        <f t="shared" si="10"/>
        <v>-2.4574334983408566E-2</v>
      </c>
      <c r="I55" s="39">
        <v>29</v>
      </c>
      <c r="J55" s="39"/>
      <c r="K55" s="39">
        <v>1308</v>
      </c>
      <c r="L55" s="39"/>
      <c r="Z55" s="637" t="s">
        <v>726</v>
      </c>
      <c r="AA55" s="639">
        <v>356</v>
      </c>
      <c r="AB55" s="653">
        <v>366</v>
      </c>
      <c r="AC55" s="653">
        <v>370</v>
      </c>
      <c r="AD55" s="653">
        <v>420</v>
      </c>
      <c r="AE55" s="653"/>
      <c r="AF55" s="601"/>
      <c r="AG55" s="601"/>
    </row>
    <row r="56" spans="1:33" x14ac:dyDescent="0.25">
      <c r="A56">
        <v>100</v>
      </c>
      <c r="B56" s="164">
        <v>42857</v>
      </c>
      <c r="C56" s="10">
        <v>300</v>
      </c>
      <c r="D56" s="39">
        <v>27.9452</v>
      </c>
      <c r="E56" s="39">
        <v>24.95</v>
      </c>
      <c r="F56" s="39">
        <f t="shared" si="8"/>
        <v>-898.56000000000017</v>
      </c>
      <c r="G56" s="39">
        <f t="shared" si="9"/>
        <v>8383.56</v>
      </c>
      <c r="H56" s="179">
        <f t="shared" si="10"/>
        <v>-0.10718119748650932</v>
      </c>
      <c r="I56" s="39"/>
      <c r="J56" s="39"/>
      <c r="K56" s="39">
        <v>554</v>
      </c>
      <c r="L56" s="39"/>
      <c r="Z56" s="647" t="s">
        <v>727</v>
      </c>
      <c r="AA56" s="639">
        <v>374</v>
      </c>
      <c r="AB56" s="639">
        <v>380</v>
      </c>
      <c r="AC56" s="639">
        <v>354</v>
      </c>
      <c r="AD56" s="639">
        <v>375</v>
      </c>
      <c r="AE56" s="639"/>
      <c r="AF56" s="601"/>
      <c r="AG56" s="601"/>
    </row>
    <row r="57" spans="1:33" x14ac:dyDescent="0.25">
      <c r="A57">
        <v>100</v>
      </c>
      <c r="B57" s="164">
        <v>42858</v>
      </c>
      <c r="C57" s="7">
        <v>400</v>
      </c>
      <c r="D57" s="43">
        <v>26.953900000000001</v>
      </c>
      <c r="E57" s="39">
        <v>23.98</v>
      </c>
      <c r="F57" s="39">
        <f t="shared" si="8"/>
        <v>-1189.5600000000002</v>
      </c>
      <c r="G57" s="39">
        <f t="shared" si="9"/>
        <v>10781.56</v>
      </c>
      <c r="H57" s="179">
        <f t="shared" si="10"/>
        <v>-0.11033282753145186</v>
      </c>
      <c r="I57" s="39"/>
      <c r="J57" s="39"/>
      <c r="K57" s="39"/>
      <c r="L57" s="39"/>
      <c r="Z57" s="643" t="s">
        <v>720</v>
      </c>
      <c r="AA57" s="641">
        <v>583</v>
      </c>
      <c r="AB57" s="358">
        <v>931</v>
      </c>
      <c r="AC57" s="358">
        <v>713</v>
      </c>
      <c r="AD57" s="358">
        <v>665</v>
      </c>
      <c r="AE57" s="358"/>
      <c r="AF57" s="601"/>
      <c r="AG57" s="601"/>
    </row>
    <row r="58" spans="1:33" x14ac:dyDescent="0.25">
      <c r="A58">
        <v>100</v>
      </c>
      <c r="B58" s="164">
        <v>42862</v>
      </c>
      <c r="C58" s="10">
        <v>400</v>
      </c>
      <c r="D58" s="39">
        <v>26.953900000000001</v>
      </c>
      <c r="E58" s="39">
        <v>23.45</v>
      </c>
      <c r="F58" s="39">
        <f t="shared" si="8"/>
        <v>-1401.5600000000006</v>
      </c>
      <c r="G58" s="39">
        <f t="shared" si="9"/>
        <v>10781.56</v>
      </c>
      <c r="H58" s="179">
        <f t="shared" si="10"/>
        <v>-0.12999603025907203</v>
      </c>
      <c r="I58" s="39"/>
      <c r="J58" s="39"/>
      <c r="K58" s="39">
        <v>50</v>
      </c>
      <c r="L58" s="39"/>
      <c r="Z58" s="637"/>
      <c r="AA58" s="641"/>
      <c r="AB58" s="601"/>
      <c r="AC58" s="601"/>
      <c r="AD58" s="601"/>
      <c r="AE58" s="601"/>
      <c r="AF58" s="601"/>
      <c r="AG58" s="601"/>
    </row>
    <row r="59" spans="1:33" x14ac:dyDescent="0.25">
      <c r="A59">
        <v>200</v>
      </c>
      <c r="B59" s="164">
        <v>42867</v>
      </c>
      <c r="C59" s="10">
        <v>600</v>
      </c>
      <c r="D59" s="39">
        <v>25.63</v>
      </c>
      <c r="E59" s="39">
        <v>22.91</v>
      </c>
      <c r="F59" s="39">
        <f t="shared" si="8"/>
        <v>-1631.9999999999993</v>
      </c>
      <c r="G59" s="39">
        <f t="shared" si="9"/>
        <v>15378</v>
      </c>
      <c r="H59" s="179">
        <f t="shared" si="10"/>
        <v>-0.10612563402262969</v>
      </c>
      <c r="I59" s="39"/>
      <c r="J59" s="39"/>
      <c r="K59" s="39">
        <v>-179</v>
      </c>
      <c r="L59" s="39"/>
      <c r="Z59" s="637"/>
      <c r="AA59" s="641"/>
      <c r="AB59" s="601"/>
      <c r="AC59" s="601"/>
      <c r="AD59" s="601"/>
      <c r="AE59" s="601"/>
      <c r="AF59" s="601"/>
      <c r="AG59" s="601"/>
    </row>
    <row r="60" spans="1:33" x14ac:dyDescent="0.25">
      <c r="B60" s="164">
        <v>42898</v>
      </c>
      <c r="C60" s="10">
        <v>400</v>
      </c>
      <c r="D60" s="39">
        <v>26.354199999999999</v>
      </c>
      <c r="E60" s="39">
        <v>23.55</v>
      </c>
      <c r="F60" s="39">
        <f t="shared" si="8"/>
        <v>-1121.6799999999992</v>
      </c>
      <c r="G60" s="39">
        <f t="shared" si="9"/>
        <v>10541.68</v>
      </c>
      <c r="H60" s="179">
        <f t="shared" si="10"/>
        <v>-0.1064042922949662</v>
      </c>
      <c r="I60" s="39"/>
      <c r="J60" s="39"/>
      <c r="K60" s="39">
        <v>331</v>
      </c>
      <c r="L60" s="39"/>
      <c r="Z60" s="638"/>
      <c r="AA60" s="641"/>
      <c r="AB60" s="601"/>
      <c r="AC60" s="601"/>
      <c r="AD60" s="601"/>
      <c r="AE60" s="601"/>
      <c r="AF60" s="601"/>
      <c r="AG60" s="601"/>
    </row>
    <row r="61" spans="1:33" x14ac:dyDescent="0.25">
      <c r="A61">
        <v>400</v>
      </c>
      <c r="B61" s="164">
        <v>42900</v>
      </c>
      <c r="C61" s="10">
        <v>600</v>
      </c>
      <c r="D61" s="39">
        <v>25.296099999999999</v>
      </c>
      <c r="E61" s="39">
        <v>22.74</v>
      </c>
      <c r="F61" s="39">
        <f t="shared" si="8"/>
        <v>-1533.6600000000003</v>
      </c>
      <c r="G61" s="39">
        <f t="shared" si="9"/>
        <v>15177.66</v>
      </c>
      <c r="H61" s="179">
        <f t="shared" si="10"/>
        <v>-0.10104719699874687</v>
      </c>
      <c r="I61" s="39"/>
      <c r="J61" s="39"/>
      <c r="K61" s="39">
        <v>-81.41</v>
      </c>
      <c r="L61" s="39"/>
      <c r="Z61" s="637"/>
      <c r="AA61" s="641"/>
      <c r="AB61" s="601"/>
      <c r="AC61" s="601"/>
      <c r="AD61" s="601"/>
      <c r="AE61" s="601"/>
      <c r="AF61" s="601"/>
      <c r="AG61" s="601"/>
    </row>
    <row r="62" spans="1:33" x14ac:dyDescent="0.25">
      <c r="A62">
        <v>400</v>
      </c>
      <c r="B62" s="164">
        <v>42904</v>
      </c>
      <c r="C62" s="10">
        <v>600</v>
      </c>
      <c r="D62" s="39">
        <v>25.146100000000001</v>
      </c>
      <c r="E62" s="39">
        <v>22.71</v>
      </c>
      <c r="F62" s="39">
        <f t="shared" si="8"/>
        <v>-1461.6599999999999</v>
      </c>
      <c r="G62" s="39">
        <f t="shared" si="9"/>
        <v>15087.66</v>
      </c>
      <c r="H62" s="179">
        <f t="shared" si="10"/>
        <v>-9.6877845868743054E-2</v>
      </c>
      <c r="I62" s="39"/>
      <c r="J62" s="39"/>
      <c r="K62" s="39">
        <v>-9.41</v>
      </c>
      <c r="L62" s="39"/>
      <c r="Z62" s="638" t="s">
        <v>718</v>
      </c>
      <c r="AA62" s="641">
        <v>95</v>
      </c>
      <c r="AB62" s="601">
        <v>213.9</v>
      </c>
      <c r="AC62" s="601">
        <v>127.1</v>
      </c>
      <c r="AD62" s="601">
        <v>80.7</v>
      </c>
      <c r="AE62" s="601"/>
      <c r="AF62" s="601"/>
      <c r="AG62" s="601"/>
    </row>
    <row r="63" spans="1:33" x14ac:dyDescent="0.25">
      <c r="A63">
        <v>200</v>
      </c>
      <c r="B63" s="164">
        <v>42926</v>
      </c>
      <c r="C63" s="10">
        <v>400</v>
      </c>
      <c r="D63" s="39">
        <v>25.644500000000001</v>
      </c>
      <c r="E63" s="39">
        <v>24.11</v>
      </c>
      <c r="F63" s="39">
        <f t="shared" si="8"/>
        <v>-613.80000000000052</v>
      </c>
      <c r="G63" s="39">
        <f t="shared" si="9"/>
        <v>10257.800000000001</v>
      </c>
      <c r="H63" s="179">
        <f t="shared" si="10"/>
        <v>-5.9837392033379525E-2</v>
      </c>
      <c r="I63" s="39"/>
      <c r="J63" s="39"/>
      <c r="K63" s="39">
        <v>836</v>
      </c>
      <c r="L63" s="39"/>
      <c r="Z63" s="638" t="s">
        <v>716</v>
      </c>
      <c r="AA63" s="641">
        <v>97</v>
      </c>
      <c r="AB63" s="601">
        <v>227.5</v>
      </c>
      <c r="AC63" s="601">
        <v>-429.8</v>
      </c>
      <c r="AD63" s="601">
        <v>42.3</v>
      </c>
      <c r="AE63" s="601"/>
      <c r="AF63" s="601"/>
      <c r="AG63" s="601"/>
    </row>
    <row r="64" spans="1:33" x14ac:dyDescent="0.25">
      <c r="B64" s="164">
        <v>42940</v>
      </c>
      <c r="C64" s="10">
        <v>600</v>
      </c>
      <c r="D64" s="39">
        <v>24.86</v>
      </c>
      <c r="E64" s="39">
        <v>24.22</v>
      </c>
      <c r="F64" s="39">
        <f t="shared" si="8"/>
        <v>-384.00000000000034</v>
      </c>
      <c r="G64" s="39">
        <f t="shared" si="9"/>
        <v>14916</v>
      </c>
      <c r="H64" s="179">
        <f t="shared" si="10"/>
        <v>-2.5744167337087714E-2</v>
      </c>
      <c r="I64" s="39"/>
      <c r="J64" s="39"/>
      <c r="K64" s="39">
        <v>1066</v>
      </c>
      <c r="L64" s="39"/>
      <c r="Z64" s="638" t="s">
        <v>715</v>
      </c>
      <c r="AA64" s="641">
        <v>0.28000000000000003</v>
      </c>
      <c r="AB64" s="601">
        <v>0.65</v>
      </c>
      <c r="AC64" s="601">
        <v>-1.23</v>
      </c>
      <c r="AD64" s="601"/>
      <c r="AE64" s="601"/>
      <c r="AF64" s="601"/>
      <c r="AG64" s="601"/>
    </row>
    <row r="65" spans="1:33" x14ac:dyDescent="0.25">
      <c r="A65">
        <v>200</v>
      </c>
      <c r="B65" s="164">
        <v>42941</v>
      </c>
      <c r="C65" s="7">
        <v>400</v>
      </c>
      <c r="D65" s="43">
        <v>24.794799999999999</v>
      </c>
      <c r="E65" s="39">
        <v>24.22</v>
      </c>
      <c r="F65" s="39">
        <f t="shared" si="8"/>
        <v>-229.9199999999999</v>
      </c>
      <c r="G65" s="39">
        <f t="shared" si="9"/>
        <v>9917.92</v>
      </c>
      <c r="H65" s="179">
        <f t="shared" si="10"/>
        <v>-2.3182280155516471E-2</v>
      </c>
      <c r="I65" s="39">
        <v>23</v>
      </c>
      <c r="J65" s="39"/>
      <c r="K65" s="39">
        <v>1222</v>
      </c>
      <c r="L65" s="39"/>
      <c r="Z65" s="638" t="s">
        <v>913</v>
      </c>
      <c r="AA65" s="641"/>
      <c r="AB65" s="601"/>
      <c r="AC65" s="601">
        <v>0.34</v>
      </c>
      <c r="AD65" s="601">
        <v>0.11</v>
      </c>
      <c r="AE65" s="601"/>
      <c r="AF65" s="601"/>
      <c r="AG65" s="601"/>
    </row>
    <row r="66" spans="1:33" x14ac:dyDescent="0.25">
      <c r="A66">
        <v>200</v>
      </c>
      <c r="B66" s="164">
        <v>42942</v>
      </c>
      <c r="C66" s="10">
        <v>600</v>
      </c>
      <c r="D66" s="39">
        <v>24.623000000000001</v>
      </c>
      <c r="E66" s="39">
        <v>23.6</v>
      </c>
      <c r="F66" s="39">
        <f t="shared" si="8"/>
        <v>-613.79999999999984</v>
      </c>
      <c r="G66" s="39">
        <f t="shared" si="9"/>
        <v>14773.800000000001</v>
      </c>
      <c r="H66" s="179">
        <f t="shared" si="10"/>
        <v>-4.1546521544897033E-2</v>
      </c>
      <c r="I66" s="39"/>
      <c r="J66" s="39"/>
      <c r="K66" s="39">
        <v>838</v>
      </c>
      <c r="L66" s="39"/>
      <c r="Z66" s="638" t="s">
        <v>717</v>
      </c>
      <c r="AA66" s="641">
        <v>1.8</v>
      </c>
      <c r="AB66" s="601">
        <v>1.98</v>
      </c>
      <c r="AC66" s="601">
        <v>2.09</v>
      </c>
      <c r="AD66" s="601">
        <v>1.93</v>
      </c>
      <c r="AE66" s="601"/>
      <c r="AF66" s="601"/>
      <c r="AG66" s="601"/>
    </row>
    <row r="67" spans="1:33" x14ac:dyDescent="0.25">
      <c r="B67" s="164">
        <v>42948</v>
      </c>
      <c r="C67" s="10">
        <v>800</v>
      </c>
      <c r="D67" s="39">
        <v>24.087399999999999</v>
      </c>
      <c r="E67" s="39">
        <v>22.75</v>
      </c>
      <c r="F67" s="39">
        <f t="shared" si="8"/>
        <v>-1069.9199999999992</v>
      </c>
      <c r="G67" s="39">
        <f t="shared" si="9"/>
        <v>19269.919999999998</v>
      </c>
      <c r="H67" s="179">
        <f t="shared" si="10"/>
        <v>-5.5522804453780765E-2</v>
      </c>
      <c r="I67" s="39"/>
      <c r="J67" s="39"/>
      <c r="K67" s="39">
        <v>430</v>
      </c>
      <c r="L67" s="39"/>
      <c r="Z67" s="638"/>
      <c r="AA67" s="641"/>
      <c r="AB67" s="601"/>
      <c r="AC67" s="601"/>
      <c r="AD67" s="601"/>
      <c r="AE67" s="601"/>
      <c r="AF67" s="601"/>
      <c r="AG67" s="601"/>
    </row>
    <row r="68" spans="1:33" x14ac:dyDescent="0.25">
      <c r="A68">
        <v>800</v>
      </c>
      <c r="B68" s="164">
        <v>42983</v>
      </c>
      <c r="C68" s="10">
        <v>900</v>
      </c>
      <c r="D68" s="39">
        <v>23.59</v>
      </c>
      <c r="E68" s="39">
        <v>19.46</v>
      </c>
      <c r="F68" s="39">
        <f t="shared" ref="F68:F79" si="11">C68*(E68-D68)</f>
        <v>-3716.9999999999991</v>
      </c>
      <c r="G68" s="39">
        <f t="shared" ref="G68:G79" si="12">D68*C68</f>
        <v>21231</v>
      </c>
      <c r="H68" s="179">
        <f t="shared" ref="H68:H79" si="13">(E68-D68)/D68</f>
        <v>-0.17507418397626109</v>
      </c>
      <c r="I68" s="39"/>
      <c r="J68" s="39"/>
      <c r="K68" s="39">
        <v>-2264</v>
      </c>
      <c r="L68" s="39"/>
      <c r="Z68" s="638" t="s">
        <v>719</v>
      </c>
      <c r="AA68" s="641">
        <v>661</v>
      </c>
      <c r="AB68" s="601">
        <v>726.4</v>
      </c>
      <c r="AC68" s="601">
        <v>2194.4</v>
      </c>
      <c r="AD68" s="601">
        <v>703.1</v>
      </c>
      <c r="AE68" s="601"/>
      <c r="AF68" s="601"/>
      <c r="AG68" s="601"/>
    </row>
    <row r="69" spans="1:33" x14ac:dyDescent="0.25">
      <c r="A69">
        <v>700</v>
      </c>
      <c r="B69" s="164">
        <v>42984</v>
      </c>
      <c r="C69" s="359">
        <v>800</v>
      </c>
      <c r="D69" s="360">
        <v>24.0657</v>
      </c>
      <c r="E69" s="39">
        <v>19.78</v>
      </c>
      <c r="F69" s="39">
        <f t="shared" si="11"/>
        <v>-3428.5599999999986</v>
      </c>
      <c r="G69" s="39">
        <f t="shared" si="12"/>
        <v>19252.560000000001</v>
      </c>
      <c r="H69" s="179">
        <f t="shared" si="13"/>
        <v>-0.17808333021686459</v>
      </c>
      <c r="I69" s="39">
        <v>23.5</v>
      </c>
      <c r="J69" s="39"/>
      <c r="K69" s="39">
        <v>-2128</v>
      </c>
      <c r="L69" s="39"/>
      <c r="Z69" s="638" t="s">
        <v>1041</v>
      </c>
      <c r="AA69" s="641">
        <v>3800</v>
      </c>
      <c r="AB69" s="601">
        <v>3720</v>
      </c>
      <c r="AC69" s="601">
        <v>4878.1000000000004</v>
      </c>
      <c r="AD69" s="601">
        <v>4823.1000000000004</v>
      </c>
      <c r="AE69" s="601"/>
      <c r="AF69" s="601"/>
      <c r="AG69" s="601"/>
    </row>
    <row r="70" spans="1:33" x14ac:dyDescent="0.25">
      <c r="A70">
        <v>700</v>
      </c>
      <c r="B70" s="164">
        <v>42996</v>
      </c>
      <c r="C70" s="10">
        <v>800</v>
      </c>
      <c r="D70" s="39">
        <v>24.0657</v>
      </c>
      <c r="E70" s="39">
        <v>21.31</v>
      </c>
      <c r="F70" s="39">
        <f t="shared" si="11"/>
        <v>-2204.5600000000009</v>
      </c>
      <c r="G70" s="39">
        <f t="shared" si="12"/>
        <v>19252.560000000001</v>
      </c>
      <c r="H70" s="179">
        <f t="shared" si="13"/>
        <v>-0.11450736940957466</v>
      </c>
      <c r="I70" s="39">
        <v>23.5</v>
      </c>
      <c r="J70" s="39"/>
      <c r="K70" s="39">
        <v>-752</v>
      </c>
      <c r="L70" s="39"/>
      <c r="Z70" s="637"/>
      <c r="AA70" s="641"/>
      <c r="AB70" s="601"/>
      <c r="AC70" s="601"/>
      <c r="AD70" s="601"/>
      <c r="AE70" s="601"/>
      <c r="AF70" s="601"/>
      <c r="AG70" s="601"/>
    </row>
    <row r="71" spans="1:33" x14ac:dyDescent="0.25">
      <c r="A71">
        <v>700</v>
      </c>
      <c r="B71" s="164">
        <v>42999</v>
      </c>
      <c r="C71" s="359">
        <v>800</v>
      </c>
      <c r="D71" s="360">
        <v>23.896999999999998</v>
      </c>
      <c r="E71" s="39">
        <v>21.59</v>
      </c>
      <c r="F71" s="39">
        <f t="shared" si="11"/>
        <v>-1845.599999999999</v>
      </c>
      <c r="G71" s="39">
        <f t="shared" si="12"/>
        <v>19117.599999999999</v>
      </c>
      <c r="H71" s="179">
        <f t="shared" si="13"/>
        <v>-9.6539314558312703E-2</v>
      </c>
      <c r="I71" s="39">
        <v>23.5</v>
      </c>
      <c r="J71" s="39"/>
      <c r="K71" s="39">
        <v>-393</v>
      </c>
      <c r="L71" s="39"/>
      <c r="Z71" s="637"/>
      <c r="AA71" s="641"/>
      <c r="AB71" s="601"/>
      <c r="AC71" s="601"/>
      <c r="AD71" s="601"/>
      <c r="AE71" s="601"/>
      <c r="AF71" s="601"/>
      <c r="AG71" s="601"/>
    </row>
    <row r="72" spans="1:33" x14ac:dyDescent="0.25">
      <c r="B72" s="164">
        <v>43023</v>
      </c>
      <c r="C72" s="10">
        <v>800</v>
      </c>
      <c r="D72" s="39">
        <v>23.9</v>
      </c>
      <c r="E72" s="39">
        <v>21.78</v>
      </c>
      <c r="F72" s="39">
        <f t="shared" si="11"/>
        <v>-1695.999999999998</v>
      </c>
      <c r="G72" s="39">
        <f t="shared" si="12"/>
        <v>19120</v>
      </c>
      <c r="H72" s="179">
        <f t="shared" si="13"/>
        <v>-8.8702928870292783E-2</v>
      </c>
      <c r="I72" s="39"/>
      <c r="J72" s="39">
        <v>61</v>
      </c>
      <c r="K72" s="39">
        <v>-241</v>
      </c>
      <c r="L72" s="39"/>
      <c r="Z72" s="637"/>
      <c r="AA72" s="641"/>
      <c r="AB72" s="601"/>
      <c r="AC72" s="601"/>
      <c r="AD72" s="601"/>
      <c r="AE72" s="601"/>
      <c r="AF72" s="601"/>
      <c r="AG72" s="601"/>
    </row>
    <row r="73" spans="1:33" x14ac:dyDescent="0.25">
      <c r="A73">
        <v>800</v>
      </c>
      <c r="B73" s="164">
        <v>43031</v>
      </c>
      <c r="C73" s="10">
        <v>800</v>
      </c>
      <c r="D73" s="39">
        <v>23.9</v>
      </c>
      <c r="E73" s="39">
        <v>21.03</v>
      </c>
      <c r="F73" s="39">
        <f t="shared" si="11"/>
        <v>-2295.9999999999982</v>
      </c>
      <c r="G73" s="39">
        <f t="shared" si="12"/>
        <v>19120</v>
      </c>
      <c r="H73" s="179">
        <f t="shared" si="13"/>
        <v>-0.1200836820083681</v>
      </c>
      <c r="I73" s="39"/>
      <c r="J73" s="39"/>
      <c r="K73" s="39">
        <v>-841</v>
      </c>
      <c r="L73" s="39"/>
      <c r="AA73" s="107"/>
    </row>
    <row r="74" spans="1:33" x14ac:dyDescent="0.25">
      <c r="A74">
        <v>800</v>
      </c>
      <c r="B74" s="164">
        <v>43050</v>
      </c>
      <c r="C74" s="10">
        <v>800</v>
      </c>
      <c r="D74" s="39">
        <v>23.9</v>
      </c>
      <c r="E74" s="39">
        <v>22.84</v>
      </c>
      <c r="F74" s="39">
        <f t="shared" si="11"/>
        <v>-847.99999999999898</v>
      </c>
      <c r="G74" s="39">
        <f t="shared" si="12"/>
        <v>19120</v>
      </c>
      <c r="H74" s="179">
        <f t="shared" si="13"/>
        <v>-4.4351464435146391E-2</v>
      </c>
      <c r="I74" s="39"/>
      <c r="J74" s="39">
        <v>60.22</v>
      </c>
      <c r="K74" s="39">
        <v>607</v>
      </c>
      <c r="L74" s="39"/>
      <c r="AA74" s="4"/>
    </row>
    <row r="75" spans="1:33" x14ac:dyDescent="0.25">
      <c r="A75">
        <v>500</v>
      </c>
      <c r="B75" s="164">
        <v>43068</v>
      </c>
      <c r="C75" s="10">
        <v>500</v>
      </c>
      <c r="D75" s="39">
        <v>23.4815</v>
      </c>
      <c r="E75" s="39">
        <v>24.39</v>
      </c>
      <c r="F75" s="39">
        <f t="shared" si="11"/>
        <v>454.25000000000006</v>
      </c>
      <c r="G75" s="39">
        <f t="shared" si="12"/>
        <v>11740.75</v>
      </c>
      <c r="H75" s="179">
        <f t="shared" si="13"/>
        <v>3.8690032578838664E-2</v>
      </c>
      <c r="I75" s="39"/>
      <c r="J75" s="39"/>
      <c r="K75" s="39">
        <v>1907</v>
      </c>
      <c r="L75" s="39"/>
    </row>
    <row r="76" spans="1:33" x14ac:dyDescent="0.25">
      <c r="A76">
        <v>500</v>
      </c>
      <c r="B76" s="164">
        <v>43081</v>
      </c>
      <c r="C76" s="10">
        <v>500</v>
      </c>
      <c r="D76" s="39">
        <v>23.4815</v>
      </c>
      <c r="E76" s="39">
        <v>24.82</v>
      </c>
      <c r="F76" s="39">
        <f t="shared" si="11"/>
        <v>669.24999999999989</v>
      </c>
      <c r="G76" s="39">
        <f t="shared" si="12"/>
        <v>11740.75</v>
      </c>
      <c r="H76" s="179">
        <f t="shared" si="13"/>
        <v>5.7002320976087546E-2</v>
      </c>
      <c r="I76" s="39"/>
      <c r="J76" s="39"/>
      <c r="K76" s="39">
        <v>2121</v>
      </c>
      <c r="L76" s="39"/>
    </row>
    <row r="77" spans="1:33" x14ac:dyDescent="0.25">
      <c r="A77">
        <v>450</v>
      </c>
      <c r="B77" s="164">
        <v>43090</v>
      </c>
      <c r="C77" s="10">
        <v>450</v>
      </c>
      <c r="D77" s="39">
        <v>23.29</v>
      </c>
      <c r="E77" s="39">
        <v>25.23</v>
      </c>
      <c r="F77" s="39">
        <f t="shared" si="11"/>
        <v>873.00000000000057</v>
      </c>
      <c r="G77" s="39">
        <f t="shared" si="12"/>
        <v>10480.5</v>
      </c>
      <c r="H77" s="179">
        <f t="shared" si="13"/>
        <v>8.3297552597681471E-2</v>
      </c>
      <c r="I77" s="39"/>
      <c r="J77" s="39">
        <v>68</v>
      </c>
      <c r="K77" s="39">
        <v>2324</v>
      </c>
      <c r="L77" s="39"/>
    </row>
    <row r="78" spans="1:33" x14ac:dyDescent="0.25">
      <c r="A78">
        <v>400</v>
      </c>
      <c r="B78" s="164">
        <v>43102</v>
      </c>
      <c r="C78" s="7">
        <v>400</v>
      </c>
      <c r="D78" s="43">
        <v>22.85</v>
      </c>
      <c r="E78" s="39">
        <v>26.65</v>
      </c>
      <c r="F78" s="39">
        <f t="shared" si="11"/>
        <v>1519.9999999999989</v>
      </c>
      <c r="G78" s="39">
        <f t="shared" si="12"/>
        <v>9140</v>
      </c>
      <c r="H78" s="179">
        <f t="shared" si="13"/>
        <v>0.16630196936542657</v>
      </c>
      <c r="I78" s="670" t="s">
        <v>804</v>
      </c>
      <c r="J78" s="39"/>
      <c r="K78" s="39">
        <v>2972</v>
      </c>
      <c r="L78" s="39"/>
    </row>
    <row r="79" spans="1:33" x14ac:dyDescent="0.25">
      <c r="A79">
        <v>400</v>
      </c>
      <c r="B79" s="164">
        <v>43110</v>
      </c>
      <c r="C79" s="10">
        <v>400</v>
      </c>
      <c r="D79" s="39">
        <v>22.8508</v>
      </c>
      <c r="E79" s="39">
        <v>25.91</v>
      </c>
      <c r="F79" s="39">
        <f t="shared" si="11"/>
        <v>1223.6800000000003</v>
      </c>
      <c r="G79" s="39">
        <f t="shared" si="12"/>
        <v>9140.32</v>
      </c>
      <c r="H79" s="179">
        <f t="shared" si="13"/>
        <v>0.13387715090937738</v>
      </c>
      <c r="I79" s="39"/>
      <c r="J79" s="39"/>
      <c r="K79" s="39">
        <v>2676</v>
      </c>
      <c r="L79" s="39"/>
    </row>
    <row r="80" spans="1:33" x14ac:dyDescent="0.25">
      <c r="B80" s="164">
        <v>43112</v>
      </c>
      <c r="C80" s="10">
        <v>400</v>
      </c>
      <c r="D80" s="39">
        <v>22.8508</v>
      </c>
      <c r="E80" s="39">
        <v>27.22</v>
      </c>
      <c r="F80" s="39">
        <f t="shared" ref="F80:F92" si="14">C80*(E80-D80)</f>
        <v>1747.6799999999998</v>
      </c>
      <c r="G80" s="39">
        <f t="shared" ref="G80:G92" si="15">D80*C80</f>
        <v>9140.32</v>
      </c>
      <c r="H80" s="179">
        <f t="shared" ref="H80:H92" si="16">(E80-D80)/D80</f>
        <v>0.1912055595427731</v>
      </c>
      <c r="I80" s="39"/>
      <c r="J80" s="39"/>
      <c r="K80" s="39">
        <v>3120</v>
      </c>
      <c r="L80" s="39"/>
    </row>
    <row r="81" spans="1:12" x14ac:dyDescent="0.25">
      <c r="A81">
        <v>400</v>
      </c>
      <c r="B81" s="164">
        <v>43116</v>
      </c>
      <c r="C81" s="10">
        <v>450</v>
      </c>
      <c r="D81" s="39">
        <v>23.176200000000001</v>
      </c>
      <c r="E81" s="39">
        <v>25.68</v>
      </c>
      <c r="F81" s="39">
        <f t="shared" si="14"/>
        <v>1126.7099999999991</v>
      </c>
      <c r="G81" s="39">
        <f t="shared" si="15"/>
        <v>10429.290000000001</v>
      </c>
      <c r="H81" s="179">
        <f t="shared" si="16"/>
        <v>0.10803324099722983</v>
      </c>
      <c r="I81" s="39"/>
      <c r="J81" s="39"/>
      <c r="K81" s="39">
        <v>2579</v>
      </c>
      <c r="L81" s="39"/>
    </row>
    <row r="82" spans="1:12" x14ac:dyDescent="0.25">
      <c r="A82">
        <v>350</v>
      </c>
      <c r="B82" s="164">
        <v>43118</v>
      </c>
      <c r="C82" s="7">
        <v>400</v>
      </c>
      <c r="D82" s="43">
        <v>22.763300000000001</v>
      </c>
      <c r="E82" s="39">
        <v>26.22</v>
      </c>
      <c r="F82" s="39">
        <f t="shared" si="14"/>
        <v>1382.6799999999992</v>
      </c>
      <c r="G82" s="39">
        <f t="shared" si="15"/>
        <v>9105.32</v>
      </c>
      <c r="H82" s="179">
        <f t="shared" si="16"/>
        <v>0.15185408091093988</v>
      </c>
      <c r="I82" s="39">
        <v>22.5</v>
      </c>
      <c r="J82" s="39"/>
      <c r="K82" s="39">
        <v>2835</v>
      </c>
      <c r="L82" s="39"/>
    </row>
    <row r="83" spans="1:12" x14ac:dyDescent="0.25">
      <c r="A83">
        <v>350</v>
      </c>
      <c r="B83" s="164">
        <v>43121</v>
      </c>
      <c r="C83" s="10">
        <v>400</v>
      </c>
      <c r="D83" s="39">
        <v>22.76</v>
      </c>
      <c r="E83" s="39">
        <v>26.53</v>
      </c>
      <c r="F83" s="39">
        <f t="shared" si="14"/>
        <v>1507.9999999999998</v>
      </c>
      <c r="G83" s="39">
        <f t="shared" si="15"/>
        <v>9104</v>
      </c>
      <c r="H83" s="179">
        <f t="shared" si="16"/>
        <v>0.16564147627416517</v>
      </c>
      <c r="I83" s="39"/>
      <c r="J83" s="39">
        <v>58.41</v>
      </c>
      <c r="K83" s="39">
        <v>2959</v>
      </c>
      <c r="L83" s="39"/>
    </row>
    <row r="84" spans="1:12" x14ac:dyDescent="0.25">
      <c r="A84">
        <v>250</v>
      </c>
      <c r="B84" s="164">
        <v>43126</v>
      </c>
      <c r="C84" s="10">
        <v>300</v>
      </c>
      <c r="D84" s="39">
        <v>21.144600000000001</v>
      </c>
      <c r="E84" s="39">
        <v>27.6</v>
      </c>
      <c r="F84" s="39">
        <f t="shared" si="14"/>
        <v>1936.6200000000003</v>
      </c>
      <c r="G84" s="39">
        <f t="shared" si="15"/>
        <v>6343.38</v>
      </c>
      <c r="H84" s="179">
        <f t="shared" si="16"/>
        <v>0.30529780653216426</v>
      </c>
      <c r="I84" s="39"/>
      <c r="J84" s="39"/>
      <c r="K84" s="39">
        <v>3389</v>
      </c>
      <c r="L84" s="39"/>
    </row>
    <row r="85" spans="1:12" x14ac:dyDescent="0.25">
      <c r="A85">
        <v>250</v>
      </c>
      <c r="B85" s="164">
        <v>43131</v>
      </c>
      <c r="C85" s="10">
        <v>400</v>
      </c>
      <c r="D85" s="39">
        <v>22.578499999999998</v>
      </c>
      <c r="E85" s="39">
        <v>27.3</v>
      </c>
      <c r="F85" s="39">
        <f t="shared" si="14"/>
        <v>1888.600000000001</v>
      </c>
      <c r="G85" s="39">
        <f t="shared" si="15"/>
        <v>9031.4</v>
      </c>
      <c r="H85" s="179">
        <f t="shared" si="16"/>
        <v>0.20911486591226178</v>
      </c>
      <c r="I85" s="39"/>
      <c r="J85" s="39"/>
      <c r="K85" s="39">
        <v>3341</v>
      </c>
      <c r="L85" s="39"/>
    </row>
    <row r="86" spans="1:12" x14ac:dyDescent="0.25">
      <c r="A86">
        <v>250</v>
      </c>
      <c r="B86" s="164">
        <v>43133</v>
      </c>
      <c r="C86" s="10">
        <v>600</v>
      </c>
      <c r="D86" s="39">
        <v>23.68</v>
      </c>
      <c r="E86" s="39">
        <v>26.04</v>
      </c>
      <c r="F86" s="39">
        <f t="shared" si="14"/>
        <v>1415.9999999999995</v>
      </c>
      <c r="G86" s="39">
        <f t="shared" si="15"/>
        <v>14208</v>
      </c>
      <c r="H86" s="179">
        <f t="shared" si="16"/>
        <v>9.9662162162162143E-2</v>
      </c>
      <c r="I86" s="39"/>
      <c r="J86" s="39"/>
      <c r="K86" s="39">
        <v>2869</v>
      </c>
      <c r="L86" s="39"/>
    </row>
    <row r="87" spans="1:12" x14ac:dyDescent="0.25">
      <c r="B87" s="164">
        <v>43140</v>
      </c>
      <c r="C87" s="359">
        <v>800</v>
      </c>
      <c r="D87" s="360">
        <v>23.654199999999999</v>
      </c>
      <c r="E87" s="39">
        <v>24.35</v>
      </c>
      <c r="F87" s="39">
        <f t="shared" si="14"/>
        <v>556.64000000000158</v>
      </c>
      <c r="G87" s="39">
        <f t="shared" si="15"/>
        <v>18923.36</v>
      </c>
      <c r="H87" s="179">
        <f t="shared" si="16"/>
        <v>2.9415494922677664E-2</v>
      </c>
      <c r="I87" s="39"/>
      <c r="J87" s="39"/>
      <c r="K87" s="39">
        <v>2032</v>
      </c>
      <c r="L87" s="39"/>
    </row>
    <row r="88" spans="1:12" x14ac:dyDescent="0.25">
      <c r="A88">
        <v>50</v>
      </c>
      <c r="B88" s="164">
        <v>43140</v>
      </c>
      <c r="C88" s="10">
        <v>600</v>
      </c>
      <c r="D88" s="39">
        <v>23.379200000000001</v>
      </c>
      <c r="E88" s="39">
        <v>24.35</v>
      </c>
      <c r="F88" s="39">
        <f t="shared" si="14"/>
        <v>582.48000000000036</v>
      </c>
      <c r="G88" s="39">
        <f t="shared" si="15"/>
        <v>14027.52</v>
      </c>
      <c r="H88" s="179">
        <f t="shared" si="16"/>
        <v>4.1524089789214368E-2</v>
      </c>
      <c r="I88" s="39"/>
      <c r="J88" s="39"/>
      <c r="K88" s="39">
        <v>2035</v>
      </c>
      <c r="L88" s="39"/>
    </row>
    <row r="89" spans="1:12" x14ac:dyDescent="0.25">
      <c r="A89">
        <v>50</v>
      </c>
      <c r="B89" s="164">
        <v>43146</v>
      </c>
      <c r="C89" s="10">
        <v>600</v>
      </c>
      <c r="D89" s="39">
        <v>23.38</v>
      </c>
      <c r="E89" s="39">
        <v>25.86</v>
      </c>
      <c r="F89" s="39">
        <f t="shared" si="14"/>
        <v>1488.0000000000002</v>
      </c>
      <c r="G89" s="39">
        <f t="shared" si="15"/>
        <v>14028</v>
      </c>
      <c r="H89" s="179">
        <f t="shared" si="16"/>
        <v>0.10607356715141149</v>
      </c>
      <c r="I89" s="39"/>
      <c r="J89" s="39"/>
      <c r="K89" s="39">
        <v>2941</v>
      </c>
      <c r="L89" s="39"/>
    </row>
    <row r="90" spans="1:12" x14ac:dyDescent="0.25">
      <c r="A90">
        <v>0</v>
      </c>
      <c r="B90" s="164">
        <v>43151</v>
      </c>
      <c r="C90" s="10">
        <v>500</v>
      </c>
      <c r="D90" s="39">
        <v>22.82</v>
      </c>
      <c r="E90" s="39">
        <v>26.19</v>
      </c>
      <c r="F90" s="39">
        <f t="shared" si="14"/>
        <v>1685.0000000000005</v>
      </c>
      <c r="G90" s="39">
        <f t="shared" si="15"/>
        <v>11410</v>
      </c>
      <c r="H90" s="179">
        <f t="shared" si="16"/>
        <v>0.14767747589833483</v>
      </c>
      <c r="I90" s="39"/>
      <c r="J90" s="39"/>
      <c r="K90" s="39">
        <v>3139</v>
      </c>
      <c r="L90" s="39"/>
    </row>
    <row r="91" spans="1:12" x14ac:dyDescent="0.25">
      <c r="A91">
        <v>0</v>
      </c>
      <c r="B91" s="164">
        <v>43151</v>
      </c>
      <c r="C91" s="7">
        <v>400</v>
      </c>
      <c r="D91" s="43">
        <v>21.81</v>
      </c>
      <c r="E91" s="39">
        <v>26.76</v>
      </c>
      <c r="F91" s="39">
        <f t="shared" si="14"/>
        <v>1980.0000000000011</v>
      </c>
      <c r="G91" s="39">
        <f t="shared" si="15"/>
        <v>8724</v>
      </c>
      <c r="H91" s="179">
        <f t="shared" si="16"/>
        <v>0.22696011004126562</v>
      </c>
      <c r="I91" s="670" t="s">
        <v>914</v>
      </c>
      <c r="J91" s="39"/>
      <c r="K91" s="39">
        <v>3433</v>
      </c>
      <c r="L91" s="39"/>
    </row>
    <row r="92" spans="1:12" x14ac:dyDescent="0.25">
      <c r="B92" s="164">
        <v>43157</v>
      </c>
      <c r="C92" s="10">
        <v>400</v>
      </c>
      <c r="D92" s="39">
        <v>21.81</v>
      </c>
      <c r="E92" s="39">
        <v>28.12</v>
      </c>
      <c r="F92" s="39">
        <f t="shared" si="14"/>
        <v>2524.0000000000009</v>
      </c>
      <c r="G92" s="39">
        <f t="shared" si="15"/>
        <v>8724</v>
      </c>
      <c r="H92" s="179">
        <f t="shared" si="16"/>
        <v>0.28931682714351226</v>
      </c>
      <c r="I92" s="39"/>
      <c r="J92" s="39"/>
      <c r="K92" s="39">
        <v>3996</v>
      </c>
      <c r="L92" s="39"/>
    </row>
    <row r="93" spans="1:12" x14ac:dyDescent="0.25">
      <c r="A93" s="1">
        <v>43164</v>
      </c>
      <c r="B93" s="164">
        <v>43158</v>
      </c>
      <c r="C93" s="10">
        <v>400</v>
      </c>
      <c r="D93" s="39">
        <v>21.81</v>
      </c>
      <c r="E93" s="39">
        <v>26.82</v>
      </c>
      <c r="F93" s="39">
        <f>C93*(E93-D93)</f>
        <v>2004.0000000000007</v>
      </c>
      <c r="G93" s="39">
        <f>D93*C93</f>
        <v>8724</v>
      </c>
      <c r="H93" s="179">
        <f>(E93-D93)/D93</f>
        <v>0.22971114167812939</v>
      </c>
      <c r="I93" s="39"/>
      <c r="J93" s="39"/>
      <c r="K93" s="39">
        <v>3457</v>
      </c>
      <c r="L93" s="39"/>
    </row>
    <row r="94" spans="1:12" x14ac:dyDescent="0.25">
      <c r="A94">
        <v>200</v>
      </c>
      <c r="B94" s="164">
        <v>43165</v>
      </c>
      <c r="C94" s="10">
        <v>400</v>
      </c>
      <c r="D94" s="39">
        <v>21.81</v>
      </c>
      <c r="E94" s="39">
        <v>27.74</v>
      </c>
      <c r="F94" s="39">
        <f>C94*(E94-D94)</f>
        <v>2372</v>
      </c>
      <c r="G94" s="39">
        <f>D94*C94</f>
        <v>8724</v>
      </c>
      <c r="H94" s="179">
        <f>(E94-D94)/D94</f>
        <v>0.27189362677670792</v>
      </c>
      <c r="I94" s="39"/>
      <c r="J94" s="39"/>
      <c r="K94" s="39">
        <v>3825</v>
      </c>
      <c r="L94" s="39"/>
    </row>
    <row r="95" spans="1:12" x14ac:dyDescent="0.25">
      <c r="A95">
        <v>400</v>
      </c>
      <c r="B95" s="164">
        <v>43178</v>
      </c>
      <c r="C95" s="10">
        <v>600</v>
      </c>
      <c r="D95" s="39">
        <v>22.95</v>
      </c>
      <c r="E95" s="39">
        <v>25.59</v>
      </c>
      <c r="F95" s="39">
        <f>C95*(E95-D95)</f>
        <v>1584.0000000000005</v>
      </c>
      <c r="G95" s="39">
        <f>D95*C95</f>
        <v>13770</v>
      </c>
      <c r="H95" s="179">
        <f>(E95-D95)/D95</f>
        <v>0.11503267973856211</v>
      </c>
      <c r="I95" s="39">
        <v>22.5</v>
      </c>
      <c r="J95" s="39"/>
      <c r="K95" s="39">
        <v>2851</v>
      </c>
      <c r="L95" s="39"/>
    </row>
    <row r="96" spans="1:12" x14ac:dyDescent="0.25">
      <c r="A96">
        <v>400</v>
      </c>
      <c r="B96" s="164">
        <v>43185</v>
      </c>
      <c r="C96" s="10">
        <v>600</v>
      </c>
      <c r="D96" s="39">
        <v>22.95</v>
      </c>
      <c r="E96" s="39">
        <v>24.65</v>
      </c>
      <c r="F96" s="39">
        <f t="shared" ref="F96:F103" si="17">C96*(E96-D96)</f>
        <v>1019.9999999999995</v>
      </c>
      <c r="G96" s="39">
        <f t="shared" ref="G96:G103" si="18">D96*C96</f>
        <v>13770</v>
      </c>
      <c r="H96" s="179">
        <f t="shared" ref="H96:H103" si="19">(E96-D96)/D96</f>
        <v>7.4074074074074042E-2</v>
      </c>
      <c r="I96" s="39"/>
      <c r="J96" s="39"/>
      <c r="K96" s="39">
        <v>2474</v>
      </c>
      <c r="L96" s="39"/>
    </row>
    <row r="97" spans="1:12" x14ac:dyDescent="0.25">
      <c r="A97">
        <v>400</v>
      </c>
      <c r="B97" s="164">
        <v>43187</v>
      </c>
      <c r="C97" s="359">
        <v>800</v>
      </c>
      <c r="D97" s="360">
        <v>23.1145</v>
      </c>
      <c r="E97" s="39">
        <v>23.57</v>
      </c>
      <c r="F97" s="39">
        <f t="shared" si="17"/>
        <v>364.40000000000055</v>
      </c>
      <c r="G97" s="39">
        <f t="shared" si="18"/>
        <v>18491.599999999999</v>
      </c>
      <c r="H97" s="179">
        <f t="shared" si="19"/>
        <v>1.9706244997728727E-2</v>
      </c>
      <c r="I97" s="670" t="s">
        <v>939</v>
      </c>
      <c r="J97" s="39"/>
      <c r="K97" s="39">
        <v>1817</v>
      </c>
      <c r="L97" s="39"/>
    </row>
    <row r="98" spans="1:12" x14ac:dyDescent="0.25">
      <c r="A98">
        <v>200</v>
      </c>
      <c r="B98" s="164">
        <v>43188</v>
      </c>
      <c r="C98" s="10">
        <v>600</v>
      </c>
      <c r="D98" s="39">
        <v>22.732900000000001</v>
      </c>
      <c r="E98" s="39">
        <v>24.28</v>
      </c>
      <c r="F98" s="39">
        <f t="shared" si="17"/>
        <v>928.26000000000022</v>
      </c>
      <c r="G98" s="39">
        <f t="shared" si="18"/>
        <v>13639.74</v>
      </c>
      <c r="H98" s="179">
        <f t="shared" si="19"/>
        <v>6.8055549445957195E-2</v>
      </c>
      <c r="I98" s="39">
        <v>22.5</v>
      </c>
      <c r="J98" s="39"/>
      <c r="K98" s="39">
        <v>2380</v>
      </c>
      <c r="L98" s="39"/>
    </row>
    <row r="99" spans="1:12" x14ac:dyDescent="0.25">
      <c r="A99">
        <v>200</v>
      </c>
      <c r="B99" s="164">
        <v>43192</v>
      </c>
      <c r="C99" s="359">
        <v>800</v>
      </c>
      <c r="D99" s="360">
        <v>22.97</v>
      </c>
      <c r="E99" s="39">
        <v>23.67</v>
      </c>
      <c r="F99" s="39">
        <f t="shared" si="17"/>
        <v>560.00000000000227</v>
      </c>
      <c r="G99" s="39">
        <f t="shared" si="18"/>
        <v>18376</v>
      </c>
      <c r="H99" s="179">
        <f t="shared" si="19"/>
        <v>3.0474531998258725E-2</v>
      </c>
      <c r="I99" s="39"/>
      <c r="J99" s="39"/>
      <c r="K99" s="39">
        <v>2012</v>
      </c>
      <c r="L99" s="39"/>
    </row>
    <row r="100" spans="1:12" x14ac:dyDescent="0.25">
      <c r="A100">
        <v>0</v>
      </c>
      <c r="B100" s="164">
        <v>43195</v>
      </c>
      <c r="C100" s="10">
        <v>600</v>
      </c>
      <c r="D100" s="39">
        <v>22.21</v>
      </c>
      <c r="E100" s="39">
        <v>25.19</v>
      </c>
      <c r="F100" s="39">
        <f t="shared" si="17"/>
        <v>1788.0000000000002</v>
      </c>
      <c r="G100" s="39">
        <f t="shared" si="18"/>
        <v>13326</v>
      </c>
      <c r="H100" s="179">
        <f t="shared" si="19"/>
        <v>0.13417379558757317</v>
      </c>
      <c r="I100" s="670" t="s">
        <v>941</v>
      </c>
      <c r="J100" s="39"/>
      <c r="K100" s="39">
        <v>3240</v>
      </c>
      <c r="L100" s="39"/>
    </row>
    <row r="101" spans="1:12" x14ac:dyDescent="0.25">
      <c r="B101" s="164">
        <v>43196</v>
      </c>
      <c r="C101" s="10">
        <v>700</v>
      </c>
      <c r="D101" s="39">
        <v>22.54</v>
      </c>
      <c r="E101" s="39">
        <v>24.5</v>
      </c>
      <c r="F101" s="39">
        <f t="shared" si="17"/>
        <v>1372.0000000000007</v>
      </c>
      <c r="G101" s="39">
        <f t="shared" si="18"/>
        <v>15778</v>
      </c>
      <c r="H101" s="179">
        <f t="shared" si="19"/>
        <v>8.6956521739130474E-2</v>
      </c>
      <c r="I101" s="39"/>
      <c r="J101" s="39"/>
      <c r="K101" s="39">
        <v>2826</v>
      </c>
      <c r="L101" s="39"/>
    </row>
    <row r="102" spans="1:12" x14ac:dyDescent="0.25">
      <c r="A102">
        <v>0</v>
      </c>
      <c r="B102" s="164">
        <v>43196</v>
      </c>
      <c r="C102" s="359">
        <v>800</v>
      </c>
      <c r="D102" s="360">
        <v>22.725999999999999</v>
      </c>
      <c r="E102" s="39">
        <v>24.05</v>
      </c>
      <c r="F102" s="39">
        <f t="shared" si="17"/>
        <v>1059.2000000000012</v>
      </c>
      <c r="G102" s="39">
        <f t="shared" si="18"/>
        <v>18180.8</v>
      </c>
      <c r="H102" s="179">
        <f t="shared" si="19"/>
        <v>5.8259262518701123E-2</v>
      </c>
      <c r="I102" s="39">
        <v>22.5</v>
      </c>
      <c r="J102" s="39">
        <v>43</v>
      </c>
      <c r="K102" s="39">
        <v>2511</v>
      </c>
      <c r="L102" s="39">
        <v>19.38</v>
      </c>
    </row>
    <row r="103" spans="1:12" x14ac:dyDescent="0.25">
      <c r="A103">
        <v>0</v>
      </c>
      <c r="B103" s="164">
        <v>43200</v>
      </c>
      <c r="C103" s="10">
        <v>600</v>
      </c>
      <c r="D103" s="39">
        <v>21.895</v>
      </c>
      <c r="E103" s="39">
        <v>25.03</v>
      </c>
      <c r="F103" s="39">
        <f t="shared" si="17"/>
        <v>1881.0000000000009</v>
      </c>
      <c r="G103" s="39">
        <f t="shared" si="18"/>
        <v>13137</v>
      </c>
      <c r="H103" s="179">
        <f t="shared" si="19"/>
        <v>0.14318337519981739</v>
      </c>
      <c r="I103" s="39"/>
      <c r="J103" s="39"/>
      <c r="K103" s="39">
        <v>3333</v>
      </c>
      <c r="L103" s="39"/>
    </row>
    <row r="104" spans="1:12" x14ac:dyDescent="0.25">
      <c r="A104">
        <v>0</v>
      </c>
      <c r="B104" s="164">
        <v>43208</v>
      </c>
      <c r="C104" s="10">
        <v>600</v>
      </c>
      <c r="D104" s="39">
        <v>21.895</v>
      </c>
      <c r="E104" s="39">
        <v>26.04</v>
      </c>
      <c r="F104" s="39">
        <f>C104*(E104-D104)</f>
        <v>2486.9999999999995</v>
      </c>
      <c r="G104" s="39">
        <f>D104*C104</f>
        <v>13137</v>
      </c>
      <c r="H104" s="179">
        <f>(E104-D104)/D104</f>
        <v>0.18931262845398492</v>
      </c>
      <c r="I104" s="39"/>
      <c r="J104" s="39"/>
      <c r="K104" s="39">
        <v>3939</v>
      </c>
      <c r="L104" s="39"/>
    </row>
    <row r="105" spans="1:12" x14ac:dyDescent="0.25">
      <c r="A105">
        <v>0</v>
      </c>
      <c r="B105" s="164">
        <v>43216</v>
      </c>
      <c r="C105" s="10">
        <v>600</v>
      </c>
      <c r="D105" s="39">
        <v>21.895</v>
      </c>
      <c r="E105" s="39">
        <v>27.17</v>
      </c>
      <c r="F105" s="39">
        <f t="shared" ref="F105:F113" si="20">C105*(E105-D105)</f>
        <v>3165.0000000000014</v>
      </c>
      <c r="G105" s="39">
        <f t="shared" ref="G105:G113" si="21">D105*C105</f>
        <v>13137</v>
      </c>
      <c r="H105" s="179">
        <f t="shared" ref="H105:H113" si="22">(E105-D105)/D105</f>
        <v>0.24092258506508346</v>
      </c>
      <c r="I105" s="39"/>
      <c r="J105" s="39"/>
      <c r="K105" s="39">
        <v>4617</v>
      </c>
      <c r="L105" s="39"/>
    </row>
    <row r="106" spans="1:12" x14ac:dyDescent="0.25">
      <c r="A106">
        <v>200</v>
      </c>
      <c r="B106" s="164">
        <v>43224</v>
      </c>
      <c r="C106" s="7">
        <v>400</v>
      </c>
      <c r="D106" s="43">
        <v>19.053000000000001</v>
      </c>
      <c r="E106" s="39">
        <v>27.43</v>
      </c>
      <c r="F106" s="39">
        <f t="shared" si="20"/>
        <v>3350.7999999999997</v>
      </c>
      <c r="G106" s="39">
        <f t="shared" si="21"/>
        <v>7621.2000000000007</v>
      </c>
      <c r="H106" s="179">
        <f t="shared" si="22"/>
        <v>0.4396682937070277</v>
      </c>
      <c r="I106" s="670" t="s">
        <v>1035</v>
      </c>
      <c r="J106" s="39"/>
      <c r="K106" s="39">
        <v>4803</v>
      </c>
      <c r="L106" s="39">
        <v>19.68</v>
      </c>
    </row>
    <row r="107" spans="1:12" x14ac:dyDescent="0.25">
      <c r="A107">
        <v>400</v>
      </c>
      <c r="B107" s="164">
        <v>43227</v>
      </c>
      <c r="C107" s="10">
        <v>500</v>
      </c>
      <c r="D107" s="39">
        <v>20.6462</v>
      </c>
      <c r="E107" s="39">
        <v>27.56</v>
      </c>
      <c r="F107" s="39">
        <f t="shared" si="20"/>
        <v>3456.8999999999992</v>
      </c>
      <c r="G107" s="39">
        <f t="shared" si="21"/>
        <v>10323.1</v>
      </c>
      <c r="H107" s="179">
        <f t="shared" si="22"/>
        <v>0.33487033933605209</v>
      </c>
      <c r="I107" s="39"/>
      <c r="J107" s="39"/>
      <c r="K107" s="39">
        <v>4909</v>
      </c>
      <c r="L107" s="39"/>
    </row>
    <row r="108" spans="1:12" x14ac:dyDescent="0.25">
      <c r="A108">
        <v>400</v>
      </c>
      <c r="B108" s="164">
        <v>43228</v>
      </c>
      <c r="C108" s="10">
        <v>600</v>
      </c>
      <c r="D108" s="39">
        <v>21.5518</v>
      </c>
      <c r="E108" s="39">
        <v>26.1</v>
      </c>
      <c r="F108" s="39">
        <f t="shared" si="20"/>
        <v>2728.920000000001</v>
      </c>
      <c r="G108" s="39">
        <f t="shared" si="21"/>
        <v>12931.08</v>
      </c>
      <c r="H108" s="179">
        <f t="shared" si="22"/>
        <v>0.21103573715420529</v>
      </c>
      <c r="I108" s="670" t="s">
        <v>1044</v>
      </c>
      <c r="J108" s="39"/>
      <c r="K108" s="39">
        <v>4181</v>
      </c>
      <c r="L108" s="39"/>
    </row>
    <row r="109" spans="1:12" x14ac:dyDescent="0.25">
      <c r="A109">
        <v>200</v>
      </c>
      <c r="B109" s="164">
        <v>43234</v>
      </c>
      <c r="C109" s="7">
        <v>400</v>
      </c>
      <c r="D109" s="43">
        <v>18.6431</v>
      </c>
      <c r="E109" s="39">
        <v>27.17</v>
      </c>
      <c r="F109" s="39">
        <f t="shared" si="20"/>
        <v>3410.7600000000007</v>
      </c>
      <c r="G109" s="39">
        <f t="shared" si="21"/>
        <v>7457.24</v>
      </c>
      <c r="H109" s="179">
        <f t="shared" si="22"/>
        <v>0.45737565104515887</v>
      </c>
      <c r="I109" s="39">
        <v>18.5</v>
      </c>
      <c r="J109" s="39"/>
      <c r="K109" s="39">
        <v>4863</v>
      </c>
      <c r="L109" s="39"/>
    </row>
    <row r="110" spans="1:12" x14ac:dyDescent="0.25">
      <c r="A110">
        <v>0</v>
      </c>
      <c r="B110" s="164">
        <v>43257</v>
      </c>
      <c r="C110" s="185">
        <v>200</v>
      </c>
      <c r="D110" s="186">
        <v>8.5065000000000008</v>
      </c>
      <c r="E110" s="39">
        <v>29.08</v>
      </c>
      <c r="F110" s="39">
        <f t="shared" si="20"/>
        <v>4114.6999999999989</v>
      </c>
      <c r="G110" s="39">
        <f t="shared" si="21"/>
        <v>1701.3000000000002</v>
      </c>
      <c r="H110" s="179">
        <f t="shared" si="22"/>
        <v>2.418562275906659</v>
      </c>
      <c r="I110" s="39"/>
      <c r="J110" s="39"/>
      <c r="K110" s="39">
        <v>5567</v>
      </c>
      <c r="L110" s="39"/>
    </row>
    <row r="111" spans="1:12" x14ac:dyDescent="0.25">
      <c r="A111">
        <v>200</v>
      </c>
      <c r="B111" s="164">
        <v>43270</v>
      </c>
      <c r="C111" s="7">
        <v>400</v>
      </c>
      <c r="D111" s="43">
        <v>18.353300000000001</v>
      </c>
      <c r="E111" s="39">
        <v>28.31</v>
      </c>
      <c r="F111" s="39">
        <f t="shared" si="20"/>
        <v>3982.6799999999994</v>
      </c>
      <c r="G111" s="39">
        <f t="shared" si="21"/>
        <v>7341.3200000000006</v>
      </c>
      <c r="H111" s="179">
        <f t="shared" si="22"/>
        <v>0.54250189339246879</v>
      </c>
      <c r="I111" s="186" t="s">
        <v>1103</v>
      </c>
      <c r="J111" s="39"/>
      <c r="K111" s="39">
        <v>5435</v>
      </c>
      <c r="L111" s="39"/>
    </row>
    <row r="112" spans="1:12" x14ac:dyDescent="0.25">
      <c r="A112">
        <v>200</v>
      </c>
      <c r="B112" s="164">
        <v>43272</v>
      </c>
      <c r="C112" s="10">
        <v>400</v>
      </c>
      <c r="D112" s="39">
        <v>18.328299999999999</v>
      </c>
      <c r="E112" s="39">
        <v>28.28</v>
      </c>
      <c r="F112" s="39">
        <f t="shared" si="20"/>
        <v>3980.6800000000012</v>
      </c>
      <c r="G112" s="39">
        <f t="shared" si="21"/>
        <v>7331.32</v>
      </c>
      <c r="H112" s="179">
        <f t="shared" si="22"/>
        <v>0.54296906969004233</v>
      </c>
      <c r="I112" s="39"/>
      <c r="J112" s="39"/>
      <c r="K112" s="39">
        <f t="shared" ref="K112:K124" si="23">F112+$Q$10</f>
        <v>5432.94</v>
      </c>
      <c r="L112" s="39"/>
    </row>
    <row r="113" spans="1:12" x14ac:dyDescent="0.25">
      <c r="A113">
        <v>100</v>
      </c>
      <c r="B113" s="164">
        <v>43273</v>
      </c>
      <c r="C113" s="10">
        <v>300</v>
      </c>
      <c r="D113" s="39">
        <v>14.7445</v>
      </c>
      <c r="E113" s="39">
        <v>28.88</v>
      </c>
      <c r="F113" s="39">
        <f t="shared" si="20"/>
        <v>4240.6499999999996</v>
      </c>
      <c r="G113" s="39">
        <f t="shared" si="21"/>
        <v>4423.3500000000004</v>
      </c>
      <c r="H113" s="179">
        <f t="shared" si="22"/>
        <v>0.95869646308793099</v>
      </c>
      <c r="I113" s="39"/>
      <c r="J113" s="39"/>
      <c r="K113" s="39">
        <f t="shared" si="23"/>
        <v>5692.909999999998</v>
      </c>
      <c r="L113" s="39"/>
    </row>
    <row r="114" spans="1:12" x14ac:dyDescent="0.25">
      <c r="A114">
        <v>100</v>
      </c>
      <c r="B114" s="164">
        <v>43292</v>
      </c>
      <c r="C114" s="7">
        <v>400</v>
      </c>
      <c r="D114" s="43">
        <v>18.11</v>
      </c>
      <c r="E114" s="39">
        <v>27.88</v>
      </c>
      <c r="F114" s="39">
        <f t="shared" ref="F114:F123" si="24">C114*(E114-D114)</f>
        <v>3908</v>
      </c>
      <c r="G114" s="39">
        <f t="shared" ref="G114:G123" si="25">D114*C114</f>
        <v>7244</v>
      </c>
      <c r="H114" s="179">
        <f t="shared" ref="H114:H123" si="26">(E114-D114)/D114</f>
        <v>0.5394809497515185</v>
      </c>
      <c r="I114" s="39"/>
      <c r="J114" s="39"/>
      <c r="K114" s="39">
        <f t="shared" si="23"/>
        <v>5360.2599999999984</v>
      </c>
      <c r="L114" s="39"/>
    </row>
    <row r="115" spans="1:12" x14ac:dyDescent="0.25">
      <c r="A115">
        <v>100</v>
      </c>
      <c r="B115" s="164">
        <v>43292</v>
      </c>
      <c r="C115" s="10">
        <v>500</v>
      </c>
      <c r="D115" s="39">
        <v>20.059999999999999</v>
      </c>
      <c r="E115" s="39">
        <v>27.88</v>
      </c>
      <c r="F115" s="39">
        <f t="shared" si="24"/>
        <v>3910</v>
      </c>
      <c r="G115" s="39">
        <f t="shared" si="25"/>
        <v>10030</v>
      </c>
      <c r="H115" s="179">
        <f t="shared" si="26"/>
        <v>0.38983050847457629</v>
      </c>
      <c r="I115" s="39"/>
      <c r="J115" s="39"/>
      <c r="K115" s="39">
        <f t="shared" si="23"/>
        <v>5362.2599999999984</v>
      </c>
      <c r="L115" s="39"/>
    </row>
    <row r="116" spans="1:12" x14ac:dyDescent="0.25">
      <c r="A116">
        <v>0</v>
      </c>
      <c r="B116" s="164">
        <v>43298</v>
      </c>
      <c r="C116" s="7">
        <v>400</v>
      </c>
      <c r="D116" s="43">
        <v>17.940999999999999</v>
      </c>
      <c r="E116" s="39">
        <v>28.55</v>
      </c>
      <c r="F116" s="39">
        <f t="shared" si="24"/>
        <v>4243.6000000000004</v>
      </c>
      <c r="G116" s="39">
        <f t="shared" si="25"/>
        <v>7176.4</v>
      </c>
      <c r="H116" s="179">
        <f t="shared" si="26"/>
        <v>0.5913271278078146</v>
      </c>
      <c r="I116" s="186" t="s">
        <v>1174</v>
      </c>
      <c r="J116" s="39"/>
      <c r="K116" s="39">
        <f t="shared" si="23"/>
        <v>5695.8599999999988</v>
      </c>
      <c r="L116" s="39"/>
    </row>
    <row r="117" spans="1:12" x14ac:dyDescent="0.25">
      <c r="A117">
        <v>0</v>
      </c>
      <c r="B117" s="164">
        <v>43305</v>
      </c>
      <c r="C117" s="185">
        <v>200</v>
      </c>
      <c r="D117" s="186">
        <v>6.5023</v>
      </c>
      <c r="E117" s="39">
        <v>29.38</v>
      </c>
      <c r="F117" s="39">
        <f t="shared" si="24"/>
        <v>4575.5399999999991</v>
      </c>
      <c r="G117" s="39">
        <f t="shared" si="25"/>
        <v>1300.46</v>
      </c>
      <c r="H117" s="179">
        <f t="shared" si="26"/>
        <v>3.518401181120526</v>
      </c>
      <c r="I117" s="39"/>
      <c r="J117" s="39"/>
      <c r="K117" s="39">
        <f t="shared" si="23"/>
        <v>6027.7999999999975</v>
      </c>
      <c r="L117" s="39"/>
    </row>
    <row r="118" spans="1:12" x14ac:dyDescent="0.25">
      <c r="A118">
        <v>0</v>
      </c>
      <c r="B118" s="164">
        <v>43306</v>
      </c>
      <c r="C118" s="7">
        <v>400</v>
      </c>
      <c r="D118" s="43">
        <v>17.576000000000001</v>
      </c>
      <c r="E118" s="39">
        <v>28.65</v>
      </c>
      <c r="F118" s="39">
        <f t="shared" si="24"/>
        <v>4429.5999999999995</v>
      </c>
      <c r="G118" s="39">
        <f t="shared" si="25"/>
        <v>7030.4000000000005</v>
      </c>
      <c r="H118" s="179">
        <f t="shared" si="26"/>
        <v>0.63006372325898941</v>
      </c>
      <c r="I118" s="39">
        <v>17.5</v>
      </c>
      <c r="J118" s="39"/>
      <c r="K118" s="39">
        <f t="shared" si="23"/>
        <v>5881.8599999999979</v>
      </c>
      <c r="L118" s="39"/>
    </row>
    <row r="119" spans="1:12" x14ac:dyDescent="0.25">
      <c r="B119" s="164">
        <v>43312</v>
      </c>
      <c r="C119" s="10">
        <v>400</v>
      </c>
      <c r="D119" s="39">
        <v>17.579999999999998</v>
      </c>
      <c r="E119" s="39">
        <v>30.11</v>
      </c>
      <c r="F119" s="39">
        <f t="shared" si="24"/>
        <v>5012</v>
      </c>
      <c r="G119" s="39">
        <f t="shared" si="25"/>
        <v>7031.9999999999991</v>
      </c>
      <c r="H119" s="179">
        <f t="shared" si="26"/>
        <v>0.71274175199089884</v>
      </c>
      <c r="I119" s="39"/>
      <c r="J119" s="39"/>
      <c r="K119" s="39">
        <f t="shared" si="23"/>
        <v>6464.2599999999984</v>
      </c>
      <c r="L119" s="39"/>
    </row>
    <row r="120" spans="1:12" x14ac:dyDescent="0.25">
      <c r="B120" s="164">
        <v>43313</v>
      </c>
      <c r="C120" s="10">
        <v>400</v>
      </c>
      <c r="D120" s="39">
        <v>17.579999999999998</v>
      </c>
      <c r="E120" s="39">
        <v>31.54</v>
      </c>
      <c r="F120" s="39">
        <f t="shared" si="24"/>
        <v>5584</v>
      </c>
      <c r="G120" s="39">
        <f t="shared" si="25"/>
        <v>7031.9999999999991</v>
      </c>
      <c r="H120" s="179">
        <f t="shared" si="26"/>
        <v>0.79408418657565427</v>
      </c>
      <c r="I120" s="39"/>
      <c r="J120" s="39"/>
      <c r="K120" s="39">
        <f t="shared" si="23"/>
        <v>7036.2599999999984</v>
      </c>
      <c r="L120" s="39"/>
    </row>
    <row r="121" spans="1:12" x14ac:dyDescent="0.25">
      <c r="B121" s="164">
        <v>43325</v>
      </c>
      <c r="C121" s="10">
        <v>400</v>
      </c>
      <c r="D121" s="39">
        <v>17.579999999999998</v>
      </c>
      <c r="E121" s="39">
        <v>30.34</v>
      </c>
      <c r="F121" s="39">
        <f t="shared" si="24"/>
        <v>5104.0000000000009</v>
      </c>
      <c r="G121" s="39">
        <f t="shared" si="25"/>
        <v>7031.9999999999991</v>
      </c>
      <c r="H121" s="179">
        <f t="shared" si="26"/>
        <v>0.72582480091012536</v>
      </c>
      <c r="I121" s="39"/>
      <c r="J121" s="39"/>
      <c r="K121" s="39">
        <f t="shared" si="23"/>
        <v>6556.2599999999993</v>
      </c>
      <c r="L121" s="39"/>
    </row>
    <row r="122" spans="1:12" x14ac:dyDescent="0.25">
      <c r="A122">
        <v>200</v>
      </c>
      <c r="B122" s="164">
        <v>43327</v>
      </c>
      <c r="C122" s="10">
        <v>600</v>
      </c>
      <c r="D122" s="39">
        <v>21.643999999999998</v>
      </c>
      <c r="E122" s="39">
        <v>29.65</v>
      </c>
      <c r="F122" s="39">
        <f t="shared" si="24"/>
        <v>4803.6000000000004</v>
      </c>
      <c r="G122" s="39">
        <f t="shared" si="25"/>
        <v>12986.4</v>
      </c>
      <c r="H122" s="179">
        <f t="shared" si="26"/>
        <v>0.36989465902790614</v>
      </c>
      <c r="I122" s="39" t="s">
        <v>1249</v>
      </c>
      <c r="J122" s="39"/>
      <c r="K122" s="39">
        <f t="shared" si="23"/>
        <v>6255.8599999999988</v>
      </c>
      <c r="L122" s="39"/>
    </row>
    <row r="123" spans="1:12" x14ac:dyDescent="0.25">
      <c r="A123">
        <v>200</v>
      </c>
      <c r="B123" s="164">
        <v>43332</v>
      </c>
      <c r="C123" s="10">
        <v>600</v>
      </c>
      <c r="D123" s="39">
        <v>21.64</v>
      </c>
      <c r="E123" s="39">
        <v>29.76</v>
      </c>
      <c r="F123" s="39">
        <f t="shared" si="24"/>
        <v>4872.0000000000009</v>
      </c>
      <c r="G123" s="39">
        <f t="shared" si="25"/>
        <v>12984</v>
      </c>
      <c r="H123" s="179">
        <f t="shared" si="26"/>
        <v>0.37523105360443626</v>
      </c>
      <c r="I123" s="39">
        <v>21</v>
      </c>
      <c r="J123" s="39"/>
      <c r="K123" s="39">
        <f t="shared" si="23"/>
        <v>6324.2599999999993</v>
      </c>
      <c r="L123" s="39">
        <v>21.25</v>
      </c>
    </row>
    <row r="124" spans="1:12" x14ac:dyDescent="0.25">
      <c r="A124">
        <v>200</v>
      </c>
      <c r="B124" s="164">
        <v>43333</v>
      </c>
      <c r="C124" s="10">
        <v>600</v>
      </c>
      <c r="D124" s="39">
        <v>21.64</v>
      </c>
      <c r="E124" s="39">
        <v>29.52</v>
      </c>
      <c r="F124" s="39">
        <f t="shared" ref="F124:F136" si="27">C124*(E124-D124)</f>
        <v>4727.9999999999991</v>
      </c>
      <c r="G124" s="39">
        <f t="shared" ref="G124:G136" si="28">D124*C124</f>
        <v>12984</v>
      </c>
      <c r="H124" s="179">
        <f t="shared" ref="H124:H136" si="29">(E124-D124)/D124</f>
        <v>0.36414048059149717</v>
      </c>
      <c r="I124" s="39"/>
      <c r="J124" s="39"/>
      <c r="K124" s="39">
        <f t="shared" si="23"/>
        <v>6180.2599999999975</v>
      </c>
      <c r="L124" s="39"/>
    </row>
    <row r="125" spans="1:12" x14ac:dyDescent="0.25">
      <c r="A125">
        <v>200</v>
      </c>
      <c r="B125" s="164">
        <v>43339</v>
      </c>
      <c r="C125" s="7">
        <v>400</v>
      </c>
      <c r="D125" s="43">
        <v>16.925999999999998</v>
      </c>
      <c r="E125" s="39">
        <v>31.08</v>
      </c>
      <c r="F125" s="39">
        <f t="shared" si="27"/>
        <v>5661.6</v>
      </c>
      <c r="G125" s="39">
        <f t="shared" si="28"/>
        <v>6770.4</v>
      </c>
      <c r="H125" s="179">
        <f t="shared" si="29"/>
        <v>0.83622828784119119</v>
      </c>
      <c r="I125" s="438" t="s">
        <v>1254</v>
      </c>
      <c r="J125" s="39"/>
      <c r="K125" s="39">
        <f t="shared" ref="K125:K132" si="30">F125+$Q$10</f>
        <v>7113.8599999999988</v>
      </c>
      <c r="L125" s="39"/>
    </row>
    <row r="126" spans="1:12" x14ac:dyDescent="0.25">
      <c r="A126">
        <v>200</v>
      </c>
      <c r="B126" s="164">
        <v>43341</v>
      </c>
      <c r="C126" s="10">
        <v>400</v>
      </c>
      <c r="D126" s="39">
        <v>16.93</v>
      </c>
      <c r="E126" s="39">
        <v>31.59</v>
      </c>
      <c r="F126" s="39">
        <f t="shared" si="27"/>
        <v>5864</v>
      </c>
      <c r="G126" s="39">
        <f t="shared" si="28"/>
        <v>6772</v>
      </c>
      <c r="H126" s="179">
        <f t="shared" si="29"/>
        <v>0.8659184878913172</v>
      </c>
      <c r="I126" s="39"/>
      <c r="J126" s="39"/>
      <c r="K126" s="778">
        <f t="shared" si="30"/>
        <v>7316.2599999999984</v>
      </c>
      <c r="L126" s="39">
        <v>22.34</v>
      </c>
    </row>
    <row r="127" spans="1:12" x14ac:dyDescent="0.25">
      <c r="A127">
        <v>200</v>
      </c>
      <c r="B127" s="164">
        <v>43347</v>
      </c>
      <c r="C127" s="10">
        <v>400</v>
      </c>
      <c r="D127" s="39">
        <v>16.93</v>
      </c>
      <c r="E127" s="39">
        <v>30.83</v>
      </c>
      <c r="F127" s="39">
        <f t="shared" si="27"/>
        <v>5559.9999999999991</v>
      </c>
      <c r="G127" s="39">
        <f t="shared" si="28"/>
        <v>6772</v>
      </c>
      <c r="H127" s="179">
        <f t="shared" si="29"/>
        <v>0.82102776137034839</v>
      </c>
      <c r="I127" s="39"/>
      <c r="J127" s="39"/>
      <c r="K127" s="39">
        <f t="shared" si="30"/>
        <v>7012.2599999999975</v>
      </c>
      <c r="L127" s="39">
        <v>22.02</v>
      </c>
    </row>
    <row r="128" spans="1:12" x14ac:dyDescent="0.25">
      <c r="A128">
        <v>200</v>
      </c>
      <c r="B128" s="164">
        <v>43349</v>
      </c>
      <c r="C128" s="10">
        <v>700</v>
      </c>
      <c r="D128" s="39">
        <v>22.563600000000001</v>
      </c>
      <c r="E128" s="39">
        <v>30.51</v>
      </c>
      <c r="F128" s="39">
        <f t="shared" si="27"/>
        <v>5562.4800000000005</v>
      </c>
      <c r="G128" s="39">
        <f t="shared" si="28"/>
        <v>15794.52</v>
      </c>
      <c r="H128" s="179">
        <f t="shared" si="29"/>
        <v>0.35217784396107005</v>
      </c>
      <c r="I128" s="39" t="s">
        <v>1249</v>
      </c>
      <c r="J128" s="39"/>
      <c r="K128" s="39">
        <f t="shared" si="30"/>
        <v>7014.7399999999989</v>
      </c>
      <c r="L128" s="39">
        <v>21.79</v>
      </c>
    </row>
    <row r="129" spans="1:12" x14ac:dyDescent="0.25">
      <c r="A129">
        <v>200</v>
      </c>
      <c r="B129" s="164">
        <v>43350</v>
      </c>
      <c r="C129" s="10">
        <v>700</v>
      </c>
      <c r="D129" s="39">
        <v>22.563600000000001</v>
      </c>
      <c r="E129" s="39">
        <v>30.28</v>
      </c>
      <c r="F129" s="39">
        <f t="shared" si="27"/>
        <v>5401.4800000000005</v>
      </c>
      <c r="G129" s="39">
        <f t="shared" si="28"/>
        <v>15794.52</v>
      </c>
      <c r="H129" s="179">
        <f t="shared" si="29"/>
        <v>0.34198443510787285</v>
      </c>
      <c r="I129" s="39"/>
      <c r="J129" s="39"/>
      <c r="K129" s="39">
        <f t="shared" si="30"/>
        <v>6853.7399999999989</v>
      </c>
      <c r="L129" s="39"/>
    </row>
    <row r="130" spans="1:12" x14ac:dyDescent="0.25">
      <c r="A130">
        <v>200</v>
      </c>
      <c r="B130" s="164">
        <v>43354</v>
      </c>
      <c r="C130" s="10">
        <v>700</v>
      </c>
      <c r="D130" s="39">
        <v>22.563600000000001</v>
      </c>
      <c r="E130" s="39">
        <v>30.93</v>
      </c>
      <c r="F130" s="39">
        <f t="shared" si="27"/>
        <v>5856.48</v>
      </c>
      <c r="G130" s="39">
        <f t="shared" si="28"/>
        <v>15794.52</v>
      </c>
      <c r="H130" s="179">
        <f t="shared" si="29"/>
        <v>0.37079189491038655</v>
      </c>
      <c r="I130" s="39"/>
      <c r="J130" s="39"/>
      <c r="K130" s="39">
        <f t="shared" si="30"/>
        <v>7308.739999999998</v>
      </c>
      <c r="L130" s="39"/>
    </row>
    <row r="131" spans="1:12" x14ac:dyDescent="0.25">
      <c r="B131" s="164">
        <v>43355</v>
      </c>
      <c r="C131" s="10">
        <v>700</v>
      </c>
      <c r="D131" s="39">
        <v>22.563600000000001</v>
      </c>
      <c r="E131" s="39">
        <v>31.12</v>
      </c>
      <c r="F131" s="39">
        <f t="shared" si="27"/>
        <v>5989.48</v>
      </c>
      <c r="G131" s="39">
        <f t="shared" si="28"/>
        <v>15794.52</v>
      </c>
      <c r="H131" s="179">
        <f t="shared" si="29"/>
        <v>0.37921253700650603</v>
      </c>
      <c r="I131" s="39"/>
      <c r="J131" s="39"/>
      <c r="K131" s="778">
        <f t="shared" si="30"/>
        <v>7441.739999999998</v>
      </c>
      <c r="L131" s="39"/>
    </row>
    <row r="132" spans="1:12" x14ac:dyDescent="0.25">
      <c r="B132" s="164">
        <v>43360</v>
      </c>
      <c r="C132" s="10">
        <v>500</v>
      </c>
      <c r="D132" s="39">
        <v>18.845300000000002</v>
      </c>
      <c r="E132" s="39">
        <v>31.99</v>
      </c>
      <c r="F132" s="39">
        <f t="shared" si="27"/>
        <v>6572.3499999999985</v>
      </c>
      <c r="G132" s="39">
        <f t="shared" si="28"/>
        <v>9422.6500000000015</v>
      </c>
      <c r="H132" s="179">
        <f t="shared" si="29"/>
        <v>0.69750547881965241</v>
      </c>
      <c r="I132" s="39"/>
      <c r="J132" s="39"/>
      <c r="K132" s="39">
        <f t="shared" si="30"/>
        <v>8024.6099999999969</v>
      </c>
      <c r="L132" s="39"/>
    </row>
    <row r="133" spans="1:12" x14ac:dyDescent="0.25">
      <c r="A133">
        <v>0</v>
      </c>
      <c r="B133" s="164">
        <v>43360</v>
      </c>
      <c r="C133" s="10">
        <v>300</v>
      </c>
      <c r="D133" s="39">
        <v>9.8224</v>
      </c>
      <c r="E133" s="39">
        <v>31.99</v>
      </c>
      <c r="F133" s="39">
        <f t="shared" si="27"/>
        <v>6650.28</v>
      </c>
      <c r="G133" s="39">
        <f t="shared" si="28"/>
        <v>2946.72</v>
      </c>
      <c r="H133" s="179">
        <f t="shared" si="29"/>
        <v>2.256841505131129</v>
      </c>
      <c r="I133" s="39"/>
      <c r="J133" s="39"/>
      <c r="K133" s="778">
        <f t="shared" ref="K133:K141" si="31">F133+$Q$10</f>
        <v>8102.5399999999981</v>
      </c>
      <c r="L133" s="39">
        <v>22.85</v>
      </c>
    </row>
    <row r="134" spans="1:12" x14ac:dyDescent="0.25">
      <c r="A134" s="1">
        <v>43381</v>
      </c>
      <c r="B134" s="164">
        <v>43363</v>
      </c>
      <c r="C134" s="10">
        <v>300</v>
      </c>
      <c r="D134" s="39">
        <v>9.7889999999999997</v>
      </c>
      <c r="E134" s="39">
        <v>32.31</v>
      </c>
      <c r="F134" s="39">
        <f t="shared" si="27"/>
        <v>6756.3</v>
      </c>
      <c r="G134" s="39">
        <f t="shared" si="28"/>
        <v>2936.7</v>
      </c>
      <c r="H134" s="179">
        <f t="shared" si="29"/>
        <v>2.300643579528042</v>
      </c>
      <c r="I134" s="39"/>
      <c r="J134" s="39"/>
      <c r="K134" s="778">
        <f t="shared" si="31"/>
        <v>8208.5599999999977</v>
      </c>
      <c r="L134" s="39">
        <v>23.08</v>
      </c>
    </row>
    <row r="135" spans="1:12" x14ac:dyDescent="0.25">
      <c r="A135">
        <v>100</v>
      </c>
      <c r="B135" s="164">
        <v>43381</v>
      </c>
      <c r="C135" s="10">
        <v>100</v>
      </c>
      <c r="D135" s="39">
        <v>-38.192</v>
      </c>
      <c r="E135" s="39">
        <v>33.72</v>
      </c>
      <c r="F135" s="39">
        <f t="shared" si="27"/>
        <v>7191.2000000000007</v>
      </c>
      <c r="G135" s="39">
        <f t="shared" si="28"/>
        <v>-3819.2</v>
      </c>
      <c r="H135" s="179">
        <f t="shared" si="29"/>
        <v>-1.8829074151654799</v>
      </c>
      <c r="I135" s="39"/>
      <c r="J135" s="39"/>
      <c r="K135" s="778">
        <f t="shared" si="31"/>
        <v>8643.4599999999991</v>
      </c>
      <c r="L135" s="39">
        <v>24.09</v>
      </c>
    </row>
    <row r="136" spans="1:12" x14ac:dyDescent="0.25">
      <c r="A136">
        <v>100</v>
      </c>
      <c r="B136" s="164">
        <v>43383</v>
      </c>
      <c r="C136" s="10">
        <v>500</v>
      </c>
      <c r="D136" s="39">
        <v>18.361599999999999</v>
      </c>
      <c r="E136" s="39">
        <v>32.31</v>
      </c>
      <c r="F136" s="39">
        <f t="shared" si="27"/>
        <v>6974.2000000000016</v>
      </c>
      <c r="G136" s="39">
        <f t="shared" si="28"/>
        <v>9180.7999999999993</v>
      </c>
      <c r="H136" s="179">
        <f t="shared" si="29"/>
        <v>0.75965057511328005</v>
      </c>
      <c r="I136" s="39"/>
      <c r="J136" s="39"/>
      <c r="K136" s="39">
        <f t="shared" si="31"/>
        <v>8426.4599999999991</v>
      </c>
      <c r="L136" s="39">
        <v>23.08</v>
      </c>
    </row>
    <row r="137" spans="1:12" x14ac:dyDescent="0.25">
      <c r="A137">
        <v>100</v>
      </c>
      <c r="B137" s="164">
        <v>43385</v>
      </c>
      <c r="C137" s="10">
        <v>500</v>
      </c>
      <c r="D137" s="39">
        <v>18.361599999999999</v>
      </c>
      <c r="E137" s="39">
        <v>32.89</v>
      </c>
      <c r="F137" s="39">
        <f t="shared" ref="F137:F149" si="32">C137*(E137-D137)</f>
        <v>7264.2000000000007</v>
      </c>
      <c r="G137" s="39">
        <f t="shared" ref="G137:G149" si="33">D137*C137</f>
        <v>9180.7999999999993</v>
      </c>
      <c r="H137" s="179">
        <f t="shared" ref="H137:H149" si="34">(E137-D137)/D137</f>
        <v>0.79123823631927515</v>
      </c>
      <c r="I137" s="39"/>
      <c r="J137" s="39"/>
      <c r="K137" s="778">
        <f t="shared" si="31"/>
        <v>8716.4599999999991</v>
      </c>
      <c r="L137" s="39">
        <v>23.49</v>
      </c>
    </row>
    <row r="138" spans="1:12" x14ac:dyDescent="0.25">
      <c r="A138">
        <v>100</v>
      </c>
      <c r="B138" s="164">
        <v>43396</v>
      </c>
      <c r="C138" s="10">
        <v>600</v>
      </c>
      <c r="D138" s="39">
        <v>20.454699999999999</v>
      </c>
      <c r="E138" s="39">
        <v>31.41</v>
      </c>
      <c r="F138" s="39">
        <f t="shared" si="32"/>
        <v>6573.18</v>
      </c>
      <c r="G138" s="39">
        <f t="shared" si="33"/>
        <v>12272.82</v>
      </c>
      <c r="H138" s="179">
        <f t="shared" si="34"/>
        <v>0.53558839777655021</v>
      </c>
      <c r="I138" s="39"/>
      <c r="J138" s="39"/>
      <c r="K138" s="39">
        <f t="shared" si="31"/>
        <v>8025.4399999999987</v>
      </c>
      <c r="L138" s="39">
        <v>22.44</v>
      </c>
    </row>
    <row r="139" spans="1:12" x14ac:dyDescent="0.25">
      <c r="A139">
        <v>100</v>
      </c>
      <c r="B139" s="164">
        <v>43402</v>
      </c>
      <c r="C139" s="10">
        <v>600</v>
      </c>
      <c r="D139" s="39">
        <v>20.45</v>
      </c>
      <c r="E139" s="39">
        <v>29.63</v>
      </c>
      <c r="F139" s="39">
        <f t="shared" si="32"/>
        <v>5508</v>
      </c>
      <c r="G139" s="39">
        <f t="shared" si="33"/>
        <v>12270</v>
      </c>
      <c r="H139" s="179">
        <f t="shared" si="34"/>
        <v>0.44889975550122252</v>
      </c>
      <c r="I139" s="39"/>
      <c r="J139" s="39"/>
      <c r="K139" s="39">
        <f t="shared" si="31"/>
        <v>6960.2599999999984</v>
      </c>
      <c r="L139" s="39">
        <v>21.16</v>
      </c>
    </row>
    <row r="140" spans="1:12" x14ac:dyDescent="0.25">
      <c r="A140">
        <v>0</v>
      </c>
      <c r="B140" s="164">
        <v>43409</v>
      </c>
      <c r="C140" s="10">
        <v>500</v>
      </c>
      <c r="D140" s="39">
        <v>17.785699999999999</v>
      </c>
      <c r="E140" s="39">
        <v>32.22</v>
      </c>
      <c r="F140" s="39">
        <f t="shared" si="32"/>
        <v>7217.1500000000005</v>
      </c>
      <c r="G140" s="39">
        <f t="shared" si="33"/>
        <v>8892.8499999999985</v>
      </c>
      <c r="H140" s="179">
        <f t="shared" si="34"/>
        <v>0.81156772013471501</v>
      </c>
      <c r="I140" s="39"/>
      <c r="J140" s="39"/>
      <c r="K140" s="39">
        <f t="shared" si="31"/>
        <v>8669.41</v>
      </c>
      <c r="L140" s="39">
        <v>16.96</v>
      </c>
    </row>
    <row r="141" spans="1:12" x14ac:dyDescent="0.25">
      <c r="A141">
        <v>0</v>
      </c>
      <c r="B141" s="164">
        <v>43410</v>
      </c>
      <c r="C141" s="10">
        <v>500</v>
      </c>
      <c r="D141" s="39">
        <v>17.79</v>
      </c>
      <c r="E141" s="39">
        <v>35.619999999999997</v>
      </c>
      <c r="F141" s="39">
        <f t="shared" si="32"/>
        <v>8915</v>
      </c>
      <c r="G141" s="39">
        <f t="shared" si="33"/>
        <v>8895</v>
      </c>
      <c r="H141" s="179">
        <f t="shared" si="34"/>
        <v>1.0022484541877459</v>
      </c>
      <c r="I141" s="39"/>
      <c r="J141" s="39"/>
      <c r="K141" s="778">
        <f t="shared" si="31"/>
        <v>10367.259999999998</v>
      </c>
      <c r="L141" s="39">
        <v>18.760000000000002</v>
      </c>
    </row>
    <row r="142" spans="1:12" x14ac:dyDescent="0.25">
      <c r="A142">
        <v>400</v>
      </c>
      <c r="B142" s="164">
        <v>43417</v>
      </c>
      <c r="C142" s="10">
        <v>500</v>
      </c>
      <c r="D142" s="39">
        <v>17.79</v>
      </c>
      <c r="E142" s="39">
        <v>36.130000000000003</v>
      </c>
      <c r="F142" s="39">
        <f t="shared" si="32"/>
        <v>9170.0000000000018</v>
      </c>
      <c r="G142" s="39">
        <f t="shared" si="33"/>
        <v>8895</v>
      </c>
      <c r="H142" s="179">
        <f t="shared" si="34"/>
        <v>1.0309162450815068</v>
      </c>
      <c r="I142" s="39"/>
      <c r="J142" s="39"/>
      <c r="K142" s="778">
        <f t="shared" ref="K142:K149" si="35">F142+$Q$10</f>
        <v>10622.26</v>
      </c>
      <c r="L142" s="39">
        <v>19.02</v>
      </c>
    </row>
    <row r="143" spans="1:12" x14ac:dyDescent="0.25">
      <c r="A143">
        <v>200</v>
      </c>
      <c r="B143" s="164">
        <v>43420</v>
      </c>
      <c r="C143" s="10">
        <v>300</v>
      </c>
      <c r="D143" s="39">
        <v>5.1965000000000003</v>
      </c>
      <c r="E143" s="39">
        <v>36.67</v>
      </c>
      <c r="F143" s="39">
        <f t="shared" si="32"/>
        <v>9442.0500000000011</v>
      </c>
      <c r="G143" s="39">
        <f t="shared" si="33"/>
        <v>1558.95</v>
      </c>
      <c r="H143" s="179">
        <f t="shared" si="34"/>
        <v>6.0566727605118826</v>
      </c>
      <c r="I143" s="39"/>
      <c r="J143" s="39"/>
      <c r="K143" s="778">
        <f t="shared" si="35"/>
        <v>10894.31</v>
      </c>
      <c r="L143" s="39">
        <v>19.3</v>
      </c>
    </row>
    <row r="144" spans="1:12" x14ac:dyDescent="0.25">
      <c r="A144">
        <v>300</v>
      </c>
      <c r="B144" s="164">
        <v>43438</v>
      </c>
      <c r="C144" s="7">
        <v>400</v>
      </c>
      <c r="D144" s="43">
        <v>12.71</v>
      </c>
      <c r="E144" s="39">
        <v>35.28</v>
      </c>
      <c r="F144" s="39">
        <f t="shared" si="32"/>
        <v>9028</v>
      </c>
      <c r="G144" s="39">
        <f t="shared" si="33"/>
        <v>5084</v>
      </c>
      <c r="H144" s="179">
        <f t="shared" si="34"/>
        <v>1.7757671125098347</v>
      </c>
      <c r="I144" s="39"/>
      <c r="J144" s="39"/>
      <c r="K144" s="39">
        <f t="shared" si="35"/>
        <v>10480.259999999998</v>
      </c>
      <c r="L144" s="39">
        <v>18.57</v>
      </c>
    </row>
    <row r="145" spans="1:12" x14ac:dyDescent="0.25">
      <c r="A145">
        <v>300</v>
      </c>
      <c r="B145" s="164">
        <v>43440</v>
      </c>
      <c r="C145" s="10">
        <v>500</v>
      </c>
      <c r="D145" s="39">
        <v>16.867899999999999</v>
      </c>
      <c r="E145" s="39">
        <v>34.549999999999997</v>
      </c>
      <c r="F145" s="39">
        <f t="shared" si="32"/>
        <v>8841.0499999999993</v>
      </c>
      <c r="G145" s="39">
        <f t="shared" si="33"/>
        <v>8433.9499999999989</v>
      </c>
      <c r="H145" s="179">
        <f t="shared" si="34"/>
        <v>1.048269197706887</v>
      </c>
      <c r="I145" s="39"/>
      <c r="J145" s="39"/>
      <c r="K145" s="39">
        <f t="shared" si="35"/>
        <v>10293.309999999998</v>
      </c>
      <c r="L145" s="39">
        <v>18.18</v>
      </c>
    </row>
    <row r="146" spans="1:12" x14ac:dyDescent="0.25">
      <c r="A146">
        <v>300</v>
      </c>
      <c r="B146" s="164">
        <v>43442</v>
      </c>
      <c r="C146" s="10">
        <v>500</v>
      </c>
      <c r="D146" s="39">
        <v>16.87</v>
      </c>
      <c r="E146" s="39">
        <v>33.520000000000003</v>
      </c>
      <c r="F146" s="39">
        <f t="shared" si="32"/>
        <v>8325.0000000000018</v>
      </c>
      <c r="G146" s="39">
        <f t="shared" si="33"/>
        <v>8435</v>
      </c>
      <c r="H146" s="179">
        <f t="shared" si="34"/>
        <v>0.98695909899229406</v>
      </c>
      <c r="I146" s="39"/>
      <c r="J146" s="39"/>
      <c r="K146" s="39">
        <f t="shared" si="35"/>
        <v>9777.26</v>
      </c>
      <c r="L146" s="39">
        <v>17.64</v>
      </c>
    </row>
    <row r="147" spans="1:12" x14ac:dyDescent="0.25">
      <c r="A147">
        <v>300</v>
      </c>
      <c r="B147" s="164">
        <v>43447</v>
      </c>
      <c r="C147" s="10">
        <v>600</v>
      </c>
      <c r="D147" s="39">
        <v>19.206600000000002</v>
      </c>
      <c r="E147" s="39">
        <v>30.71</v>
      </c>
      <c r="F147" s="39">
        <f t="shared" si="32"/>
        <v>6902.0399999999991</v>
      </c>
      <c r="G147" s="39">
        <f t="shared" si="33"/>
        <v>11523.960000000001</v>
      </c>
      <c r="H147" s="179">
        <f t="shared" si="34"/>
        <v>0.59892953463913434</v>
      </c>
      <c r="I147" s="39"/>
      <c r="J147" s="39"/>
      <c r="K147" s="39">
        <f t="shared" si="35"/>
        <v>8354.2999999999975</v>
      </c>
      <c r="L147" s="39">
        <v>17.37</v>
      </c>
    </row>
    <row r="148" spans="1:12" x14ac:dyDescent="0.25">
      <c r="A148">
        <v>400</v>
      </c>
      <c r="B148" s="164">
        <v>43473</v>
      </c>
      <c r="C148" s="10">
        <v>500</v>
      </c>
      <c r="D148" s="39">
        <v>16.774000000000001</v>
      </c>
      <c r="E148" s="39">
        <v>31.36</v>
      </c>
      <c r="F148" s="39">
        <f t="shared" si="32"/>
        <v>7292.9999999999991</v>
      </c>
      <c r="G148" s="39">
        <f t="shared" si="33"/>
        <v>8387</v>
      </c>
      <c r="H148" s="179">
        <f t="shared" si="34"/>
        <v>0.86956003338500043</v>
      </c>
      <c r="I148" s="39"/>
      <c r="J148" s="39"/>
      <c r="K148" s="39">
        <f t="shared" si="35"/>
        <v>8745.2599999999984</v>
      </c>
      <c r="L148" s="39">
        <v>16.510000000000002</v>
      </c>
    </row>
    <row r="149" spans="1:12" x14ac:dyDescent="0.25">
      <c r="A149">
        <v>500</v>
      </c>
      <c r="B149" s="164">
        <v>43491</v>
      </c>
      <c r="C149" s="10">
        <v>500</v>
      </c>
      <c r="D149" s="39">
        <v>16.77</v>
      </c>
      <c r="E149" s="39">
        <v>31.89</v>
      </c>
      <c r="F149" s="39">
        <f t="shared" si="32"/>
        <v>7560.0000000000009</v>
      </c>
      <c r="G149" s="39">
        <f t="shared" si="33"/>
        <v>8385</v>
      </c>
      <c r="H149" s="179">
        <f t="shared" si="34"/>
        <v>0.90161001788908779</v>
      </c>
      <c r="I149" s="39"/>
      <c r="J149" s="39"/>
      <c r="K149" s="39">
        <f t="shared" si="35"/>
        <v>9012.2599999999984</v>
      </c>
      <c r="L149" s="39">
        <v>16.78</v>
      </c>
    </row>
    <row r="150" spans="1:12" x14ac:dyDescent="0.25">
      <c r="A150">
        <v>200</v>
      </c>
      <c r="B150" s="164">
        <v>43516</v>
      </c>
      <c r="C150" s="185">
        <v>200</v>
      </c>
      <c r="D150" s="186">
        <v>-8.5844000000000005</v>
      </c>
      <c r="E150" s="39">
        <v>33.68</v>
      </c>
      <c r="F150" s="39">
        <f t="shared" ref="F150" si="36">C150*(E150-D150)</f>
        <v>8452.880000000001</v>
      </c>
      <c r="G150" s="39">
        <f t="shared" ref="G150" si="37">D150*C150</f>
        <v>-1716.88</v>
      </c>
      <c r="H150" s="179">
        <f t="shared" ref="H150" si="38">(E150-D150)/D150</f>
        <v>-4.9233959274963883</v>
      </c>
      <c r="I150" s="39"/>
      <c r="J150" s="39"/>
      <c r="K150" s="39">
        <f t="shared" ref="K150" si="39">F150+$Q$10</f>
        <v>9905.14</v>
      </c>
      <c r="L150" s="39">
        <v>17.670000000000002</v>
      </c>
    </row>
    <row r="151" spans="1:12" x14ac:dyDescent="0.25">
      <c r="B151" s="164"/>
      <c r="C151" s="10"/>
      <c r="D151" s="39"/>
      <c r="E151" s="39"/>
      <c r="F151" s="39"/>
      <c r="G151" s="39"/>
      <c r="H151" s="179"/>
      <c r="I151" s="39"/>
      <c r="J151" s="39"/>
      <c r="K151" s="39"/>
      <c r="L151" s="39"/>
    </row>
    <row r="152" spans="1:12" x14ac:dyDescent="0.25">
      <c r="B152" s="164"/>
      <c r="C152" s="10"/>
      <c r="D152" s="39"/>
      <c r="E152" s="39"/>
      <c r="F152" s="39"/>
      <c r="G152" s="39"/>
      <c r="H152" s="179"/>
      <c r="I152" s="39"/>
      <c r="J152" s="39"/>
      <c r="K152" s="39"/>
      <c r="L152" s="39"/>
    </row>
    <row r="153" spans="1:12" x14ac:dyDescent="0.25">
      <c r="B153" s="164"/>
      <c r="C153" s="10"/>
      <c r="D153" s="39"/>
      <c r="E153" s="39"/>
      <c r="F153" s="39"/>
      <c r="G153" s="39"/>
      <c r="H153" s="179"/>
      <c r="I153" s="39"/>
      <c r="J153" s="39"/>
      <c r="K153" s="39"/>
      <c r="L153" s="39"/>
    </row>
    <row r="155" spans="1:12" x14ac:dyDescent="0.25">
      <c r="B155" s="414" t="s">
        <v>113</v>
      </c>
      <c r="C155" s="414" t="s">
        <v>145</v>
      </c>
      <c r="D155" s="415" t="s">
        <v>144</v>
      </c>
      <c r="E155" s="416" t="s">
        <v>146</v>
      </c>
      <c r="F155" s="416" t="s">
        <v>65</v>
      </c>
      <c r="G155" s="418" t="s">
        <v>150</v>
      </c>
      <c r="H155" s="418" t="s">
        <v>88</v>
      </c>
      <c r="I155" s="418" t="s">
        <v>153</v>
      </c>
    </row>
    <row r="156" spans="1:12" x14ac:dyDescent="0.25">
      <c r="B156" s="297">
        <v>42548</v>
      </c>
      <c r="C156" s="298">
        <v>100</v>
      </c>
      <c r="D156" s="299">
        <v>25</v>
      </c>
      <c r="E156" s="299">
        <v>24.69</v>
      </c>
      <c r="F156" s="299">
        <f t="shared" ref="F156:F161" si="40">C156*(E156-D156)</f>
        <v>-30.999999999999872</v>
      </c>
      <c r="G156" s="299">
        <f t="shared" ref="G156:G161" si="41">D156*C156</f>
        <v>2500</v>
      </c>
      <c r="H156" s="300">
        <f t="shared" ref="H156:H161" si="42">(E156-D156)/D156</f>
        <v>-1.2399999999999949E-2</v>
      </c>
      <c r="I156" s="299"/>
    </row>
    <row r="157" spans="1:12" x14ac:dyDescent="0.25">
      <c r="B157" s="297">
        <v>42549</v>
      </c>
      <c r="C157" s="298">
        <v>100</v>
      </c>
      <c r="D157" s="299">
        <v>25</v>
      </c>
      <c r="E157" s="299">
        <v>25.26</v>
      </c>
      <c r="F157" s="299">
        <f t="shared" si="40"/>
        <v>26.000000000000156</v>
      </c>
      <c r="G157" s="299">
        <f t="shared" si="41"/>
        <v>2500</v>
      </c>
      <c r="H157" s="300">
        <f t="shared" si="42"/>
        <v>1.0400000000000062E-2</v>
      </c>
      <c r="I157" s="299"/>
    </row>
    <row r="158" spans="1:12" x14ac:dyDescent="0.25">
      <c r="B158" s="297">
        <v>42552</v>
      </c>
      <c r="C158" s="298">
        <v>100</v>
      </c>
      <c r="D158" s="299">
        <v>25</v>
      </c>
      <c r="E158" s="299">
        <v>26.57</v>
      </c>
      <c r="F158" s="299">
        <f t="shared" si="40"/>
        <v>157.00000000000003</v>
      </c>
      <c r="G158" s="299">
        <f t="shared" si="41"/>
        <v>2500</v>
      </c>
      <c r="H158" s="300">
        <f t="shared" si="42"/>
        <v>6.2800000000000009E-2</v>
      </c>
      <c r="I158" s="299"/>
    </row>
    <row r="159" spans="1:12" x14ac:dyDescent="0.25">
      <c r="B159" s="297">
        <v>42556</v>
      </c>
      <c r="C159" s="298">
        <v>100</v>
      </c>
      <c r="D159" s="299">
        <v>25</v>
      </c>
      <c r="E159" s="299">
        <v>25.47</v>
      </c>
      <c r="F159" s="299">
        <f t="shared" si="40"/>
        <v>46.999999999999886</v>
      </c>
      <c r="G159" s="299">
        <f t="shared" si="41"/>
        <v>2500</v>
      </c>
      <c r="H159" s="300">
        <f t="shared" si="42"/>
        <v>1.8799999999999956E-2</v>
      </c>
      <c r="I159" s="299"/>
    </row>
    <row r="160" spans="1:12" x14ac:dyDescent="0.25">
      <c r="B160" s="297">
        <v>42562</v>
      </c>
      <c r="C160" s="298">
        <v>100</v>
      </c>
      <c r="D160" s="299">
        <v>25</v>
      </c>
      <c r="E160" s="299">
        <v>25.69</v>
      </c>
      <c r="F160" s="299">
        <f t="shared" si="40"/>
        <v>69.000000000000128</v>
      </c>
      <c r="G160" s="299">
        <f t="shared" si="41"/>
        <v>2500</v>
      </c>
      <c r="H160" s="300">
        <f t="shared" si="42"/>
        <v>2.7600000000000052E-2</v>
      </c>
      <c r="I160" s="299"/>
    </row>
    <row r="161" spans="2:9" x14ac:dyDescent="0.25">
      <c r="B161" s="297">
        <v>42563</v>
      </c>
      <c r="C161" s="298">
        <v>100</v>
      </c>
      <c r="D161" s="299">
        <v>25</v>
      </c>
      <c r="E161" s="299">
        <v>26.48</v>
      </c>
      <c r="F161" s="299">
        <f t="shared" si="40"/>
        <v>148.00000000000006</v>
      </c>
      <c r="G161" s="299">
        <f t="shared" si="41"/>
        <v>2500</v>
      </c>
      <c r="H161" s="300">
        <f t="shared" si="42"/>
        <v>5.9200000000000016E-2</v>
      </c>
      <c r="I161" s="299"/>
    </row>
    <row r="162" spans="2:9" x14ac:dyDescent="0.25">
      <c r="B162" s="297">
        <v>42569</v>
      </c>
      <c r="C162" s="298">
        <v>100</v>
      </c>
      <c r="D162" s="299">
        <v>25</v>
      </c>
      <c r="E162" s="299">
        <v>29.28</v>
      </c>
      <c r="F162" s="299">
        <f t="shared" ref="F162:F168" si="43">C162*(E162-D162)</f>
        <v>428.00000000000011</v>
      </c>
      <c r="G162" s="299">
        <f t="shared" ref="G162:G168" si="44">D162*C162</f>
        <v>2500</v>
      </c>
      <c r="H162" s="300">
        <f t="shared" ref="H162:H168" si="45">(E162-D162)/D162</f>
        <v>0.17120000000000005</v>
      </c>
      <c r="I162" s="299"/>
    </row>
    <row r="163" spans="2:9" x14ac:dyDescent="0.25">
      <c r="B163" s="297">
        <v>42570</v>
      </c>
      <c r="C163" s="298">
        <v>100</v>
      </c>
      <c r="D163" s="299">
        <v>25</v>
      </c>
      <c r="E163" s="299">
        <v>28.68</v>
      </c>
      <c r="F163" s="299">
        <f t="shared" si="43"/>
        <v>368</v>
      </c>
      <c r="G163" s="299">
        <f t="shared" si="44"/>
        <v>2500</v>
      </c>
      <c r="H163" s="300">
        <f t="shared" si="45"/>
        <v>0.1472</v>
      </c>
      <c r="I163" s="299"/>
    </row>
    <row r="164" spans="2:9" x14ac:dyDescent="0.25">
      <c r="B164" s="297">
        <v>42571</v>
      </c>
      <c r="C164" s="298">
        <v>100</v>
      </c>
      <c r="D164" s="299">
        <v>25</v>
      </c>
      <c r="E164" s="299">
        <v>29.01</v>
      </c>
      <c r="F164" s="299">
        <f t="shared" si="43"/>
        <v>401.00000000000017</v>
      </c>
      <c r="G164" s="299">
        <f t="shared" si="44"/>
        <v>2500</v>
      </c>
      <c r="H164" s="300">
        <f t="shared" si="45"/>
        <v>0.16040000000000007</v>
      </c>
      <c r="I164" s="299"/>
    </row>
    <row r="165" spans="2:9" x14ac:dyDescent="0.25">
      <c r="B165" s="297">
        <v>42572</v>
      </c>
      <c r="C165" s="298">
        <v>100</v>
      </c>
      <c r="D165" s="299">
        <v>25</v>
      </c>
      <c r="E165" s="299">
        <v>28.89</v>
      </c>
      <c r="F165" s="299">
        <f t="shared" si="43"/>
        <v>389.00000000000006</v>
      </c>
      <c r="G165" s="299">
        <f t="shared" si="44"/>
        <v>2500</v>
      </c>
      <c r="H165" s="300">
        <f t="shared" si="45"/>
        <v>0.15560000000000002</v>
      </c>
      <c r="I165" s="299"/>
    </row>
    <row r="166" spans="2:9" x14ac:dyDescent="0.25">
      <c r="B166" s="297">
        <v>42576</v>
      </c>
      <c r="C166" s="298">
        <v>100</v>
      </c>
      <c r="D166" s="299">
        <v>25</v>
      </c>
      <c r="E166" s="299">
        <v>28.63</v>
      </c>
      <c r="F166" s="299">
        <f t="shared" si="43"/>
        <v>362.99999999999989</v>
      </c>
      <c r="G166" s="299">
        <f t="shared" si="44"/>
        <v>2500</v>
      </c>
      <c r="H166" s="300">
        <f t="shared" si="45"/>
        <v>0.14519999999999997</v>
      </c>
      <c r="I166" s="299"/>
    </row>
    <row r="167" spans="2:9" x14ac:dyDescent="0.25">
      <c r="B167" s="297">
        <v>42577</v>
      </c>
      <c r="C167" s="298">
        <v>100</v>
      </c>
      <c r="D167" s="299">
        <v>25</v>
      </c>
      <c r="E167" s="299">
        <v>29.34</v>
      </c>
      <c r="F167" s="299">
        <f t="shared" si="43"/>
        <v>434</v>
      </c>
      <c r="G167" s="299">
        <f t="shared" si="44"/>
        <v>2500</v>
      </c>
      <c r="H167" s="300">
        <f t="shared" si="45"/>
        <v>0.1736</v>
      </c>
      <c r="I167" s="299"/>
    </row>
    <row r="168" spans="2:9" x14ac:dyDescent="0.25">
      <c r="B168" s="297">
        <v>42580</v>
      </c>
      <c r="C168" s="298">
        <v>100</v>
      </c>
      <c r="D168" s="299">
        <v>25</v>
      </c>
      <c r="E168" s="299">
        <v>27</v>
      </c>
      <c r="F168" s="299">
        <f t="shared" si="43"/>
        <v>200</v>
      </c>
      <c r="G168" s="299">
        <f t="shared" si="44"/>
        <v>2500</v>
      </c>
      <c r="H168" s="300">
        <f t="shared" si="45"/>
        <v>0.08</v>
      </c>
      <c r="I168" s="299"/>
    </row>
    <row r="169" spans="2:9" x14ac:dyDescent="0.25">
      <c r="B169" s="297">
        <v>42584</v>
      </c>
      <c r="C169" s="298">
        <v>0</v>
      </c>
      <c r="D169" s="299"/>
      <c r="E169" s="299"/>
      <c r="F169" s="299">
        <v>287.94</v>
      </c>
      <c r="G169" s="299"/>
      <c r="H169" s="300"/>
      <c r="I169" s="299"/>
    </row>
    <row r="170" spans="2:9" x14ac:dyDescent="0.25">
      <c r="B170" s="164"/>
      <c r="C170" s="10"/>
      <c r="D170" s="39"/>
      <c r="E170" s="39"/>
      <c r="F170" s="39"/>
      <c r="G170" s="39"/>
      <c r="H170" s="179"/>
      <c r="I170" s="39"/>
    </row>
    <row r="171" spans="2:9" x14ac:dyDescent="0.25">
      <c r="B171" s="162" t="s">
        <v>113</v>
      </c>
      <c r="C171" s="162" t="s">
        <v>145</v>
      </c>
      <c r="D171" s="163" t="s">
        <v>144</v>
      </c>
      <c r="E171" s="165" t="s">
        <v>146</v>
      </c>
      <c r="F171" s="165" t="s">
        <v>65</v>
      </c>
      <c r="G171" s="177" t="s">
        <v>150</v>
      </c>
      <c r="H171" s="177" t="s">
        <v>88</v>
      </c>
      <c r="I171" s="177" t="s">
        <v>153</v>
      </c>
    </row>
    <row r="172" spans="2:9" x14ac:dyDescent="0.25">
      <c r="B172" s="202">
        <v>42627</v>
      </c>
      <c r="C172" s="197">
        <v>50</v>
      </c>
      <c r="D172" s="198">
        <v>25.74</v>
      </c>
      <c r="E172" s="198">
        <v>25.83</v>
      </c>
      <c r="F172" s="198">
        <f>C172*(E172-D172)</f>
        <v>4.4999999999999929</v>
      </c>
      <c r="G172" s="198">
        <f>D172*C172</f>
        <v>1287</v>
      </c>
      <c r="H172" s="212">
        <f>(E172-D172)/D172</f>
        <v>3.4965034965034913E-3</v>
      </c>
      <c r="I172" s="198"/>
    </row>
    <row r="173" spans="2:9" x14ac:dyDescent="0.25">
      <c r="B173" s="202">
        <v>42629</v>
      </c>
      <c r="C173" s="197">
        <v>50</v>
      </c>
      <c r="D173" s="198">
        <v>25.74</v>
      </c>
      <c r="E173" s="198">
        <v>25.54</v>
      </c>
      <c r="F173" s="198">
        <f t="shared" ref="F173:F178" si="46">C173*(E173-D173)</f>
        <v>-9.9999999999999645</v>
      </c>
      <c r="G173" s="198">
        <f t="shared" ref="G173:G178" si="47">D173*C173</f>
        <v>1287</v>
      </c>
      <c r="H173" s="212">
        <f t="shared" ref="H173:H178" si="48">(E173-D173)/D173</f>
        <v>-7.7700077700077431E-3</v>
      </c>
      <c r="I173" s="198"/>
    </row>
    <row r="174" spans="2:9" x14ac:dyDescent="0.25">
      <c r="B174" s="202">
        <v>42636</v>
      </c>
      <c r="C174" s="197">
        <v>50</v>
      </c>
      <c r="D174" s="198">
        <v>25.74</v>
      </c>
      <c r="E174" s="198">
        <v>24.82</v>
      </c>
      <c r="F174" s="198">
        <f t="shared" si="46"/>
        <v>-45.999999999999908</v>
      </c>
      <c r="G174" s="198">
        <f t="shared" si="47"/>
        <v>1287</v>
      </c>
      <c r="H174" s="212">
        <f t="shared" si="48"/>
        <v>-3.5742035742035674E-2</v>
      </c>
      <c r="I174" s="198"/>
    </row>
    <row r="175" spans="2:9" x14ac:dyDescent="0.25">
      <c r="B175" s="202">
        <v>42639</v>
      </c>
      <c r="C175" s="197">
        <v>100</v>
      </c>
      <c r="D175" s="198">
        <v>24.96</v>
      </c>
      <c r="E175" s="198">
        <v>24.14</v>
      </c>
      <c r="F175" s="198">
        <f t="shared" si="46"/>
        <v>-82.000000000000028</v>
      </c>
      <c r="G175" s="198">
        <f t="shared" si="47"/>
        <v>2496</v>
      </c>
      <c r="H175" s="212">
        <f t="shared" si="48"/>
        <v>-3.2852564102564111E-2</v>
      </c>
      <c r="I175" s="198"/>
    </row>
    <row r="176" spans="2:9" x14ac:dyDescent="0.25">
      <c r="B176" s="202">
        <v>42639</v>
      </c>
      <c r="C176" s="197">
        <v>150</v>
      </c>
      <c r="D176" s="198">
        <v>24.8</v>
      </c>
      <c r="E176" s="198">
        <v>24.14</v>
      </c>
      <c r="F176" s="198">
        <f t="shared" si="46"/>
        <v>-99.000000000000028</v>
      </c>
      <c r="G176" s="198">
        <f t="shared" si="47"/>
        <v>3720</v>
      </c>
      <c r="H176" s="212">
        <f t="shared" si="48"/>
        <v>-2.6612903225806457E-2</v>
      </c>
      <c r="I176" s="198"/>
    </row>
    <row r="177" spans="2:9" x14ac:dyDescent="0.25">
      <c r="B177" s="202">
        <v>42640</v>
      </c>
      <c r="C177" s="197">
        <v>150</v>
      </c>
      <c r="D177" s="198">
        <v>24.8</v>
      </c>
      <c r="E177" s="198">
        <v>23.99</v>
      </c>
      <c r="F177" s="198">
        <f t="shared" si="46"/>
        <v>-121.50000000000034</v>
      </c>
      <c r="G177" s="198">
        <f t="shared" si="47"/>
        <v>3720</v>
      </c>
      <c r="H177" s="212">
        <f t="shared" si="48"/>
        <v>-3.2661290322580736E-2</v>
      </c>
      <c r="I177" s="198"/>
    </row>
    <row r="178" spans="2:9" x14ac:dyDescent="0.25">
      <c r="B178" s="202">
        <v>42643</v>
      </c>
      <c r="C178" s="197">
        <v>150</v>
      </c>
      <c r="D178" s="198">
        <v>24.8</v>
      </c>
      <c r="E178" s="198">
        <v>24.46</v>
      </c>
      <c r="F178" s="198">
        <f t="shared" si="46"/>
        <v>-50.999999999999979</v>
      </c>
      <c r="G178" s="198">
        <f t="shared" si="47"/>
        <v>3720</v>
      </c>
      <c r="H178" s="212">
        <f t="shared" si="48"/>
        <v>-1.3709677419354832E-2</v>
      </c>
      <c r="I178" s="198"/>
    </row>
    <row r="179" spans="2:9" x14ac:dyDescent="0.25">
      <c r="B179" s="202">
        <v>42646</v>
      </c>
      <c r="C179" s="197">
        <v>150</v>
      </c>
      <c r="D179" s="198">
        <v>24.8</v>
      </c>
      <c r="E179" s="198">
        <v>24.89</v>
      </c>
      <c r="F179" s="198">
        <f t="shared" ref="F179:F190" si="49">C179*(E179-D179)</f>
        <v>13.499999999999979</v>
      </c>
      <c r="G179" s="198">
        <f t="shared" ref="G179:G190" si="50">D179*C179</f>
        <v>3720</v>
      </c>
      <c r="H179" s="212">
        <f t="shared" ref="H179:H190" si="51">(E179-D179)/D179</f>
        <v>3.6290322580645102E-3</v>
      </c>
      <c r="I179" s="198"/>
    </row>
    <row r="180" spans="2:9" x14ac:dyDescent="0.25">
      <c r="B180" s="202">
        <v>42648</v>
      </c>
      <c r="C180" s="197">
        <v>150</v>
      </c>
      <c r="D180" s="198">
        <v>24.8</v>
      </c>
      <c r="E180" s="198">
        <v>25.07</v>
      </c>
      <c r="F180" s="198">
        <f t="shared" si="49"/>
        <v>40.499999999999936</v>
      </c>
      <c r="G180" s="198">
        <f t="shared" si="50"/>
        <v>3720</v>
      </c>
      <c r="H180" s="212">
        <f t="shared" si="51"/>
        <v>1.0887096774193531E-2</v>
      </c>
      <c r="I180" s="198"/>
    </row>
    <row r="181" spans="2:9" x14ac:dyDescent="0.25">
      <c r="B181" s="202">
        <v>42649</v>
      </c>
      <c r="C181" s="197">
        <v>150</v>
      </c>
      <c r="D181" s="198">
        <v>24.8</v>
      </c>
      <c r="E181" s="198">
        <v>24.85</v>
      </c>
      <c r="F181" s="198">
        <f t="shared" si="49"/>
        <v>7.5000000000001066</v>
      </c>
      <c r="G181" s="198">
        <f t="shared" si="50"/>
        <v>3720</v>
      </c>
      <c r="H181" s="212">
        <f t="shared" si="51"/>
        <v>2.0161290322580931E-3</v>
      </c>
      <c r="I181" s="198"/>
    </row>
    <row r="182" spans="2:9" x14ac:dyDescent="0.25">
      <c r="B182" s="202">
        <v>42650</v>
      </c>
      <c r="C182" s="197">
        <v>150</v>
      </c>
      <c r="D182" s="198">
        <v>24.8</v>
      </c>
      <c r="E182" s="198">
        <v>24.58</v>
      </c>
      <c r="F182" s="198">
        <f t="shared" si="49"/>
        <v>-33.000000000000362</v>
      </c>
      <c r="G182" s="198">
        <f t="shared" si="50"/>
        <v>3720</v>
      </c>
      <c r="H182" s="212">
        <f t="shared" si="51"/>
        <v>-8.8709677419355811E-3</v>
      </c>
      <c r="I182" s="198"/>
    </row>
    <row r="183" spans="2:9" x14ac:dyDescent="0.25">
      <c r="B183" s="202">
        <v>42661</v>
      </c>
      <c r="C183" s="197">
        <v>150</v>
      </c>
      <c r="D183" s="198">
        <v>24.8</v>
      </c>
      <c r="E183" s="198">
        <v>23.39</v>
      </c>
      <c r="F183" s="198">
        <f t="shared" si="49"/>
        <v>-211.50000000000003</v>
      </c>
      <c r="G183" s="198">
        <f t="shared" si="50"/>
        <v>3720</v>
      </c>
      <c r="H183" s="212">
        <f t="shared" si="51"/>
        <v>-5.6854838709677426E-2</v>
      </c>
      <c r="I183" s="198"/>
    </row>
    <row r="184" spans="2:9" x14ac:dyDescent="0.25">
      <c r="B184" s="202">
        <v>42662</v>
      </c>
      <c r="C184" s="197">
        <v>150</v>
      </c>
      <c r="D184" s="198">
        <v>24.8</v>
      </c>
      <c r="E184" s="198">
        <v>23.84</v>
      </c>
      <c r="F184" s="198">
        <f t="shared" si="49"/>
        <v>-144.00000000000011</v>
      </c>
      <c r="G184" s="198">
        <f t="shared" si="50"/>
        <v>3720</v>
      </c>
      <c r="H184" s="212">
        <f t="shared" si="51"/>
        <v>-3.8709677419354875E-2</v>
      </c>
      <c r="I184" s="198"/>
    </row>
    <row r="185" spans="2:9" x14ac:dyDescent="0.25">
      <c r="B185" s="202">
        <v>42664</v>
      </c>
      <c r="C185" s="197">
        <v>150</v>
      </c>
      <c r="D185" s="198">
        <v>24.8</v>
      </c>
      <c r="E185" s="198">
        <v>24.31</v>
      </c>
      <c r="F185" s="198">
        <f t="shared" si="49"/>
        <v>-73.500000000000298</v>
      </c>
      <c r="G185" s="198">
        <f t="shared" si="50"/>
        <v>3720</v>
      </c>
      <c r="H185" s="212">
        <f t="shared" si="51"/>
        <v>-1.975806451612911E-2</v>
      </c>
      <c r="I185" s="198"/>
    </row>
    <row r="186" spans="2:9" x14ac:dyDescent="0.25">
      <c r="B186" s="202">
        <v>42670</v>
      </c>
      <c r="C186" s="197">
        <v>150</v>
      </c>
      <c r="D186" s="198">
        <v>24.626899999999999</v>
      </c>
      <c r="E186" s="198">
        <v>23.93</v>
      </c>
      <c r="F186" s="198">
        <f t="shared" si="49"/>
        <v>-104.53499999999991</v>
      </c>
      <c r="G186" s="198">
        <f t="shared" si="50"/>
        <v>3694.0349999999999</v>
      </c>
      <c r="H186" s="212">
        <f t="shared" si="51"/>
        <v>-2.8298324190214743E-2</v>
      </c>
      <c r="I186" s="198"/>
    </row>
    <row r="187" spans="2:9" x14ac:dyDescent="0.25">
      <c r="B187" s="202">
        <v>42674</v>
      </c>
      <c r="C187" s="197">
        <v>150</v>
      </c>
      <c r="D187" s="198">
        <v>24.626899999999999</v>
      </c>
      <c r="E187" s="198">
        <v>23.53</v>
      </c>
      <c r="F187" s="198">
        <f t="shared" si="49"/>
        <v>-164.53499999999968</v>
      </c>
      <c r="G187" s="198">
        <f t="shared" si="50"/>
        <v>3694.0349999999999</v>
      </c>
      <c r="H187" s="212">
        <f t="shared" si="51"/>
        <v>-4.4540725791715481E-2</v>
      </c>
      <c r="I187" s="198"/>
    </row>
    <row r="188" spans="2:9" x14ac:dyDescent="0.25">
      <c r="B188" s="202">
        <v>42675</v>
      </c>
      <c r="C188" s="197">
        <v>150</v>
      </c>
      <c r="D188" s="198">
        <v>24.264700000000001</v>
      </c>
      <c r="E188" s="198">
        <v>24.32</v>
      </c>
      <c r="F188" s="198">
        <f t="shared" si="49"/>
        <v>8.2949999999998525</v>
      </c>
      <c r="G188" s="198">
        <f t="shared" si="50"/>
        <v>3639.7050000000004</v>
      </c>
      <c r="H188" s="212">
        <f t="shared" si="51"/>
        <v>2.2790308555225912E-3</v>
      </c>
      <c r="I188" s="198"/>
    </row>
    <row r="189" spans="2:9" x14ac:dyDescent="0.25">
      <c r="B189" s="202">
        <v>42676</v>
      </c>
      <c r="C189" s="197">
        <v>150</v>
      </c>
      <c r="D189" s="198">
        <v>24.264700000000001</v>
      </c>
      <c r="E189" s="198">
        <v>24.73</v>
      </c>
      <c r="F189" s="198">
        <f t="shared" si="49"/>
        <v>69.794999999999874</v>
      </c>
      <c r="G189" s="198">
        <f t="shared" si="50"/>
        <v>3639.7050000000004</v>
      </c>
      <c r="H189" s="212">
        <f t="shared" si="51"/>
        <v>1.9176004648728363E-2</v>
      </c>
      <c r="I189" s="198"/>
    </row>
    <row r="190" spans="2:9" x14ac:dyDescent="0.25">
      <c r="B190" s="202">
        <v>42704</v>
      </c>
      <c r="C190" s="197">
        <v>100</v>
      </c>
      <c r="D190" s="198">
        <v>22.507400000000001</v>
      </c>
      <c r="E190" s="198">
        <v>28.4</v>
      </c>
      <c r="F190" s="198">
        <f t="shared" si="49"/>
        <v>589.25999999999976</v>
      </c>
      <c r="G190" s="198">
        <f t="shared" si="50"/>
        <v>2250.7400000000002</v>
      </c>
      <c r="H190" s="212">
        <f t="shared" si="51"/>
        <v>0.26180722784506422</v>
      </c>
      <c r="I190" s="198"/>
    </row>
    <row r="191" spans="2:9" x14ac:dyDescent="0.25">
      <c r="B191" s="202">
        <v>42711</v>
      </c>
      <c r="C191" s="197">
        <v>0</v>
      </c>
      <c r="D191" s="198"/>
      <c r="E191" s="198"/>
      <c r="F191" s="198">
        <v>727.2</v>
      </c>
      <c r="G191" s="198"/>
      <c r="H191" s="212"/>
      <c r="I191" s="198"/>
    </row>
    <row r="192" spans="2:9" x14ac:dyDescent="0.25">
      <c r="B192" s="164"/>
      <c r="C192" s="10"/>
      <c r="D192" s="39"/>
      <c r="E192" s="39"/>
      <c r="F192" s="39"/>
      <c r="G192" s="39"/>
      <c r="H192" s="179"/>
      <c r="I192" s="39"/>
    </row>
    <row r="193" spans="1:13" x14ac:dyDescent="0.25">
      <c r="B193" s="164"/>
      <c r="C193" s="10"/>
      <c r="D193" s="39"/>
      <c r="E193" s="39"/>
      <c r="F193" s="39"/>
      <c r="G193" s="39"/>
      <c r="H193" s="179"/>
      <c r="I193" s="39"/>
    </row>
    <row r="194" spans="1:13" x14ac:dyDescent="0.25">
      <c r="B194" s="164"/>
      <c r="C194" s="10"/>
      <c r="D194" s="39"/>
      <c r="E194" s="39"/>
      <c r="F194" s="39"/>
      <c r="G194" s="39"/>
      <c r="H194" s="179"/>
      <c r="I194" s="39"/>
    </row>
    <row r="198" spans="1:13" x14ac:dyDescent="0.25">
      <c r="L198" t="s">
        <v>65</v>
      </c>
      <c r="M198" s="2">
        <f>K216+M216-F216</f>
        <v>1452.2599999999984</v>
      </c>
    </row>
    <row r="199" spans="1:13" x14ac:dyDescent="0.25">
      <c r="A199" s="383" t="s">
        <v>1</v>
      </c>
      <c r="B199" s="383" t="s">
        <v>2</v>
      </c>
      <c r="C199" s="383" t="s">
        <v>4</v>
      </c>
      <c r="D199" s="384" t="s">
        <v>5</v>
      </c>
      <c r="E199" s="384" t="s">
        <v>94</v>
      </c>
      <c r="F199" s="384" t="s">
        <v>60</v>
      </c>
      <c r="G199" s="383" t="s">
        <v>3</v>
      </c>
      <c r="H199" s="383" t="s">
        <v>6</v>
      </c>
      <c r="I199" s="384" t="s">
        <v>7</v>
      </c>
      <c r="J199" s="384" t="s">
        <v>95</v>
      </c>
      <c r="K199" s="384" t="s">
        <v>61</v>
      </c>
      <c r="L199" s="383" t="s">
        <v>37</v>
      </c>
      <c r="M199" s="383" t="s">
        <v>38</v>
      </c>
    </row>
    <row r="200" spans="1:13" x14ac:dyDescent="0.25">
      <c r="A200" s="385" t="s">
        <v>221</v>
      </c>
      <c r="B200" s="386">
        <v>42548</v>
      </c>
      <c r="C200" s="387">
        <v>100</v>
      </c>
      <c r="D200" s="388">
        <v>25</v>
      </c>
      <c r="E200" s="388">
        <v>0</v>
      </c>
      <c r="F200" s="388">
        <f>D200*C200+E200</f>
        <v>2500</v>
      </c>
      <c r="G200" s="386">
        <v>42584</v>
      </c>
      <c r="H200" s="389">
        <v>100</v>
      </c>
      <c r="I200" s="388">
        <v>27.88</v>
      </c>
      <c r="J200" s="388">
        <v>0.06</v>
      </c>
      <c r="K200" s="388">
        <f>H200*I200-J200</f>
        <v>2787.94</v>
      </c>
      <c r="L200" s="386">
        <v>42719</v>
      </c>
      <c r="M200" s="387">
        <v>41.25</v>
      </c>
    </row>
    <row r="201" spans="1:13" x14ac:dyDescent="0.25">
      <c r="A201" s="390" t="s">
        <v>71</v>
      </c>
      <c r="B201" s="386">
        <v>42627</v>
      </c>
      <c r="C201" s="387">
        <v>50</v>
      </c>
      <c r="D201" s="388">
        <v>25.74</v>
      </c>
      <c r="E201" s="388">
        <v>0</v>
      </c>
      <c r="F201" s="388">
        <v>1287</v>
      </c>
      <c r="G201" s="386" t="s">
        <v>327</v>
      </c>
      <c r="H201" s="389">
        <v>50</v>
      </c>
      <c r="I201" s="388">
        <v>25</v>
      </c>
      <c r="J201" s="388">
        <v>0.03</v>
      </c>
      <c r="K201" s="388">
        <v>1249.97</v>
      </c>
      <c r="L201" s="387"/>
      <c r="M201" s="387"/>
    </row>
    <row r="202" spans="1:13" x14ac:dyDescent="0.25">
      <c r="A202" s="387"/>
      <c r="B202" s="386">
        <v>42639</v>
      </c>
      <c r="C202" s="387">
        <v>50</v>
      </c>
      <c r="D202" s="388">
        <v>24.48</v>
      </c>
      <c r="E202" s="388">
        <v>0</v>
      </c>
      <c r="F202" s="388">
        <v>1224</v>
      </c>
      <c r="G202" s="386" t="s">
        <v>327</v>
      </c>
      <c r="H202" s="389">
        <v>100</v>
      </c>
      <c r="I202" s="388">
        <v>24.88</v>
      </c>
      <c r="J202" s="388">
        <v>0.05</v>
      </c>
      <c r="K202" s="388">
        <v>2487.9499999999998</v>
      </c>
      <c r="L202" s="387"/>
      <c r="M202" s="387"/>
    </row>
    <row r="203" spans="1:13" x14ac:dyDescent="0.25">
      <c r="A203" s="387"/>
      <c r="B203" s="386">
        <v>42639</v>
      </c>
      <c r="C203" s="387">
        <v>50</v>
      </c>
      <c r="D203" s="388">
        <v>24.18</v>
      </c>
      <c r="E203" s="388">
        <v>0</v>
      </c>
      <c r="F203" s="388">
        <v>1209</v>
      </c>
      <c r="G203" s="386" t="s">
        <v>327</v>
      </c>
      <c r="H203" s="389">
        <v>50</v>
      </c>
      <c r="I203" s="388">
        <v>27.78</v>
      </c>
      <c r="J203" s="388">
        <v>0.03</v>
      </c>
      <c r="K203" s="388">
        <v>1388.97</v>
      </c>
      <c r="L203" s="387"/>
      <c r="M203" s="387"/>
    </row>
    <row r="204" spans="1:13" x14ac:dyDescent="0.25">
      <c r="A204" s="387"/>
      <c r="B204" s="386">
        <v>42670</v>
      </c>
      <c r="C204" s="387">
        <v>50</v>
      </c>
      <c r="D204" s="388">
        <v>24.48</v>
      </c>
      <c r="E204" s="388">
        <v>0</v>
      </c>
      <c r="F204" s="388">
        <v>1224</v>
      </c>
      <c r="G204" s="386" t="s">
        <v>327</v>
      </c>
      <c r="H204" s="389">
        <v>100</v>
      </c>
      <c r="I204" s="388">
        <v>29.78</v>
      </c>
      <c r="J204" s="388">
        <v>0.06</v>
      </c>
      <c r="K204" s="388">
        <v>2977.94</v>
      </c>
      <c r="L204" s="387"/>
      <c r="M204" s="387"/>
    </row>
    <row r="205" spans="1:13" x14ac:dyDescent="0.25">
      <c r="A205" s="387"/>
      <c r="B205" s="386" t="s">
        <v>327</v>
      </c>
      <c r="C205" s="387">
        <v>100</v>
      </c>
      <c r="D205" s="388">
        <v>24.34</v>
      </c>
      <c r="E205" s="388">
        <v>-0.37</v>
      </c>
      <c r="F205" s="388">
        <v>2433.63</v>
      </c>
      <c r="G205" s="387"/>
      <c r="H205" s="389"/>
      <c r="I205" s="388"/>
      <c r="J205" s="388"/>
      <c r="K205" s="388"/>
      <c r="L205" s="387"/>
      <c r="M205" s="387"/>
    </row>
    <row r="206" spans="1:13" x14ac:dyDescent="0.25">
      <c r="A206" s="387"/>
      <c r="B206" s="426">
        <v>42723</v>
      </c>
      <c r="C206" s="427">
        <v>100</v>
      </c>
      <c r="D206" s="429">
        <v>27.98</v>
      </c>
      <c r="E206" s="429">
        <v>0</v>
      </c>
      <c r="F206" s="429">
        <f>D206*C206+E206</f>
        <v>2798</v>
      </c>
      <c r="G206" s="426">
        <v>42724</v>
      </c>
      <c r="H206" s="427">
        <v>100</v>
      </c>
      <c r="I206" s="429">
        <v>27.94</v>
      </c>
      <c r="J206" s="429">
        <v>0.06</v>
      </c>
      <c r="K206" s="429">
        <f>I206*H206-J206</f>
        <v>2793.94</v>
      </c>
      <c r="L206" s="387"/>
      <c r="M206" s="387"/>
    </row>
    <row r="207" spans="1:13" x14ac:dyDescent="0.25">
      <c r="A207" s="387"/>
      <c r="B207" s="368">
        <v>42724</v>
      </c>
      <c r="C207" s="7">
        <v>100</v>
      </c>
      <c r="D207" s="43">
        <v>27.58</v>
      </c>
      <c r="E207" s="43">
        <v>0</v>
      </c>
      <c r="F207" s="43">
        <f>D207*C207+E207</f>
        <v>2758</v>
      </c>
      <c r="G207" s="368">
        <v>42758</v>
      </c>
      <c r="H207" s="80">
        <v>100</v>
      </c>
      <c r="I207" s="43">
        <v>31.58</v>
      </c>
      <c r="J207" s="43">
        <v>7.0000000000000007E-2</v>
      </c>
      <c r="K207" s="43">
        <f>H207*I207-J207</f>
        <v>3157.93</v>
      </c>
      <c r="L207" s="387"/>
      <c r="M207" s="387"/>
    </row>
    <row r="208" spans="1:13" x14ac:dyDescent="0.25">
      <c r="A208" s="387"/>
      <c r="B208" s="387"/>
      <c r="C208" s="387"/>
      <c r="D208" s="388"/>
      <c r="E208" s="388"/>
      <c r="F208" s="388"/>
      <c r="G208" s="387"/>
      <c r="H208" s="389"/>
      <c r="I208" s="388"/>
      <c r="J208" s="388"/>
      <c r="K208" s="388"/>
      <c r="L208" s="387"/>
      <c r="M208" s="387"/>
    </row>
    <row r="209" spans="1:13" x14ac:dyDescent="0.25">
      <c r="A209" s="387"/>
      <c r="B209" s="387"/>
      <c r="C209" s="387"/>
      <c r="D209" s="388"/>
      <c r="E209" s="388"/>
      <c r="F209" s="388"/>
      <c r="G209" s="387"/>
      <c r="H209" s="389"/>
      <c r="I209" s="388"/>
      <c r="J209" s="388"/>
      <c r="K209" s="388"/>
      <c r="L209" s="387"/>
      <c r="M209" s="387"/>
    </row>
    <row r="210" spans="1:13" x14ac:dyDescent="0.25">
      <c r="A210" s="387"/>
      <c r="B210" s="387"/>
      <c r="C210" s="387"/>
      <c r="D210" s="388"/>
      <c r="E210" s="388"/>
      <c r="F210" s="388"/>
      <c r="G210" s="387"/>
      <c r="H210" s="389"/>
      <c r="I210" s="388"/>
      <c r="J210" s="388"/>
      <c r="K210" s="388"/>
      <c r="L210" s="387"/>
      <c r="M210" s="387"/>
    </row>
    <row r="211" spans="1:13" x14ac:dyDescent="0.25">
      <c r="A211" s="387"/>
      <c r="B211" s="387"/>
      <c r="C211" s="387"/>
      <c r="D211" s="388"/>
      <c r="E211" s="388"/>
      <c r="F211" s="388"/>
      <c r="G211" s="387"/>
      <c r="H211" s="389"/>
      <c r="I211" s="388"/>
      <c r="J211" s="388"/>
      <c r="K211" s="388"/>
      <c r="L211" s="387"/>
      <c r="M211" s="387"/>
    </row>
    <row r="212" spans="1:13" x14ac:dyDescent="0.25">
      <c r="A212" s="387"/>
      <c r="B212" s="387"/>
      <c r="C212" s="387"/>
      <c r="D212" s="388"/>
      <c r="E212" s="388"/>
      <c r="F212" s="388"/>
      <c r="G212" s="387"/>
      <c r="H212" s="389"/>
      <c r="I212" s="388"/>
      <c r="J212" s="388"/>
      <c r="K212" s="388"/>
      <c r="L212" s="387"/>
      <c r="M212" s="387"/>
    </row>
    <row r="213" spans="1:13" x14ac:dyDescent="0.25">
      <c r="A213" s="387"/>
      <c r="B213" s="387"/>
      <c r="C213" s="387"/>
      <c r="D213" s="388"/>
      <c r="E213" s="388"/>
      <c r="F213" s="388"/>
      <c r="G213" s="387"/>
      <c r="H213" s="389"/>
      <c r="I213" s="388"/>
      <c r="J213" s="388"/>
      <c r="K213" s="388"/>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7"/>
      <c r="I215" s="388"/>
      <c r="J215" s="388"/>
      <c r="K215" s="388"/>
      <c r="L215" s="387"/>
      <c r="M215" s="387"/>
    </row>
    <row r="216" spans="1:13" x14ac:dyDescent="0.25">
      <c r="A216" s="63" t="s">
        <v>81</v>
      </c>
      <c r="B216" s="64"/>
      <c r="C216" s="64">
        <f>SUM(C200:C215)</f>
        <v>600</v>
      </c>
      <c r="D216" s="65"/>
      <c r="E216" s="65"/>
      <c r="F216" s="65">
        <f>SUM(F200:F215)</f>
        <v>15433.630000000001</v>
      </c>
      <c r="G216" s="64"/>
      <c r="H216" s="472">
        <f>SUM(H200:H215)</f>
        <v>600</v>
      </c>
      <c r="I216" s="65"/>
      <c r="J216" s="65"/>
      <c r="K216" s="65">
        <f>SUM(K200:K215)</f>
        <v>16844.64</v>
      </c>
      <c r="L216" s="64"/>
      <c r="M216" s="65">
        <f>SUM(M200:M208)</f>
        <v>41.25</v>
      </c>
    </row>
    <row r="217" spans="1:13" ht="15.75" thickBot="1" x14ac:dyDescent="0.3">
      <c r="A217" s="391" t="s">
        <v>191</v>
      </c>
      <c r="B217" s="392"/>
      <c r="C217" s="393">
        <f>SumByColor($A$43,C200:C215)</f>
        <v>100</v>
      </c>
      <c r="D217" s="393"/>
      <c r="E217" s="393"/>
      <c r="F217" s="394">
        <f>SumByColor($A$43,F200:F215)</f>
        <v>2758</v>
      </c>
      <c r="G217" s="393"/>
      <c r="H217" s="393">
        <f>SumByColor($A$43,H200:H215)</f>
        <v>100</v>
      </c>
      <c r="I217" s="393"/>
      <c r="J217" s="393"/>
      <c r="K217" s="394">
        <f>SumByColor($A$43,K200:K215)</f>
        <v>3158</v>
      </c>
      <c r="L217" s="393"/>
      <c r="M217" s="394">
        <f>SumByColor($A$43,M200:M215)</f>
        <v>0</v>
      </c>
    </row>
  </sheetData>
  <mergeCells count="1">
    <mergeCell ref="O18:P18"/>
  </mergeCells>
  <conditionalFormatting sqref="O19:O39">
    <cfRule type="colorScale" priority="125">
      <colorScale>
        <cfvo type="min"/>
        <cfvo type="percentile" val="50"/>
        <cfvo type="max"/>
        <color rgb="FFF8696B"/>
        <color rgb="FFFFEB84"/>
        <color rgb="FF63BE7B"/>
      </colorScale>
    </cfRule>
  </conditionalFormatting>
  <conditionalFormatting sqref="P19:P39">
    <cfRule type="colorScale" priority="124">
      <colorScale>
        <cfvo type="min"/>
        <cfvo type="percentile" val="50"/>
        <cfvo type="max"/>
        <color rgb="FFF8696B"/>
        <color rgb="FFFFEB84"/>
        <color rgb="FF63BE7B"/>
      </colorScale>
    </cfRule>
  </conditionalFormatting>
  <conditionalFormatting sqref="F169:F170 H169:H170 H176:H194 F176:F194 K95:K102 H95:H102 F95:F102 F116 H116 H125 F125 K112:K125 F147 H147 K147 K152:K153 H152:H153 F152:F153">
    <cfRule type="expression" dxfId="1137" priority="120">
      <formula>F95&gt;0</formula>
    </cfRule>
    <cfRule type="expression" dxfId="1136" priority="121">
      <formula>F95&lt;0</formula>
    </cfRule>
  </conditionalFormatting>
  <conditionalFormatting sqref="Q7">
    <cfRule type="expression" dxfId="1135" priority="108">
      <formula>Q7&gt;0</formula>
    </cfRule>
    <cfRule type="expression" dxfId="1134" priority="109">
      <formula>Q7&lt;0</formula>
    </cfRule>
  </conditionalFormatting>
  <conditionalFormatting sqref="Q8">
    <cfRule type="expression" dxfId="1133" priority="106">
      <formula>Q8&gt;0</formula>
    </cfRule>
    <cfRule type="expression" dxfId="1132" priority="107">
      <formula>Q8&lt;0</formula>
    </cfRule>
  </conditionalFormatting>
  <conditionalFormatting sqref="F156:F168">
    <cfRule type="expression" dxfId="1131" priority="104">
      <formula>F156&gt;0</formula>
    </cfRule>
    <cfRule type="expression" dxfId="1130" priority="105">
      <formula>F156&lt;0</formula>
    </cfRule>
  </conditionalFormatting>
  <conditionalFormatting sqref="H156:H168">
    <cfRule type="expression" dxfId="1129" priority="102">
      <formula>H156&gt;0</formula>
    </cfRule>
    <cfRule type="expression" dxfId="1128" priority="103">
      <formula>H156&lt;0</formula>
    </cfRule>
  </conditionalFormatting>
  <conditionalFormatting sqref="H172:H175">
    <cfRule type="expression" dxfId="1127" priority="98">
      <formula>H172&gt;0</formula>
    </cfRule>
    <cfRule type="expression" dxfId="1126" priority="99">
      <formula>H172&lt;0</formula>
    </cfRule>
  </conditionalFormatting>
  <conditionalFormatting sqref="F172:F175">
    <cfRule type="expression" dxfId="1125" priority="100">
      <formula>F172&gt;0</formula>
    </cfRule>
    <cfRule type="expression" dxfId="1124" priority="101">
      <formula>F172&lt;0</formula>
    </cfRule>
  </conditionalFormatting>
  <conditionalFormatting sqref="M198">
    <cfRule type="expression" dxfId="1123" priority="96">
      <formula>M198&gt;0</formula>
    </cfRule>
    <cfRule type="expression" dxfId="1122" priority="97">
      <formula>M198&lt;0</formula>
    </cfRule>
  </conditionalFormatting>
  <conditionalFormatting sqref="F47:F48 F55:F92">
    <cfRule type="expression" dxfId="1121" priority="94">
      <formula>F47&gt;0</formula>
    </cfRule>
    <cfRule type="expression" dxfId="1120" priority="95">
      <formula>F47&lt;0</formula>
    </cfRule>
  </conditionalFormatting>
  <conditionalFormatting sqref="H47:H48 H55:H92">
    <cfRule type="expression" dxfId="1119" priority="92">
      <formula>H47&gt;0</formula>
    </cfRule>
    <cfRule type="expression" dxfId="1118" priority="93">
      <formula>H47&lt;0</formula>
    </cfRule>
  </conditionalFormatting>
  <conditionalFormatting sqref="Q10">
    <cfRule type="expression" dxfId="1117" priority="90">
      <formula>Q10&gt;0</formula>
    </cfRule>
    <cfRule type="expression" dxfId="1116" priority="91">
      <formula>Q10&lt;0</formula>
    </cfRule>
  </conditionalFormatting>
  <conditionalFormatting sqref="F49:F54">
    <cfRule type="expression" dxfId="1115" priority="88">
      <formula>F49&gt;0</formula>
    </cfRule>
    <cfRule type="expression" dxfId="1114" priority="89">
      <formula>F49&lt;0</formula>
    </cfRule>
  </conditionalFormatting>
  <conditionalFormatting sqref="H49:H54">
    <cfRule type="expression" dxfId="1113" priority="86">
      <formula>H49&gt;0</formula>
    </cfRule>
    <cfRule type="expression" dxfId="1112" priority="87">
      <formula>H49&lt;0</formula>
    </cfRule>
  </conditionalFormatting>
  <conditionalFormatting sqref="K52:K59">
    <cfRule type="expression" dxfId="1111" priority="84">
      <formula>K52&gt;0</formula>
    </cfRule>
    <cfRule type="expression" dxfId="1110" priority="85">
      <formula>K52&lt;0</formula>
    </cfRule>
  </conditionalFormatting>
  <conditionalFormatting sqref="K60:K92">
    <cfRule type="expression" dxfId="1109" priority="82">
      <formula>K60&gt;0</formula>
    </cfRule>
    <cfRule type="expression" dxfId="1108" priority="83">
      <formula>K60&lt;0</formula>
    </cfRule>
  </conditionalFormatting>
  <conditionalFormatting sqref="F93:F94">
    <cfRule type="expression" dxfId="1107" priority="79">
      <formula>F93&gt;0</formula>
    </cfRule>
    <cfRule type="expression" dxfId="1106" priority="80">
      <formula>F93&lt;0</formula>
    </cfRule>
  </conditionalFormatting>
  <conditionalFormatting sqref="H93:H94">
    <cfRule type="expression" dxfId="1105" priority="77">
      <formula>H93&gt;0</formula>
    </cfRule>
    <cfRule type="expression" dxfId="1104" priority="78">
      <formula>H93&lt;0</formula>
    </cfRule>
  </conditionalFormatting>
  <conditionalFormatting sqref="K93:K94">
    <cfRule type="expression" dxfId="1103" priority="75">
      <formula>K93&gt;0</formula>
    </cfRule>
    <cfRule type="expression" dxfId="1102" priority="76">
      <formula>K93&lt;0</formula>
    </cfRule>
  </conditionalFormatting>
  <conditionalFormatting sqref="F103:F105 H103:H105 K103:K105">
    <cfRule type="expression" dxfId="1101" priority="71">
      <formula>F103&gt;0</formula>
    </cfRule>
    <cfRule type="expression" dxfId="1100" priority="72">
      <formula>F103&lt;0</formula>
    </cfRule>
  </conditionalFormatting>
  <conditionalFormatting sqref="L95:L101 L153">
    <cfRule type="expression" dxfId="1099" priority="69">
      <formula>L95&gt;0</formula>
    </cfRule>
    <cfRule type="expression" dxfId="1098" priority="70">
      <formula>L95&lt;0</formula>
    </cfRule>
  </conditionalFormatting>
  <conditionalFormatting sqref="L52:L59">
    <cfRule type="expression" dxfId="1097" priority="67">
      <formula>L52&gt;0</formula>
    </cfRule>
    <cfRule type="expression" dxfId="1096" priority="68">
      <formula>L52&lt;0</formula>
    </cfRule>
  </conditionalFormatting>
  <conditionalFormatting sqref="L60:L92">
    <cfRule type="expression" dxfId="1095" priority="65">
      <formula>L60&gt;0</formula>
    </cfRule>
    <cfRule type="expression" dxfId="1094" priority="66">
      <formula>L60&lt;0</formula>
    </cfRule>
  </conditionalFormatting>
  <conditionalFormatting sqref="L93:L94">
    <cfRule type="expression" dxfId="1093" priority="63">
      <formula>L93&gt;0</formula>
    </cfRule>
    <cfRule type="expression" dxfId="1092" priority="64">
      <formula>L93&lt;0</formula>
    </cfRule>
  </conditionalFormatting>
  <conditionalFormatting sqref="L103:L105">
    <cfRule type="expression" dxfId="1091" priority="61">
      <formula>L103&gt;0</formula>
    </cfRule>
    <cfRule type="expression" dxfId="1090" priority="62">
      <formula>L103&lt;0</formula>
    </cfRule>
  </conditionalFormatting>
  <conditionalFormatting sqref="F112:F115 H112:H115">
    <cfRule type="expression" dxfId="1089" priority="59">
      <formula>F112&gt;0</formula>
    </cfRule>
    <cfRule type="expression" dxfId="1088" priority="60">
      <formula>F112&lt;0</formula>
    </cfRule>
  </conditionalFormatting>
  <conditionalFormatting sqref="K109:K111 F109:F111 H109:H111">
    <cfRule type="expression" dxfId="1087" priority="55">
      <formula>F109&gt;0</formula>
    </cfRule>
    <cfRule type="expression" dxfId="1086" priority="56">
      <formula>F109&lt;0</formula>
    </cfRule>
  </conditionalFormatting>
  <conditionalFormatting sqref="L109:L110">
    <cfRule type="expression" dxfId="1085" priority="53">
      <formula>L109&gt;0</formula>
    </cfRule>
    <cfRule type="expression" dxfId="1084" priority="54">
      <formula>L109&lt;0</formula>
    </cfRule>
  </conditionalFormatting>
  <conditionalFormatting sqref="K106:K108 F106:F108 H106:H108">
    <cfRule type="expression" dxfId="1083" priority="51">
      <formula>F106&gt;0</formula>
    </cfRule>
    <cfRule type="expression" dxfId="1082" priority="52">
      <formula>F106&lt;0</formula>
    </cfRule>
  </conditionalFormatting>
  <conditionalFormatting sqref="L107:L108">
    <cfRule type="expression" dxfId="1081" priority="49">
      <formula>L107&gt;0</formula>
    </cfRule>
    <cfRule type="expression" dxfId="1080" priority="50">
      <formula>L107&lt;0</formula>
    </cfRule>
  </conditionalFormatting>
  <conditionalFormatting sqref="H117:H120 F117:F120">
    <cfRule type="expression" dxfId="1079" priority="43">
      <formula>F117&gt;0</formula>
    </cfRule>
    <cfRule type="expression" dxfId="1078" priority="44">
      <formula>F117&lt;0</formula>
    </cfRule>
  </conditionalFormatting>
  <conditionalFormatting sqref="H121:H124 F121:F124">
    <cfRule type="expression" dxfId="1077" priority="39">
      <formula>F121&gt;0</formula>
    </cfRule>
    <cfRule type="expression" dxfId="1076" priority="40">
      <formula>F121&lt;0</formula>
    </cfRule>
  </conditionalFormatting>
  <conditionalFormatting sqref="F126:F131 H126:H131 K126:K131">
    <cfRule type="expression" dxfId="1075" priority="35">
      <formula>F126&gt;0</formula>
    </cfRule>
    <cfRule type="expression" dxfId="1074" priority="36">
      <formula>F126&lt;0</formula>
    </cfRule>
  </conditionalFormatting>
  <conditionalFormatting sqref="L130:L131">
    <cfRule type="expression" dxfId="1073" priority="29">
      <formula>L130&gt;0</formula>
    </cfRule>
    <cfRule type="expression" dxfId="1072" priority="30">
      <formula>L130&lt;0</formula>
    </cfRule>
  </conditionalFormatting>
  <conditionalFormatting sqref="F132:F134 H132:H134 K132:K135">
    <cfRule type="expression" dxfId="1071" priority="27">
      <formula>F132&gt;0</formula>
    </cfRule>
    <cfRule type="expression" dxfId="1070" priority="28">
      <formula>F132&lt;0</formula>
    </cfRule>
  </conditionalFormatting>
  <conditionalFormatting sqref="F135:F137 H135:H137 K136:K137">
    <cfRule type="expression" dxfId="1069" priority="23">
      <formula>F135&gt;0</formula>
    </cfRule>
    <cfRule type="expression" dxfId="1068" priority="24">
      <formula>F135&lt;0</formula>
    </cfRule>
  </conditionalFormatting>
  <conditionalFormatting sqref="F138:F140 H138:H140 K138:K140">
    <cfRule type="expression" dxfId="1067" priority="19">
      <formula>F138&gt;0</formula>
    </cfRule>
    <cfRule type="expression" dxfId="1066" priority="20">
      <formula>F138&lt;0</formula>
    </cfRule>
  </conditionalFormatting>
  <conditionalFormatting sqref="F141:F143 H141:H143 K141:K143">
    <cfRule type="expression" dxfId="1065" priority="15">
      <formula>F141&gt;0</formula>
    </cfRule>
    <cfRule type="expression" dxfId="1064" priority="16">
      <formula>F141&lt;0</formula>
    </cfRule>
  </conditionalFormatting>
  <conditionalFormatting sqref="F144:F146 H144:H146 K144:K146">
    <cfRule type="expression" dxfId="1063" priority="11">
      <formula>F144&gt;0</formula>
    </cfRule>
    <cfRule type="expression" dxfId="1062" priority="12">
      <formula>F144&lt;0</formula>
    </cfRule>
  </conditionalFormatting>
  <conditionalFormatting sqref="K148:K150 H148:H150 F148:F150">
    <cfRule type="expression" dxfId="1061" priority="7">
      <formula>F148&gt;0</formula>
    </cfRule>
    <cfRule type="expression" dxfId="1060" priority="8">
      <formula>F148&lt;0</formula>
    </cfRule>
  </conditionalFormatting>
  <conditionalFormatting sqref="K151 H151 F151">
    <cfRule type="expression" dxfId="1059" priority="3">
      <formula>F151&gt;0</formula>
    </cfRule>
    <cfRule type="expression" dxfId="1058" priority="4">
      <formula>F151&lt;0</formula>
    </cfRule>
  </conditionalFormatting>
  <conditionalFormatting sqref="L151">
    <cfRule type="expression" dxfId="1057" priority="1">
      <formula>L151&gt;0</formula>
    </cfRule>
    <cfRule type="expression" dxfId="1056" priority="2">
      <formula>L151&lt;0</formula>
    </cfRule>
  </conditionalFormatting>
  <hyperlinks>
    <hyperlink ref="A3" location="ACTIVE!A1" display="Back"/>
    <hyperlink ref="A20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5" priority="9">
      <formula>F39&gt;0</formula>
    </cfRule>
    <cfRule type="expression" dxfId="1054" priority="10">
      <formula>F39&lt;0</formula>
    </cfRule>
  </conditionalFormatting>
  <conditionalFormatting sqref="F25:F38">
    <cfRule type="expression" dxfId="1053" priority="7">
      <formula>F25&gt;0</formula>
    </cfRule>
    <cfRule type="expression" dxfId="1052" priority="8">
      <formula>F25&lt;0</formula>
    </cfRule>
  </conditionalFormatting>
  <conditionalFormatting sqref="H25:H38">
    <cfRule type="expression" dxfId="1051" priority="5">
      <formula>H25&gt;0</formula>
    </cfRule>
    <cfRule type="expression" dxfId="1050" priority="6">
      <formula>H25&lt;0</formula>
    </cfRule>
  </conditionalFormatting>
  <conditionalFormatting sqref="Q7">
    <cfRule type="expression" dxfId="1049" priority="3">
      <formula>Q7&gt;0</formula>
    </cfRule>
    <cfRule type="expression" dxfId="1048" priority="4">
      <formula>Q7&lt;0</formula>
    </cfRule>
  </conditionalFormatting>
  <conditionalFormatting sqref="Q8">
    <cfRule type="expression" dxfId="1047" priority="1">
      <formula>Q8&gt;0</formula>
    </cfRule>
    <cfRule type="expression" dxfId="104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5" priority="29">
      <formula>F29&gt;0</formula>
    </cfRule>
    <cfRule type="expression" dxfId="1044" priority="30">
      <formula>F29&lt;0</formula>
    </cfRule>
  </conditionalFormatting>
  <conditionalFormatting sqref="Q7">
    <cfRule type="expression" dxfId="1043" priority="27">
      <formula>Q7&gt;0</formula>
    </cfRule>
    <cfRule type="expression" dxfId="1042" priority="28">
      <formula>Q7&lt;0</formula>
    </cfRule>
  </conditionalFormatting>
  <conditionalFormatting sqref="Q8">
    <cfRule type="expression" dxfId="1041" priority="25">
      <formula>Q8&gt;0</formula>
    </cfRule>
    <cfRule type="expression" dxfId="1040" priority="26">
      <formula>Q8&lt;0</formula>
    </cfRule>
  </conditionalFormatting>
  <conditionalFormatting sqref="F96:F110">
    <cfRule type="expression" dxfId="1039" priority="19">
      <formula>F96&gt;0</formula>
    </cfRule>
    <cfRule type="expression" dxfId="1038" priority="20">
      <formula>F96&lt;0</formula>
    </cfRule>
  </conditionalFormatting>
  <conditionalFormatting sqref="H96:H110">
    <cfRule type="expression" dxfId="1037" priority="17">
      <formula>H96&gt;0</formula>
    </cfRule>
    <cfRule type="expression" dxfId="1036" priority="18">
      <formula>H96&lt;0</formula>
    </cfRule>
  </conditionalFormatting>
  <conditionalFormatting sqref="Q10">
    <cfRule type="expression" dxfId="1035" priority="15">
      <formula>Q10&gt;0</formula>
    </cfRule>
    <cfRule type="expression" dxfId="1034" priority="16">
      <formula>Q10&lt;0</formula>
    </cfRule>
  </conditionalFormatting>
  <conditionalFormatting sqref="L29:L38">
    <cfRule type="expression" dxfId="1033" priority="9">
      <formula>L29&gt;0</formula>
    </cfRule>
    <cfRule type="expression" dxfId="1032" priority="10">
      <formula>L29&lt;0</formula>
    </cfRule>
  </conditionalFormatting>
  <conditionalFormatting sqref="F27:F29 H27:H29 J25:K29">
    <cfRule type="expression" dxfId="1031" priority="7">
      <formula>F25&gt;0</formula>
    </cfRule>
    <cfRule type="expression" dxfId="1030" priority="8">
      <formula>F25&lt;0</formula>
    </cfRule>
  </conditionalFormatting>
  <conditionalFormatting sqref="L25:L29">
    <cfRule type="expression" dxfId="1029" priority="5">
      <formula>L25&gt;0</formula>
    </cfRule>
    <cfRule type="expression" dxfId="1028" priority="6">
      <formula>L25&lt;0</formula>
    </cfRule>
  </conditionalFormatting>
  <conditionalFormatting sqref="F25:F26">
    <cfRule type="expression" dxfId="1027" priority="3">
      <formula>F25&gt;0</formula>
    </cfRule>
    <cfRule type="expression" dxfId="1026" priority="4">
      <formula>F25&lt;0</formula>
    </cfRule>
  </conditionalFormatting>
  <conditionalFormatting sqref="H25:H26">
    <cfRule type="expression" dxfId="1025" priority="1">
      <formula>H25&gt;0</formula>
    </cfRule>
    <cfRule type="expression" dxfId="102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86.289900000000003</v>
      </c>
      <c r="R4" s="425">
        <v>-7.3000000000000001E-3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3451.596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788.66599999999971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788.66599999999971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0.29616475085713834</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2.6422559303000696E-2</v>
      </c>
      <c r="R11">
        <f>0.57</f>
        <v>0.56999999999999995</v>
      </c>
      <c r="W11" s="134"/>
    </row>
    <row r="12" spans="1:23" x14ac:dyDescent="0.25">
      <c r="H12" s="70"/>
      <c r="O12" s="11" t="s">
        <v>921</v>
      </c>
      <c r="Q12" s="1" t="s">
        <v>1379</v>
      </c>
      <c r="W12" s="134"/>
    </row>
    <row r="13" spans="1:23" x14ac:dyDescent="0.25">
      <c r="H13" s="70"/>
      <c r="O13" s="11" t="s">
        <v>947</v>
      </c>
      <c r="Q13" s="2">
        <f>Q4/4.76</f>
        <v>18.128130252100842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94.918890000000005</v>
      </c>
      <c r="W19" s="134"/>
    </row>
    <row r="20" spans="1:23" x14ac:dyDescent="0.25">
      <c r="O20" s="81">
        <v>1.0900000000000001</v>
      </c>
      <c r="P20" s="81">
        <f t="shared" ref="P20:P39" si="2">O20*$Q$4</f>
        <v>94.055991000000006</v>
      </c>
      <c r="T20" s="1">
        <v>43304</v>
      </c>
      <c r="U20" s="405" t="s">
        <v>1188</v>
      </c>
      <c r="W20" s="134"/>
    </row>
    <row r="21" spans="1:23" x14ac:dyDescent="0.25">
      <c r="O21" s="81">
        <v>1.08</v>
      </c>
      <c r="P21" s="81">
        <f t="shared" si="2"/>
        <v>93.193092000000007</v>
      </c>
      <c r="W21" s="134"/>
    </row>
    <row r="22" spans="1:23" x14ac:dyDescent="0.25">
      <c r="O22" s="81">
        <v>1.07</v>
      </c>
      <c r="P22" s="81">
        <f t="shared" si="2"/>
        <v>92.330193000000008</v>
      </c>
      <c r="T22" s="156">
        <v>43306</v>
      </c>
      <c r="U22" t="s">
        <v>1189</v>
      </c>
      <c r="W22" s="134"/>
    </row>
    <row r="23" spans="1:23" x14ac:dyDescent="0.25">
      <c r="O23" s="81">
        <v>1.06</v>
      </c>
      <c r="P23" s="81">
        <f t="shared" si="2"/>
        <v>91.46729400000001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90.604395000000011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89.741496000000012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88.878596999999999</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88.015698</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87.152799000000002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86.289900000000003</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85.427001000000004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84.564102000000005</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83.701203000000007</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82.838303999999994</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81.975404999999995</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81.112505999999996</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80.249607000000012</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79.386708000000013</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78.523809</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77.660910000000001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3" priority="39">
      <formula>F60&gt;0</formula>
    </cfRule>
    <cfRule type="expression" dxfId="1022" priority="40">
      <formula>F60&lt;0</formula>
    </cfRule>
  </conditionalFormatting>
  <conditionalFormatting sqref="Q7">
    <cfRule type="expression" dxfId="1021" priority="37">
      <formula>Q7&gt;0</formula>
    </cfRule>
    <cfRule type="expression" dxfId="1020" priority="38">
      <formula>Q7&lt;0</formula>
    </cfRule>
  </conditionalFormatting>
  <conditionalFormatting sqref="Q8">
    <cfRule type="expression" dxfId="1019" priority="35">
      <formula>Q8&gt;0</formula>
    </cfRule>
    <cfRule type="expression" dxfId="1018" priority="36">
      <formula>Q8&lt;0</formula>
    </cfRule>
  </conditionalFormatting>
  <conditionalFormatting sqref="F25:F29 F34:F59">
    <cfRule type="expression" dxfId="1017" priority="33">
      <formula>F25&gt;0</formula>
    </cfRule>
    <cfRule type="expression" dxfId="1016" priority="34">
      <formula>F25&lt;0</formula>
    </cfRule>
  </conditionalFormatting>
  <conditionalFormatting sqref="H25:H29 H34:H59">
    <cfRule type="expression" dxfId="1015" priority="31">
      <formula>H25&gt;0</formula>
    </cfRule>
    <cfRule type="expression" dxfId="1014" priority="32">
      <formula>H25&lt;0</formula>
    </cfRule>
  </conditionalFormatting>
  <conditionalFormatting sqref="F89:F110">
    <cfRule type="expression" dxfId="1013" priority="29">
      <formula>F89&gt;0</formula>
    </cfRule>
    <cfRule type="expression" dxfId="1012" priority="30">
      <formula>F89&lt;0</formula>
    </cfRule>
  </conditionalFormatting>
  <conditionalFormatting sqref="H89:H110">
    <cfRule type="expression" dxfId="1011" priority="27">
      <formula>H89&gt;0</formula>
    </cfRule>
    <cfRule type="expression" dxfId="1010" priority="28">
      <formula>H89&lt;0</formula>
    </cfRule>
  </conditionalFormatting>
  <conditionalFormatting sqref="Q10">
    <cfRule type="expression" dxfId="1009" priority="25">
      <formula>Q10&gt;0</formula>
    </cfRule>
    <cfRule type="expression" dxfId="1008" priority="26">
      <formula>Q10&lt;0</formula>
    </cfRule>
  </conditionalFormatting>
  <conditionalFormatting sqref="J25:J32 J34:J38">
    <cfRule type="expression" dxfId="1007" priority="23">
      <formula>J25&gt;0</formula>
    </cfRule>
    <cfRule type="expression" dxfId="1006" priority="24">
      <formula>J25&lt;0</formula>
    </cfRule>
  </conditionalFormatting>
  <conditionalFormatting sqref="K25:K30">
    <cfRule type="expression" dxfId="1005" priority="21">
      <formula>K25&gt;0</formula>
    </cfRule>
    <cfRule type="expression" dxfId="1004" priority="22">
      <formula>K25&lt;0</formula>
    </cfRule>
  </conditionalFormatting>
  <conditionalFormatting sqref="L25:L38">
    <cfRule type="expression" dxfId="1003" priority="19">
      <formula>L25&gt;0</formula>
    </cfRule>
    <cfRule type="expression" dxfId="1002" priority="20">
      <formula>L25&lt;0</formula>
    </cfRule>
  </conditionalFormatting>
  <conditionalFormatting sqref="F30:F33">
    <cfRule type="expression" dxfId="1001" priority="17">
      <formula>F30&gt;0</formula>
    </cfRule>
    <cfRule type="expression" dxfId="1000" priority="18">
      <formula>F30&lt;0</formula>
    </cfRule>
  </conditionalFormatting>
  <conditionalFormatting sqref="H30:H33">
    <cfRule type="expression" dxfId="999" priority="15">
      <formula>H30&gt;0</formula>
    </cfRule>
    <cfRule type="expression" dxfId="998" priority="16">
      <formula>H30&lt;0</formula>
    </cfRule>
  </conditionalFormatting>
  <conditionalFormatting sqref="L39:L44">
    <cfRule type="expression" dxfId="997" priority="7">
      <formula>L39&gt;0</formula>
    </cfRule>
    <cfRule type="expression" dxfId="996" priority="8">
      <formula>L39&lt;0</formula>
    </cfRule>
  </conditionalFormatting>
  <conditionalFormatting sqref="L45:L46">
    <cfRule type="expression" dxfId="995" priority="5">
      <formula>L45&gt;0</formula>
    </cfRule>
    <cfRule type="expression" dxfId="994" priority="6">
      <formula>L45&lt;0</formula>
    </cfRule>
  </conditionalFormatting>
  <conditionalFormatting sqref="L47">
    <cfRule type="expression" dxfId="993" priority="3">
      <formula>L47&gt;0</formula>
    </cfRule>
    <cfRule type="expression" dxfId="992" priority="4">
      <formula>L47&lt;0</formula>
    </cfRule>
  </conditionalFormatting>
  <conditionalFormatting sqref="L51">
    <cfRule type="expression" dxfId="991" priority="1">
      <formula>L51&gt;0</formula>
    </cfRule>
    <cfRule type="expression" dxfId="99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59.98</v>
      </c>
      <c r="R4" s="425">
        <v>-3.2000000000000002E-3</v>
      </c>
      <c r="W4" s="134"/>
    </row>
    <row r="5" spans="1:23" x14ac:dyDescent="0.25">
      <c r="B5" s="72"/>
      <c r="C5" s="4"/>
      <c r="D5" s="3"/>
      <c r="E5" s="3"/>
      <c r="F5" s="3"/>
      <c r="G5" s="72"/>
      <c r="H5" s="161"/>
      <c r="I5" s="3"/>
      <c r="J5" s="3"/>
      <c r="K5" s="3"/>
      <c r="L5" s="4"/>
      <c r="M5" s="4"/>
      <c r="O5" s="11" t="s">
        <v>67</v>
      </c>
      <c r="Q5" s="3">
        <f>Q4*Q2</f>
        <v>5998</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1137.7199999999939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97</v>
      </c>
      <c r="T8" s="1"/>
      <c r="U8" t="s">
        <v>791</v>
      </c>
      <c r="W8" s="134"/>
    </row>
    <row r="9" spans="1:23" x14ac:dyDescent="0.25">
      <c r="G9" s="4"/>
      <c r="H9" s="161"/>
      <c r="I9" s="3"/>
      <c r="J9" s="3"/>
      <c r="K9" s="3"/>
      <c r="L9" s="4"/>
      <c r="M9" s="4"/>
      <c r="O9" s="11" t="s">
        <v>204</v>
      </c>
      <c r="Q9" s="134">
        <f>IF(Q2=0, 0, Q8/Q6)</f>
        <v>1.6437891882731741E-2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17.538011695906434</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65.978000000000009</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65.378200000000007</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64.778400000000005</v>
      </c>
      <c r="Q19" s="2"/>
      <c r="T19" s="1">
        <v>43228</v>
      </c>
      <c r="U19" t="s">
        <v>82</v>
      </c>
      <c r="W19" s="134"/>
    </row>
    <row r="20" spans="1:23" x14ac:dyDescent="0.25">
      <c r="O20" s="81">
        <v>1.07</v>
      </c>
      <c r="P20" s="81">
        <f t="shared" si="0"/>
        <v>64.178600000000003</v>
      </c>
      <c r="Q20" s="2"/>
      <c r="W20" s="134"/>
    </row>
    <row r="21" spans="1:23" x14ac:dyDescent="0.25">
      <c r="O21" s="81">
        <v>1.06</v>
      </c>
      <c r="P21" s="81">
        <f t="shared" si="0"/>
        <v>63.578800000000001</v>
      </c>
      <c r="Q21" s="2"/>
      <c r="T21" s="1">
        <v>43283</v>
      </c>
      <c r="U21" t="s">
        <v>1118</v>
      </c>
      <c r="W21" s="134"/>
    </row>
    <row r="22" spans="1:23" x14ac:dyDescent="0.25">
      <c r="O22" s="81">
        <v>1.05</v>
      </c>
      <c r="P22" s="81">
        <f t="shared" si="0"/>
        <v>62.978999999999999</v>
      </c>
      <c r="Q22" s="2"/>
      <c r="W22" s="134"/>
    </row>
    <row r="23" spans="1:23" x14ac:dyDescent="0.25">
      <c r="O23" s="81">
        <v>1.04</v>
      </c>
      <c r="P23" s="81">
        <f t="shared" si="0"/>
        <v>62.379199999999997</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61.779399999999995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61.179600000000001</v>
      </c>
      <c r="Q25" s="2"/>
      <c r="W25" s="134"/>
    </row>
    <row r="26" spans="1:23" x14ac:dyDescent="0.25">
      <c r="B26" s="164"/>
      <c r="C26" s="10"/>
      <c r="D26" s="39"/>
      <c r="E26" s="39"/>
      <c r="F26" s="39"/>
      <c r="G26" s="39"/>
      <c r="H26" s="179"/>
      <c r="I26" s="39"/>
      <c r="J26" s="39"/>
      <c r="K26" s="39"/>
      <c r="L26" s="39"/>
      <c r="M26" s="39"/>
      <c r="O26" s="81">
        <v>1.01</v>
      </c>
      <c r="P26" s="81">
        <f t="shared" si="0"/>
        <v>60.579799999999999</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59.98</v>
      </c>
      <c r="Q27" s="2"/>
      <c r="W27" s="134"/>
    </row>
    <row r="28" spans="1:23" x14ac:dyDescent="0.25">
      <c r="B28" s="164"/>
      <c r="C28" s="10"/>
      <c r="D28" s="39"/>
      <c r="E28" s="39"/>
      <c r="F28" s="39"/>
      <c r="G28" s="39"/>
      <c r="H28" s="179"/>
      <c r="I28" s="39"/>
      <c r="J28" s="39"/>
      <c r="K28" s="39"/>
      <c r="L28" s="39"/>
      <c r="M28" s="39"/>
      <c r="O28" s="81">
        <v>0.99</v>
      </c>
      <c r="P28" s="81">
        <f t="shared" si="0"/>
        <v>59.380199999999995</v>
      </c>
      <c r="Q28" s="2"/>
      <c r="W28" s="134"/>
    </row>
    <row r="29" spans="1:23" x14ac:dyDescent="0.25">
      <c r="A29" s="4"/>
      <c r="B29" s="164"/>
      <c r="C29" s="10"/>
      <c r="D29" s="39"/>
      <c r="E29" s="39"/>
      <c r="F29" s="39"/>
      <c r="G29" s="39"/>
      <c r="H29" s="179"/>
      <c r="I29" s="39"/>
      <c r="J29" s="39"/>
      <c r="K29" s="39"/>
      <c r="L29" s="39"/>
      <c r="M29" s="39"/>
      <c r="O29" s="81">
        <v>0.98</v>
      </c>
      <c r="P29" s="81">
        <f t="shared" si="0"/>
        <v>58.780399999999993</v>
      </c>
      <c r="Q29" s="2"/>
      <c r="W29" s="134"/>
    </row>
    <row r="30" spans="1:23" x14ac:dyDescent="0.25">
      <c r="A30" s="4"/>
      <c r="B30" s="164"/>
      <c r="C30" s="10"/>
      <c r="D30" s="39"/>
      <c r="E30" s="39"/>
      <c r="F30" s="39"/>
      <c r="G30" s="39"/>
      <c r="H30" s="179"/>
      <c r="I30" s="39"/>
      <c r="J30" s="39"/>
      <c r="K30" s="39"/>
      <c r="L30" s="39"/>
      <c r="M30" s="39"/>
      <c r="O30" s="81">
        <v>0.97</v>
      </c>
      <c r="P30" s="81">
        <f t="shared" si="0"/>
        <v>58.180599999999998</v>
      </c>
      <c r="W30" s="134"/>
    </row>
    <row r="31" spans="1:23" x14ac:dyDescent="0.25">
      <c r="A31" s="4"/>
      <c r="B31" s="164"/>
      <c r="C31" s="10"/>
      <c r="D31" s="39"/>
      <c r="E31" s="39"/>
      <c r="F31" s="39"/>
      <c r="G31" s="39"/>
      <c r="H31" s="179"/>
      <c r="I31" s="39"/>
      <c r="J31" s="39"/>
      <c r="K31" s="39"/>
      <c r="L31" s="39"/>
      <c r="M31" s="39"/>
      <c r="O31" s="81">
        <v>0.96</v>
      </c>
      <c r="P31" s="81">
        <f t="shared" si="0"/>
        <v>57.580799999999996</v>
      </c>
      <c r="W31" s="134"/>
    </row>
    <row r="32" spans="1:23" x14ac:dyDescent="0.25">
      <c r="A32" s="4"/>
      <c r="B32" s="164"/>
      <c r="C32" s="10"/>
      <c r="D32" s="39"/>
      <c r="E32" s="39"/>
      <c r="F32" s="39"/>
      <c r="G32" s="39"/>
      <c r="H32" s="179"/>
      <c r="I32" s="39"/>
      <c r="J32" s="39"/>
      <c r="K32" s="39"/>
      <c r="L32" s="39"/>
      <c r="M32" s="39"/>
      <c r="O32" s="81">
        <v>0.95</v>
      </c>
      <c r="P32" s="81">
        <f t="shared" si="0"/>
        <v>56.980999999999995</v>
      </c>
      <c r="W32" s="134"/>
    </row>
    <row r="33" spans="1:23" x14ac:dyDescent="0.25">
      <c r="A33" s="4"/>
      <c r="B33" s="164"/>
      <c r="C33" s="10"/>
      <c r="D33" s="39"/>
      <c r="E33" s="39"/>
      <c r="F33" s="39"/>
      <c r="G33" s="39"/>
      <c r="H33" s="179"/>
      <c r="I33" s="39"/>
      <c r="J33" s="39"/>
      <c r="K33" s="39"/>
      <c r="L33" s="39"/>
      <c r="M33" s="39"/>
      <c r="O33" s="81">
        <v>0.94</v>
      </c>
      <c r="P33" s="81">
        <f t="shared" si="0"/>
        <v>56.381199999999993</v>
      </c>
      <c r="W33" s="134"/>
    </row>
    <row r="34" spans="1:23" x14ac:dyDescent="0.25">
      <c r="A34" s="4"/>
      <c r="B34" s="164"/>
      <c r="C34" s="10"/>
      <c r="D34" s="39"/>
      <c r="E34" s="39"/>
      <c r="F34" s="39"/>
      <c r="G34" s="39"/>
      <c r="H34" s="179"/>
      <c r="I34" s="39"/>
      <c r="J34" s="39"/>
      <c r="K34" s="39"/>
      <c r="L34" s="39"/>
      <c r="M34" s="39"/>
      <c r="O34" s="81">
        <v>0.93</v>
      </c>
      <c r="P34" s="81">
        <f t="shared" si="0"/>
        <v>55.781399999999998</v>
      </c>
      <c r="W34" s="134"/>
    </row>
    <row r="35" spans="1:23" x14ac:dyDescent="0.25">
      <c r="A35" s="4"/>
      <c r="B35" s="164"/>
      <c r="C35" s="10"/>
      <c r="D35" s="39"/>
      <c r="E35" s="39"/>
      <c r="F35" s="39"/>
      <c r="G35" s="39"/>
      <c r="H35" s="179"/>
      <c r="I35" s="39"/>
      <c r="J35" s="39"/>
      <c r="K35" s="39"/>
      <c r="L35" s="39"/>
      <c r="M35" s="39"/>
      <c r="O35" s="81">
        <v>0.92</v>
      </c>
      <c r="P35" s="81">
        <f t="shared" si="0"/>
        <v>55.181599999999996</v>
      </c>
      <c r="W35" s="134"/>
    </row>
    <row r="36" spans="1:23" x14ac:dyDescent="0.25">
      <c r="A36" s="4"/>
      <c r="B36" s="164"/>
      <c r="C36" s="10"/>
      <c r="D36" s="39"/>
      <c r="E36" s="39"/>
      <c r="F36" s="39"/>
      <c r="G36" s="39"/>
      <c r="H36" s="179"/>
      <c r="I36" s="39"/>
      <c r="J36" s="39"/>
      <c r="K36" s="39"/>
      <c r="L36" s="39"/>
      <c r="M36" s="39"/>
      <c r="O36" s="81">
        <v>0.91</v>
      </c>
      <c r="P36" s="81">
        <f t="shared" si="0"/>
        <v>54.581800000000001</v>
      </c>
      <c r="W36" s="134"/>
    </row>
    <row r="37" spans="1:23" x14ac:dyDescent="0.25">
      <c r="A37" s="4"/>
      <c r="B37" s="164"/>
      <c r="C37" s="10"/>
      <c r="D37" s="39"/>
      <c r="E37" s="39"/>
      <c r="F37" s="39"/>
      <c r="G37" s="39"/>
      <c r="H37" s="179"/>
      <c r="I37" s="39"/>
      <c r="J37" s="39"/>
      <c r="K37" s="39"/>
      <c r="L37" s="39"/>
      <c r="M37" s="39"/>
      <c r="O37" s="81">
        <v>0.9</v>
      </c>
      <c r="P37" s="81">
        <f t="shared" si="0"/>
        <v>53.981999999999999</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89" priority="59">
      <formula>Q7&gt;0</formula>
    </cfRule>
    <cfRule type="expression" dxfId="988" priority="60">
      <formula>Q7&lt;0</formula>
    </cfRule>
  </conditionalFormatting>
  <conditionalFormatting sqref="Q8">
    <cfRule type="expression" dxfId="987" priority="57">
      <formula>Q8&gt;0</formula>
    </cfRule>
    <cfRule type="expression" dxfId="986" priority="58">
      <formula>Q8&lt;0</formula>
    </cfRule>
  </conditionalFormatting>
  <conditionalFormatting sqref="F26:F38">
    <cfRule type="expression" dxfId="985" priority="55">
      <formula>F26&gt;0</formula>
    </cfRule>
    <cfRule type="expression" dxfId="984" priority="56">
      <formula>F26&lt;0</formula>
    </cfRule>
  </conditionalFormatting>
  <conditionalFormatting sqref="H26:H38">
    <cfRule type="expression" dxfId="983" priority="53">
      <formula>H26&gt;0</formula>
    </cfRule>
    <cfRule type="expression" dxfId="982" priority="54">
      <formula>H26&lt;0</formula>
    </cfRule>
  </conditionalFormatting>
  <conditionalFormatting sqref="H25">
    <cfRule type="expression" dxfId="981" priority="33">
      <formula>H25&gt;0</formula>
    </cfRule>
    <cfRule type="expression" dxfId="980" priority="34">
      <formula>H25&lt;0</formula>
    </cfRule>
  </conditionalFormatting>
  <conditionalFormatting sqref="Q10">
    <cfRule type="expression" dxfId="979" priority="47">
      <formula>Q10&gt;0</formula>
    </cfRule>
    <cfRule type="expression" dxfId="978" priority="48">
      <formula>Q10&lt;0</formula>
    </cfRule>
  </conditionalFormatting>
  <conditionalFormatting sqref="F25">
    <cfRule type="expression" dxfId="977" priority="35">
      <formula>F25&gt;0</formula>
    </cfRule>
    <cfRule type="expression" dxfId="976" priority="36">
      <formula>F25&lt;0</formula>
    </cfRule>
  </conditionalFormatting>
  <conditionalFormatting sqref="J65:K72">
    <cfRule type="expression" dxfId="975" priority="29">
      <formula>J65&gt;0</formula>
    </cfRule>
    <cfRule type="expression" dxfId="974" priority="30">
      <formula>J65&lt;0</formula>
    </cfRule>
  </conditionalFormatting>
  <conditionalFormatting sqref="F65:F83 F89">
    <cfRule type="expression" dxfId="973" priority="27">
      <formula>F65&gt;0</formula>
    </cfRule>
    <cfRule type="expression" dxfId="972" priority="28">
      <formula>F65&lt;0</formula>
    </cfRule>
  </conditionalFormatting>
  <conditionalFormatting sqref="H65:H83 H89">
    <cfRule type="expression" dxfId="971" priority="25">
      <formula>H65&gt;0</formula>
    </cfRule>
    <cfRule type="expression" dxfId="970" priority="26">
      <formula>H65&lt;0</formula>
    </cfRule>
  </conditionalFormatting>
  <conditionalFormatting sqref="J76:J78">
    <cfRule type="expression" dxfId="969" priority="23">
      <formula>J76&gt;0</formula>
    </cfRule>
    <cfRule type="expression" dxfId="968" priority="24">
      <formula>J76&lt;0</formula>
    </cfRule>
  </conditionalFormatting>
  <conditionalFormatting sqref="K76:K78">
    <cfRule type="expression" dxfId="967" priority="21">
      <formula>K76&gt;0</formula>
    </cfRule>
    <cfRule type="expression" dxfId="966" priority="22">
      <formula>K76&lt;0</formula>
    </cfRule>
  </conditionalFormatting>
  <conditionalFormatting sqref="L65:L78">
    <cfRule type="expression" dxfId="965" priority="19">
      <formula>L65&gt;0</formula>
    </cfRule>
    <cfRule type="expression" dxfId="964" priority="20">
      <formula>L65&lt;0</formula>
    </cfRule>
  </conditionalFormatting>
  <conditionalFormatting sqref="F84:F88">
    <cfRule type="expression" dxfId="963" priority="17">
      <formula>F84&gt;0</formula>
    </cfRule>
    <cfRule type="expression" dxfId="962" priority="18">
      <formula>F84&lt;0</formula>
    </cfRule>
  </conditionalFormatting>
  <conditionalFormatting sqref="H84:H88">
    <cfRule type="expression" dxfId="961" priority="15">
      <formula>H84&gt;0</formula>
    </cfRule>
    <cfRule type="expression" dxfId="960" priority="16">
      <formula>H84&lt;0</formula>
    </cfRule>
  </conditionalFormatting>
  <conditionalFormatting sqref="M65:M78">
    <cfRule type="expression" dxfId="959" priority="13">
      <formula>M65&gt;0</formula>
    </cfRule>
    <cfRule type="expression" dxfId="958" priority="14">
      <formula>M65&lt;0</formula>
    </cfRule>
  </conditionalFormatting>
  <conditionalFormatting sqref="M26:M31">
    <cfRule type="expression" dxfId="957" priority="11">
      <formula>M26&gt;0</formula>
    </cfRule>
    <cfRule type="expression" dxfId="956" priority="12">
      <formula>M26&lt;0</formula>
    </cfRule>
  </conditionalFormatting>
  <conditionalFormatting sqref="F93:F105">
    <cfRule type="expression" dxfId="955" priority="9">
      <formula>F93&gt;0</formula>
    </cfRule>
    <cfRule type="expression" dxfId="954" priority="10">
      <formula>F93&lt;0</formula>
    </cfRule>
  </conditionalFormatting>
  <conditionalFormatting sqref="H93:H105">
    <cfRule type="expression" dxfId="953" priority="7">
      <formula>H93&gt;0</formula>
    </cfRule>
    <cfRule type="expression" dxfId="952" priority="8">
      <formula>H93&lt;0</formula>
    </cfRule>
  </conditionalFormatting>
  <conditionalFormatting sqref="H92">
    <cfRule type="expression" dxfId="951" priority="3">
      <formula>H92&gt;0</formula>
    </cfRule>
    <cfRule type="expression" dxfId="950" priority="4">
      <formula>H92&lt;0</formula>
    </cfRule>
  </conditionalFormatting>
  <conditionalFormatting sqref="F92">
    <cfRule type="expression" dxfId="949" priority="5">
      <formula>F92&gt;0</formula>
    </cfRule>
    <cfRule type="expression" dxfId="948" priority="6">
      <formula>F92&lt;0</formula>
    </cfRule>
  </conditionalFormatting>
  <conditionalFormatting sqref="M93:M98">
    <cfRule type="expression" dxfId="947" priority="1">
      <formula>M93&gt;0</formula>
    </cfRule>
    <cfRule type="expression" dxfId="946"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419</v>
      </c>
      <c r="AJ2">
        <f>$Q$2*$Q$4</f>
        <v>6615</v>
      </c>
      <c r="AK2">
        <f ca="1">AJ2*EXP(-$X$2 * AI2/365.25)</f>
        <v>22834.488253357507</v>
      </c>
      <c r="AM2" s="2">
        <f>Q10</f>
        <v>0</v>
      </c>
      <c r="AO2">
        <f ca="1" xml:space="preserve"> (SUM(AB:AB) - SUM(AE:AE) - SUM(AH:AH) - SUM(AK:AK))/SUM(AB:AB)</f>
        <v>-1.1989071885865801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419</v>
      </c>
      <c r="AJ3">
        <f t="shared" ref="AJ3:AJ17" si="11">$Q$2*$Q$4</f>
        <v>6615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22.05</v>
      </c>
      <c r="R4" s="425">
        <v>-3.5000000000000003E-2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419</v>
      </c>
      <c r="AJ4">
        <f t="shared" si="11"/>
        <v>6615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6615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419</v>
      </c>
      <c r="AJ5">
        <f t="shared" si="11"/>
        <v>6615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419</v>
      </c>
      <c r="AJ6">
        <f t="shared" si="11"/>
        <v>6615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-2208.8899999999921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419</v>
      </c>
      <c r="AJ7">
        <f t="shared" si="11"/>
        <v>6615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-2208.8899999999921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419</v>
      </c>
      <c r="AJ8">
        <f t="shared" si="11"/>
        <v>6615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-0.2503306364879882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419</v>
      </c>
      <c r="AJ9">
        <f t="shared" si="11"/>
        <v>6615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419</v>
      </c>
      <c r="AJ10">
        <f t="shared" si="11"/>
        <v>6615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4.7165532879818596E-2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419</v>
      </c>
      <c r="AJ11">
        <f t="shared" si="11"/>
        <v>6615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419</v>
      </c>
      <c r="AJ12">
        <f t="shared" si="11"/>
        <v>6615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12.970588235294118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419</v>
      </c>
      <c r="AJ13">
        <f t="shared" si="11"/>
        <v>6615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419</v>
      </c>
      <c r="AJ14">
        <f t="shared" si="11"/>
        <v>6615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419</v>
      </c>
      <c r="AJ15">
        <f t="shared" si="11"/>
        <v>6615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419</v>
      </c>
      <c r="AJ16">
        <f t="shared" si="11"/>
        <v>6615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419</v>
      </c>
      <c r="AJ17">
        <f t="shared" si="11"/>
        <v>6615</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24.255000000000003</v>
      </c>
      <c r="W19" s="134"/>
    </row>
    <row r="20" spans="1:39" x14ac:dyDescent="0.25">
      <c r="B20" s="72">
        <v>43440</v>
      </c>
      <c r="C20" s="4">
        <v>100</v>
      </c>
      <c r="D20" s="3">
        <v>23.38</v>
      </c>
      <c r="E20" s="3">
        <v>0</v>
      </c>
      <c r="F20" s="3">
        <f t="shared" si="12"/>
        <v>2338</v>
      </c>
      <c r="G20" s="4"/>
      <c r="H20" s="70"/>
      <c r="O20" s="81">
        <v>1.0900000000000001</v>
      </c>
      <c r="P20" s="81">
        <f t="shared" ref="P20:P39" si="13">O20*$Q$4</f>
        <v>24.034500000000001</v>
      </c>
      <c r="T20" s="1">
        <v>43244</v>
      </c>
      <c r="U20" t="s">
        <v>1072</v>
      </c>
      <c r="W20" s="134"/>
    </row>
    <row r="21" spans="1:39" x14ac:dyDescent="0.25">
      <c r="B21" s="72"/>
      <c r="C21" s="4"/>
      <c r="D21" s="3"/>
      <c r="E21" s="3"/>
      <c r="F21" s="3"/>
      <c r="O21" s="81">
        <v>1.08</v>
      </c>
      <c r="P21" s="81">
        <f t="shared" si="13"/>
        <v>23.814000000000004</v>
      </c>
      <c r="W21" s="134"/>
    </row>
    <row r="22" spans="1:39" x14ac:dyDescent="0.25">
      <c r="C22" s="4"/>
      <c r="D22" s="3"/>
      <c r="E22" s="3"/>
      <c r="F22" s="3"/>
      <c r="H22" s="70"/>
      <c r="O22" s="81">
        <v>1.07</v>
      </c>
      <c r="P22" s="81">
        <f t="shared" si="13"/>
        <v>23.593500000000002</v>
      </c>
      <c r="T22" s="693">
        <v>43288</v>
      </c>
      <c r="U22" t="s">
        <v>1153</v>
      </c>
      <c r="W22" s="134"/>
    </row>
    <row r="23" spans="1:39" x14ac:dyDescent="0.25">
      <c r="O23" s="81">
        <v>1.06</v>
      </c>
      <c r="P23" s="81">
        <f t="shared" si="13"/>
        <v>23.373000000000001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23.152500000000003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22.932000000000002</v>
      </c>
      <c r="T25" s="693">
        <v>43318</v>
      </c>
      <c r="U25" t="s">
        <v>1158</v>
      </c>
      <c r="W25" s="134"/>
    </row>
    <row r="26" spans="1:39" x14ac:dyDescent="0.25">
      <c r="O26" s="81">
        <v>1.03</v>
      </c>
      <c r="P26" s="81">
        <f t="shared" si="13"/>
        <v>22.711500000000001</v>
      </c>
      <c r="T26" s="708"/>
      <c r="W26" s="134"/>
    </row>
    <row r="27" spans="1:39" x14ac:dyDescent="0.25">
      <c r="O27" s="81">
        <v>1.02</v>
      </c>
      <c r="P27" s="81">
        <f t="shared" si="13"/>
        <v>22.491</v>
      </c>
      <c r="T27" s="1">
        <v>43342</v>
      </c>
      <c r="U27" t="s">
        <v>1257</v>
      </c>
      <c r="W27" s="134"/>
    </row>
    <row r="28" spans="1:39" x14ac:dyDescent="0.25">
      <c r="O28" s="81">
        <v>1.01</v>
      </c>
      <c r="P28" s="81">
        <f t="shared" si="13"/>
        <v>22.270500000000002</v>
      </c>
      <c r="U28" s="405" t="s">
        <v>1258</v>
      </c>
      <c r="W28" s="134"/>
    </row>
    <row r="29" spans="1:39" x14ac:dyDescent="0.25">
      <c r="O29" s="81">
        <v>1</v>
      </c>
      <c r="P29" s="81">
        <f t="shared" si="13"/>
        <v>22.05</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21.829499999999999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21.609000000000002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21.388500000000001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21.167999999999999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20.947499999999998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20.727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20.506500000000003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20.286000000000001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20.0655</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19.845000000000002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5" priority="31">
      <formula>F31&gt;0</formula>
    </cfRule>
    <cfRule type="expression" dxfId="944" priority="32">
      <formula>F31&lt;0</formula>
    </cfRule>
  </conditionalFormatting>
  <conditionalFormatting sqref="Q7">
    <cfRule type="expression" dxfId="943" priority="29">
      <formula>Q7&gt;0</formula>
    </cfRule>
    <cfRule type="expression" dxfId="942" priority="30">
      <formula>Q7&lt;0</formula>
    </cfRule>
  </conditionalFormatting>
  <conditionalFormatting sqref="Q8">
    <cfRule type="expression" dxfId="941" priority="27">
      <formula>Q8&gt;0</formula>
    </cfRule>
    <cfRule type="expression" dxfId="940" priority="28">
      <formula>Q8&lt;0</formula>
    </cfRule>
  </conditionalFormatting>
  <conditionalFormatting sqref="F111:F132">
    <cfRule type="expression" dxfId="939" priority="21">
      <formula>F111&gt;0</formula>
    </cfRule>
    <cfRule type="expression" dxfId="938" priority="22">
      <formula>F111&lt;0</formula>
    </cfRule>
  </conditionalFormatting>
  <conditionalFormatting sqref="H111:H132">
    <cfRule type="expression" dxfId="937" priority="19">
      <formula>H111&gt;0</formula>
    </cfRule>
    <cfRule type="expression" dxfId="936" priority="20">
      <formula>H111&lt;0</formula>
    </cfRule>
  </conditionalFormatting>
  <conditionalFormatting sqref="Q10">
    <cfRule type="expression" dxfId="935" priority="17">
      <formula>Q10&gt;0</formula>
    </cfRule>
    <cfRule type="expression" dxfId="934" priority="18">
      <formula>Q10&lt;0</formula>
    </cfRule>
  </conditionalFormatting>
  <conditionalFormatting sqref="J31:J44">
    <cfRule type="expression" dxfId="933" priority="15">
      <formula>J31&gt;0</formula>
    </cfRule>
    <cfRule type="expression" dxfId="932" priority="16">
      <formula>J31&lt;0</formula>
    </cfRule>
  </conditionalFormatting>
  <conditionalFormatting sqref="K31:K44">
    <cfRule type="expression" dxfId="931" priority="13">
      <formula>K31&gt;0</formula>
    </cfRule>
    <cfRule type="expression" dxfId="930" priority="14">
      <formula>K31&lt;0</formula>
    </cfRule>
  </conditionalFormatting>
  <conditionalFormatting sqref="L31:L44">
    <cfRule type="expression" dxfId="929" priority="11">
      <formula>L31&gt;0</formula>
    </cfRule>
    <cfRule type="expression" dxfId="928" priority="12">
      <formula>L31&lt;0</formula>
    </cfRule>
  </conditionalFormatting>
  <conditionalFormatting sqref="H66:H72 F66:F72">
    <cfRule type="expression" dxfId="927" priority="9">
      <formula>F66&gt;0</formula>
    </cfRule>
    <cfRule type="expression" dxfId="926" priority="10">
      <formula>F66&lt;0</formula>
    </cfRule>
  </conditionalFormatting>
  <conditionalFormatting sqref="H73:H76 F73:F76">
    <cfRule type="expression" dxfId="925" priority="7">
      <formula>F73&gt;0</formula>
    </cfRule>
    <cfRule type="expression" dxfId="924" priority="8">
      <formula>F73&lt;0</formula>
    </cfRule>
  </conditionalFormatting>
  <conditionalFormatting sqref="F83:F84 H83:H84">
    <cfRule type="expression" dxfId="923" priority="5">
      <formula>F83&gt;0</formula>
    </cfRule>
    <cfRule type="expression" dxfId="922" priority="6">
      <formula>F83&lt;0</formula>
    </cfRule>
  </conditionalFormatting>
  <conditionalFormatting sqref="F82 H82">
    <cfRule type="expression" dxfId="921" priority="3">
      <formula>F82&gt;0</formula>
    </cfRule>
    <cfRule type="expression" dxfId="920" priority="4">
      <formula>F82&lt;0</formula>
    </cfRule>
  </conditionalFormatting>
  <conditionalFormatting sqref="F79:F81 H79:H81">
    <cfRule type="expression" dxfId="919" priority="1">
      <formula>F79&gt;0</formula>
    </cfRule>
    <cfRule type="expression" dxfId="91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7" priority="137">
      <formula>F30&gt;0</formula>
    </cfRule>
    <cfRule type="expression" dxfId="916" priority="138">
      <formula>F30&lt;0</formula>
    </cfRule>
  </conditionalFormatting>
  <conditionalFormatting sqref="H47:H58">
    <cfRule type="expression" dxfId="915" priority="129">
      <formula>H47&gt;0</formula>
    </cfRule>
    <cfRule type="expression" dxfId="914" priority="130">
      <formula>H47&lt;0</formula>
    </cfRule>
  </conditionalFormatting>
  <conditionalFormatting sqref="H59">
    <cfRule type="expression" dxfId="913" priority="119">
      <formula>H59&gt;0</formula>
    </cfRule>
    <cfRule type="expression" dxfId="912" priority="120">
      <formula>H59&lt;0</formula>
    </cfRule>
  </conditionalFormatting>
  <conditionalFormatting sqref="H60">
    <cfRule type="expression" dxfId="911" priority="115">
      <formula>H60&gt;0</formula>
    </cfRule>
    <cfRule type="expression" dxfId="910" priority="116">
      <formula>H60&lt;0</formula>
    </cfRule>
  </conditionalFormatting>
  <conditionalFormatting sqref="H61:H66">
    <cfRule type="expression" dxfId="909" priority="111">
      <formula>H61&gt;0</formula>
    </cfRule>
    <cfRule type="expression" dxfId="908" priority="112">
      <formula>H61&lt;0</formula>
    </cfRule>
  </conditionalFormatting>
  <conditionalFormatting sqref="Q8">
    <cfRule type="expression" dxfId="907" priority="95">
      <formula>Q8&gt;0</formula>
    </cfRule>
    <cfRule type="expression" dxfId="906" priority="96">
      <formula>Q8&lt;0</formula>
    </cfRule>
  </conditionalFormatting>
  <conditionalFormatting sqref="Q7">
    <cfRule type="expression" dxfId="905" priority="97">
      <formula>Q7&gt;0</formula>
    </cfRule>
    <cfRule type="expression" dxfId="904" priority="98">
      <formula>Q7&lt;0</formula>
    </cfRule>
  </conditionalFormatting>
  <conditionalFormatting sqref="F178 H178">
    <cfRule type="expression" dxfId="903" priority="93">
      <formula>F178&gt;0</formula>
    </cfRule>
    <cfRule type="expression" dxfId="902" priority="94">
      <formula>F178&lt;0</formula>
    </cfRule>
  </conditionalFormatting>
  <conditionalFormatting sqref="Q10">
    <cfRule type="expression" dxfId="901" priority="87">
      <formula>Q10&gt;0</formula>
    </cfRule>
    <cfRule type="expression" dxfId="900" priority="88">
      <formula>Q10&lt;0</formula>
    </cfRule>
  </conditionalFormatting>
  <conditionalFormatting sqref="Q9">
    <cfRule type="expression" dxfId="899" priority="81">
      <formula>Q9&gt;0</formula>
    </cfRule>
    <cfRule type="expression" dxfId="898" priority="82">
      <formula>Q9&lt;0</formula>
    </cfRule>
  </conditionalFormatting>
  <conditionalFormatting sqref="F201:F248">
    <cfRule type="expression" dxfId="897" priority="41">
      <formula>F201&gt;0</formula>
    </cfRule>
    <cfRule type="expression" dxfId="896" priority="42">
      <formula>F201&lt;0</formula>
    </cfRule>
  </conditionalFormatting>
  <conditionalFormatting sqref="H201:H248">
    <cfRule type="expression" dxfId="895" priority="39">
      <formula>H201&gt;0</formula>
    </cfRule>
    <cfRule type="expression" dxfId="894" priority="40">
      <formula>H201&lt;0</formula>
    </cfRule>
  </conditionalFormatting>
  <conditionalFormatting sqref="J208">
    <cfRule type="expression" dxfId="893" priority="37">
      <formula>J208&gt;0</formula>
    </cfRule>
    <cfRule type="expression" dxfId="892" priority="38">
      <formula>J208&lt;0</formula>
    </cfRule>
  </conditionalFormatting>
  <conditionalFormatting sqref="J214:J215">
    <cfRule type="expression" dxfId="891" priority="35">
      <formula>J214&gt;0</formula>
    </cfRule>
    <cfRule type="expression" dxfId="890" priority="36">
      <formula>J214&lt;0</formula>
    </cfRule>
  </conditionalFormatting>
  <conditionalFormatting sqref="J216">
    <cfRule type="expression" dxfId="889" priority="33">
      <formula>J216&gt;0</formula>
    </cfRule>
    <cfRule type="expression" dxfId="888" priority="34">
      <formula>J216&lt;0</formula>
    </cfRule>
  </conditionalFormatting>
  <conditionalFormatting sqref="J217:J219 J221:J224">
    <cfRule type="expression" dxfId="887" priority="31">
      <formula>J217&gt;0</formula>
    </cfRule>
    <cfRule type="expression" dxfId="886" priority="32">
      <formula>J217&lt;0</formula>
    </cfRule>
  </conditionalFormatting>
  <conditionalFormatting sqref="K208">
    <cfRule type="expression" dxfId="885" priority="29">
      <formula>K208&gt;0</formula>
    </cfRule>
    <cfRule type="expression" dxfId="884" priority="30">
      <formula>K208&lt;0</formula>
    </cfRule>
  </conditionalFormatting>
  <conditionalFormatting sqref="K214:K215">
    <cfRule type="expression" dxfId="883" priority="27">
      <formula>K214&gt;0</formula>
    </cfRule>
    <cfRule type="expression" dxfId="882" priority="28">
      <formula>K214&lt;0</formula>
    </cfRule>
  </conditionalFormatting>
  <conditionalFormatting sqref="K216">
    <cfRule type="expression" dxfId="881" priority="25">
      <formula>K216&gt;0</formula>
    </cfRule>
    <cfRule type="expression" dxfId="880" priority="26">
      <formula>K216&lt;0</formula>
    </cfRule>
  </conditionalFormatting>
  <conditionalFormatting sqref="K217:K224">
    <cfRule type="expression" dxfId="879" priority="23">
      <formula>K217&gt;0</formula>
    </cfRule>
    <cfRule type="expression" dxfId="878" priority="24">
      <formula>K217&lt;0</formula>
    </cfRule>
  </conditionalFormatting>
  <conditionalFormatting sqref="L208">
    <cfRule type="expression" dxfId="877" priority="21">
      <formula>L208&gt;0</formula>
    </cfRule>
    <cfRule type="expression" dxfId="876" priority="22">
      <formula>L208&lt;0</formula>
    </cfRule>
  </conditionalFormatting>
  <conditionalFormatting sqref="L214:L215">
    <cfRule type="expression" dxfId="875" priority="19">
      <formula>L214&gt;0</formula>
    </cfRule>
    <cfRule type="expression" dxfId="874" priority="20">
      <formula>L214&lt;0</formula>
    </cfRule>
  </conditionalFormatting>
  <conditionalFormatting sqref="L216">
    <cfRule type="expression" dxfId="873" priority="17">
      <formula>L216&gt;0</formula>
    </cfRule>
    <cfRule type="expression" dxfId="872" priority="18">
      <formula>L216&lt;0</formula>
    </cfRule>
  </conditionalFormatting>
  <conditionalFormatting sqref="L217:L224">
    <cfRule type="expression" dxfId="871" priority="15">
      <formula>L217&gt;0</formula>
    </cfRule>
    <cfRule type="expression" dxfId="870" priority="16">
      <formula>L217&lt;0</formula>
    </cfRule>
  </conditionalFormatting>
  <conditionalFormatting sqref="K225">
    <cfRule type="expression" dxfId="869" priority="13">
      <formula>K225&gt;0</formula>
    </cfRule>
    <cfRule type="expression" dxfId="868" priority="14">
      <formula>K225&lt;0</formula>
    </cfRule>
  </conditionalFormatting>
  <conditionalFormatting sqref="L225:L232">
    <cfRule type="expression" dxfId="867" priority="11">
      <formula>L225&gt;0</formula>
    </cfRule>
    <cfRule type="expression" dxfId="866" priority="12">
      <formula>L225&lt;0</formula>
    </cfRule>
  </conditionalFormatting>
  <conditionalFormatting sqref="K226">
    <cfRule type="expression" dxfId="865" priority="9">
      <formula>K226&gt;0</formula>
    </cfRule>
    <cfRule type="expression" dxfId="864" priority="10">
      <formula>K226&lt;0</formula>
    </cfRule>
  </conditionalFormatting>
  <conditionalFormatting sqref="K227">
    <cfRule type="expression" dxfId="863" priority="7">
      <formula>K227&gt;0</formula>
    </cfRule>
    <cfRule type="expression" dxfId="862" priority="8">
      <formula>K227&lt;0</formula>
    </cfRule>
  </conditionalFormatting>
  <conditionalFormatting sqref="K228:K248">
    <cfRule type="expression" dxfId="861" priority="5">
      <formula>K228&gt;0</formula>
    </cfRule>
    <cfRule type="expression" dxfId="860" priority="6">
      <formula>K228&lt;0</formula>
    </cfRule>
  </conditionalFormatting>
  <conditionalFormatting sqref="L233:L237">
    <cfRule type="expression" dxfId="859" priority="3">
      <formula>L233&gt;0</formula>
    </cfRule>
    <cfRule type="expression" dxfId="858" priority="4">
      <formula>L233&lt;0</formula>
    </cfRule>
  </conditionalFormatting>
  <conditionalFormatting sqref="L238:L243">
    <cfRule type="expression" dxfId="857" priority="1">
      <formula>L238&gt;0</formula>
    </cfRule>
    <cfRule type="expression" dxfId="85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5" priority="11">
      <formula>F27&gt;0</formula>
    </cfRule>
    <cfRule type="expression" dxfId="854" priority="12">
      <formula>F27&lt;0</formula>
    </cfRule>
  </conditionalFormatting>
  <conditionalFormatting sqref="H27:H29">
    <cfRule type="expression" dxfId="853" priority="9">
      <formula>H27&gt;0</formula>
    </cfRule>
    <cfRule type="expression" dxfId="852" priority="10">
      <formula>H27&lt;0</formula>
    </cfRule>
  </conditionalFormatting>
  <conditionalFormatting sqref="F23:F26">
    <cfRule type="expression" dxfId="851" priority="7">
      <formula>F23&gt;0</formula>
    </cfRule>
    <cfRule type="expression" dxfId="850" priority="8">
      <formula>F23&lt;0</formula>
    </cfRule>
  </conditionalFormatting>
  <conditionalFormatting sqref="H23:H26">
    <cfRule type="expression" dxfId="849" priority="5">
      <formula>H23&gt;0</formula>
    </cfRule>
    <cfRule type="expression" dxfId="848" priority="6">
      <formula>H23&lt;0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3" priority="7">
      <formula>F21&gt;0</formula>
    </cfRule>
    <cfRule type="expression" dxfId="842" priority="8">
      <formula>F21&lt;0</formula>
    </cfRule>
  </conditionalFormatting>
  <conditionalFormatting sqref="F22">
    <cfRule type="expression" dxfId="841" priority="5">
      <formula>F22&gt;0</formula>
    </cfRule>
    <cfRule type="expression" dxfId="840" priority="6">
      <formula>F22&lt;0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5" priority="17">
      <formula>F38&gt;0</formula>
    </cfRule>
    <cfRule type="expression" dxfId="834" priority="18">
      <formula>F38&lt;0</formula>
    </cfRule>
  </conditionalFormatting>
  <conditionalFormatting sqref="H38:H72">
    <cfRule type="expression" dxfId="833" priority="9">
      <formula>H38&gt;0</formula>
    </cfRule>
    <cfRule type="expression" dxfId="832" priority="10">
      <formula>H38&lt;0</formula>
    </cfRule>
  </conditionalFormatting>
  <conditionalFormatting sqref="F21:F37">
    <cfRule type="expression" dxfId="831" priority="7">
      <formula>F21&gt;0</formula>
    </cfRule>
    <cfRule type="expression" dxfId="830" priority="8">
      <formula>F21&lt;0</formula>
    </cfRule>
  </conditionalFormatting>
  <conditionalFormatting sqref="H21:H37">
    <cfRule type="expression" dxfId="829" priority="5">
      <formula>H21&gt;0</formula>
    </cfRule>
    <cfRule type="expression" dxfId="828" priority="6">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3" priority="11">
      <formula>F24&gt;0</formula>
    </cfRule>
    <cfRule type="expression" dxfId="822" priority="12">
      <formula>F24&lt;0</formula>
    </cfRule>
  </conditionalFormatting>
  <conditionalFormatting sqref="H27:H30">
    <cfRule type="expression" dxfId="821" priority="9">
      <formula>H27&gt;0</formula>
    </cfRule>
    <cfRule type="expression" dxfId="820" priority="10">
      <formula>H27&lt;0</formula>
    </cfRule>
  </conditionalFormatting>
  <conditionalFormatting sqref="F25">
    <cfRule type="expression" dxfId="819" priority="7">
      <formula>F25&gt;0</formula>
    </cfRule>
    <cfRule type="expression" dxfId="818" priority="8">
      <formula>F25&lt;0</formula>
    </cfRule>
  </conditionalFormatting>
  <conditionalFormatting sqref="H24:H26">
    <cfRule type="expression" dxfId="817" priority="5">
      <formula>H24&gt;0</formula>
    </cfRule>
    <cfRule type="expression" dxfId="816" priority="6">
      <formula>H24&lt;0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1" priority="17">
      <formula>F28&gt;0</formula>
    </cfRule>
    <cfRule type="expression" dxfId="810" priority="18">
      <formula>F28&lt;0</formula>
    </cfRule>
  </conditionalFormatting>
  <conditionalFormatting sqref="F28 F33:F35">
    <cfRule type="expression" dxfId="809" priority="19">
      <formula>F28&gt;0</formula>
    </cfRule>
    <cfRule type="expression" dxfId="808" priority="20">
      <formula>F28&lt;0</formula>
    </cfRule>
  </conditionalFormatting>
  <conditionalFormatting sqref="H28 H33:H35">
    <cfRule type="expression" dxfId="807" priority="15">
      <formula>H28&gt;0</formula>
    </cfRule>
    <cfRule type="expression" dxfId="806" priority="16">
      <formula>H28&lt;0</formula>
    </cfRule>
  </conditionalFormatting>
  <conditionalFormatting sqref="F21:F27">
    <cfRule type="expression" dxfId="805" priority="13">
      <formula>F21&gt;0</formula>
    </cfRule>
    <cfRule type="expression" dxfId="804" priority="14">
      <formula>F21&lt;0</formula>
    </cfRule>
  </conditionalFormatting>
  <conditionalFormatting sqref="H21:H27">
    <cfRule type="expression" dxfId="803" priority="11">
      <formula>H21&gt;0</formula>
    </cfRule>
    <cfRule type="expression" dxfId="802" priority="12">
      <formula>H21&lt;0</formula>
    </cfRule>
  </conditionalFormatting>
  <conditionalFormatting sqref="Q8">
    <cfRule type="expression" dxfId="801" priority="7">
      <formula>Q8&gt;0</formula>
    </cfRule>
    <cfRule type="expression" dxfId="800" priority="8">
      <formula>Q8&lt;0</formula>
    </cfRule>
  </conditionalFormatting>
  <conditionalFormatting sqref="Q7">
    <cfRule type="expression" dxfId="799" priority="9">
      <formula>Q7&gt;0</formula>
    </cfRule>
    <cfRule type="expression" dxfId="798" priority="10">
      <formula>Q7&lt;0</formula>
    </cfRule>
  </conditionalFormatting>
  <conditionalFormatting sqref="F29:F32">
    <cfRule type="expression" dxfId="797" priority="5">
      <formula>F29&gt;0</formula>
    </cfRule>
    <cfRule type="expression" dxfId="796" priority="6">
      <formula>F29&lt;0</formula>
    </cfRule>
  </conditionalFormatting>
  <conditionalFormatting sqref="H29:H32">
    <cfRule type="expression" dxfId="795" priority="3">
      <formula>H29&gt;0</formula>
    </cfRule>
    <cfRule type="expression" dxfId="794" priority="4">
      <formula>H29&lt;0</formula>
    </cfRule>
  </conditionalFormatting>
  <conditionalFormatting sqref="M37">
    <cfRule type="expression" dxfId="793" priority="1">
      <formula>M37&gt;0</formula>
    </cfRule>
    <cfRule type="expression" dxfId="79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1" priority="51">
      <formula>F26&gt;0</formula>
    </cfRule>
    <cfRule type="expression" dxfId="7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9" priority="39">
      <formula>F22&gt;0</formula>
    </cfRule>
    <cfRule type="expression" dxfId="788" priority="40">
      <formula>F22&lt;0</formula>
    </cfRule>
  </conditionalFormatting>
  <conditionalFormatting sqref="H22:H25">
    <cfRule type="expression" dxfId="787" priority="37">
      <formula>H22&gt;0</formula>
    </cfRule>
    <cfRule type="expression" dxfId="786" priority="38">
      <formula>H22&lt;0</formula>
    </cfRule>
  </conditionalFormatting>
  <conditionalFormatting sqref="Q8">
    <cfRule type="expression" dxfId="785" priority="33">
      <formula>Q8&gt;0</formula>
    </cfRule>
    <cfRule type="expression" dxfId="784" priority="34">
      <formula>Q8&lt;0</formula>
    </cfRule>
  </conditionalFormatting>
  <conditionalFormatting sqref="Q7">
    <cfRule type="expression" dxfId="783" priority="35">
      <formula>Q7&gt;0</formula>
    </cfRule>
    <cfRule type="expression" dxfId="782" priority="36">
      <formula>Q7&lt;0</formula>
    </cfRule>
  </conditionalFormatting>
  <conditionalFormatting sqref="F74:F76">
    <cfRule type="expression" dxfId="781" priority="31">
      <formula>F74&gt;0</formula>
    </cfRule>
    <cfRule type="expression" dxfId="780" priority="32">
      <formula>F74&lt;0</formula>
    </cfRule>
  </conditionalFormatting>
  <conditionalFormatting sqref="F77:F84">
    <cfRule type="expression" dxfId="779" priority="27">
      <formula>F77&gt;0</formula>
    </cfRule>
    <cfRule type="expression" dxfId="778" priority="28">
      <formula>F77&lt;0</formula>
    </cfRule>
  </conditionalFormatting>
  <conditionalFormatting sqref="F77:F84">
    <cfRule type="expression" dxfId="777" priority="29">
      <formula>F77&gt;0</formula>
    </cfRule>
    <cfRule type="expression" dxfId="776" priority="30">
      <formula>F77&lt;0</formula>
    </cfRule>
  </conditionalFormatting>
  <conditionalFormatting sqref="H74:H84">
    <cfRule type="expression" dxfId="775" priority="25">
      <formula>H74&gt;0</formula>
    </cfRule>
    <cfRule type="expression" dxfId="774" priority="26">
      <formula>H74&lt;0</formula>
    </cfRule>
  </conditionalFormatting>
  <conditionalFormatting sqref="F70:F73">
    <cfRule type="expression" dxfId="773" priority="23">
      <formula>F70&gt;0</formula>
    </cfRule>
    <cfRule type="expression" dxfId="772" priority="24">
      <formula>F70&lt;0</formula>
    </cfRule>
  </conditionalFormatting>
  <conditionalFormatting sqref="H70:H73">
    <cfRule type="expression" dxfId="771" priority="21">
      <formula>H70&gt;0</formula>
    </cfRule>
    <cfRule type="expression" dxfId="770" priority="22">
      <formula>H70&lt;0</formula>
    </cfRule>
  </conditionalFormatting>
  <conditionalFormatting sqref="Q10">
    <cfRule type="expression" dxfId="769" priority="19">
      <formula>Q10&gt;0</formula>
    </cfRule>
    <cfRule type="expression" dxfId="768" priority="20">
      <formula>Q10&lt;0</formula>
    </cfRule>
  </conditionalFormatting>
  <conditionalFormatting sqref="H43 F43">
    <cfRule type="expression" dxfId="767" priority="15">
      <formula>F43&gt;0</formula>
    </cfRule>
    <cfRule type="expression" dxfId="766" priority="16">
      <formula>F43&lt;0</formula>
    </cfRule>
  </conditionalFormatting>
  <conditionalFormatting sqref="H37:H39 F37:F39">
    <cfRule type="expression" dxfId="765" priority="13">
      <formula>F37&gt;0</formula>
    </cfRule>
    <cfRule type="expression" dxfId="764" priority="14">
      <formula>F37&lt;0</formula>
    </cfRule>
  </conditionalFormatting>
  <conditionalFormatting sqref="H35:H36 F35:F36">
    <cfRule type="expression" dxfId="763" priority="11">
      <formula>F35&gt;0</formula>
    </cfRule>
    <cfRule type="expression" dxfId="762" priority="12">
      <formula>F35&lt;0</formula>
    </cfRule>
  </conditionalFormatting>
  <conditionalFormatting sqref="H41:H42 F41:F42 J40:J41">
    <cfRule type="expression" dxfId="761" priority="9">
      <formula>F40&gt;0</formula>
    </cfRule>
    <cfRule type="expression" dxfId="760" priority="10">
      <formula>F40&lt;0</formula>
    </cfRule>
  </conditionalFormatting>
  <conditionalFormatting sqref="H40 F40">
    <cfRule type="expression" dxfId="759" priority="7">
      <formula>F40&gt;0</formula>
    </cfRule>
    <cfRule type="expression" dxfId="758" priority="8">
      <formula>F40&lt;0</formula>
    </cfRule>
  </conditionalFormatting>
  <conditionalFormatting sqref="H45 F45 J44:J45">
    <cfRule type="expression" dxfId="757" priority="3">
      <formula>F44&gt;0</formula>
    </cfRule>
    <cfRule type="expression" dxfId="756" priority="4">
      <formula>F44&lt;0</formula>
    </cfRule>
  </conditionalFormatting>
  <conditionalFormatting sqref="H44 F44">
    <cfRule type="expression" dxfId="755" priority="1">
      <formula>F44&gt;0</formula>
    </cfRule>
    <cfRule type="expression" dxfId="7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3" priority="29">
      <formula>F40&gt;0</formula>
    </cfRule>
    <cfRule type="expression" dxfId="752" priority="30">
      <formula>F40&lt;0</formula>
    </cfRule>
  </conditionalFormatting>
  <conditionalFormatting sqref="F40:F45">
    <cfRule type="expression" dxfId="751" priority="31">
      <formula>F40&gt;0</formula>
    </cfRule>
    <cfRule type="expression" dxfId="750" priority="32">
      <formula>F40&lt;0</formula>
    </cfRule>
  </conditionalFormatting>
  <conditionalFormatting sqref="H40:H45">
    <cfRule type="expression" dxfId="749" priority="27">
      <formula>H40&gt;0</formula>
    </cfRule>
    <cfRule type="expression" dxfId="748" priority="28">
      <formula>H40&lt;0</formula>
    </cfRule>
  </conditionalFormatting>
  <conditionalFormatting sqref="F23:F39">
    <cfRule type="expression" dxfId="747" priority="13">
      <formula>F23&gt;0</formula>
    </cfRule>
    <cfRule type="expression" dxfId="746" priority="14">
      <formula>F23&lt;0</formula>
    </cfRule>
  </conditionalFormatting>
  <conditionalFormatting sqref="H23:H39">
    <cfRule type="expression" dxfId="745" priority="11">
      <formula>H23&gt;0</formula>
    </cfRule>
    <cfRule type="expression" dxfId="744" priority="12">
      <formula>H23&lt;0</formula>
    </cfRule>
  </conditionalFormatting>
  <conditionalFormatting sqref="Q7">
    <cfRule type="expression" dxfId="743" priority="9">
      <formula>Q7&gt;0</formula>
    </cfRule>
    <cfRule type="expression" dxfId="742" priority="10">
      <formula>Q7&lt;0</formula>
    </cfRule>
  </conditionalFormatting>
  <conditionalFormatting sqref="Q8">
    <cfRule type="expression" dxfId="741" priority="7">
      <formula>Q8&gt;0</formula>
    </cfRule>
    <cfRule type="expression" dxfId="740" priority="8">
      <formula>Q8&lt;0</formula>
    </cfRule>
  </conditionalFormatting>
  <conditionalFormatting sqref="Q10">
    <cfRule type="expression" dxfId="739" priority="1">
      <formula>Q10&gt;0</formula>
    </cfRule>
    <cfRule type="expression" dxfId="73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7" priority="39">
      <formula>Q12&gt;0</formula>
    </cfRule>
    <cfRule type="expression" dxfId="73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5" priority="33">
      <formula>F25&gt;0</formula>
    </cfRule>
    <cfRule type="expression" dxfId="734" priority="34">
      <formula>F25&lt;0</formula>
    </cfRule>
  </conditionalFormatting>
  <conditionalFormatting sqref="F30">
    <cfRule type="expression" dxfId="733" priority="31">
      <formula>F30&gt;0</formula>
    </cfRule>
    <cfRule type="expression" dxfId="732" priority="32">
      <formula>F30&lt;0</formula>
    </cfRule>
  </conditionalFormatting>
  <conditionalFormatting sqref="F31">
    <cfRule type="expression" dxfId="731" priority="29">
      <formula>F31&gt;0</formula>
    </cfRule>
    <cfRule type="expression" dxfId="730" priority="30">
      <formula>F31&lt;0</formula>
    </cfRule>
  </conditionalFormatting>
  <conditionalFormatting sqref="F32:F34">
    <cfRule type="expression" dxfId="729" priority="27">
      <formula>F32&gt;0</formula>
    </cfRule>
    <cfRule type="expression" dxfId="728" priority="28">
      <formula>F32&lt;0</formula>
    </cfRule>
  </conditionalFormatting>
  <conditionalFormatting sqref="H25:H29">
    <cfRule type="expression" dxfId="727" priority="25">
      <formula>H25&gt;0</formula>
    </cfRule>
    <cfRule type="expression" dxfId="726" priority="26">
      <formula>H25&lt;0</formula>
    </cfRule>
  </conditionalFormatting>
  <conditionalFormatting sqref="H30">
    <cfRule type="expression" dxfId="725" priority="23">
      <formula>H30&gt;0</formula>
    </cfRule>
    <cfRule type="expression" dxfId="724" priority="24">
      <formula>H30&lt;0</formula>
    </cfRule>
  </conditionalFormatting>
  <conditionalFormatting sqref="H31">
    <cfRule type="expression" dxfId="723" priority="21">
      <formula>H31&gt;0</formula>
    </cfRule>
    <cfRule type="expression" dxfId="722" priority="22">
      <formula>H31&lt;0</formula>
    </cfRule>
  </conditionalFormatting>
  <conditionalFormatting sqref="H32:H34">
    <cfRule type="expression" dxfId="721" priority="19">
      <formula>H32&gt;0</formula>
    </cfRule>
    <cfRule type="expression" dxfId="720" priority="20">
      <formula>H32&lt;0</formula>
    </cfRule>
  </conditionalFormatting>
  <conditionalFormatting sqref="F35">
    <cfRule type="expression" dxfId="719" priority="17">
      <formula>F35&gt;0</formula>
    </cfRule>
    <cfRule type="expression" dxfId="718" priority="18">
      <formula>F35&lt;0</formula>
    </cfRule>
  </conditionalFormatting>
  <conditionalFormatting sqref="H35">
    <cfRule type="expression" dxfId="717" priority="15">
      <formula>H35&gt;0</formula>
    </cfRule>
    <cfRule type="expression" dxfId="716" priority="16">
      <formula>H35&lt;0</formula>
    </cfRule>
  </conditionalFormatting>
  <conditionalFormatting sqref="F36">
    <cfRule type="expression" dxfId="715" priority="13">
      <formula>F36&gt;0</formula>
    </cfRule>
    <cfRule type="expression" dxfId="714" priority="14">
      <formula>F36&lt;0</formula>
    </cfRule>
  </conditionalFormatting>
  <conditionalFormatting sqref="H36">
    <cfRule type="expression" dxfId="713" priority="11">
      <formula>H36&gt;0</formula>
    </cfRule>
    <cfRule type="expression" dxfId="712" priority="12">
      <formula>H36&lt;0</formula>
    </cfRule>
  </conditionalFormatting>
  <conditionalFormatting sqref="H23:H24">
    <cfRule type="expression" dxfId="711" priority="5">
      <formula>H23&gt;0</formula>
    </cfRule>
    <cfRule type="expression" dxfId="710" priority="6">
      <formula>H23&lt;0</formula>
    </cfRule>
  </conditionalFormatting>
  <conditionalFormatting sqref="F23:F24">
    <cfRule type="expression" dxfId="709" priority="7">
      <formula>F23&gt;0</formula>
    </cfRule>
    <cfRule type="expression" dxfId="708" priority="8">
      <formula>F23&lt;0</formula>
    </cfRule>
  </conditionalFormatting>
  <conditionalFormatting sqref="Q7">
    <cfRule type="expression" dxfId="707" priority="3">
      <formula>Q7&gt;0</formula>
    </cfRule>
    <cfRule type="expression" dxfId="706" priority="4">
      <formula>Q7&lt;0</formula>
    </cfRule>
  </conditionalFormatting>
  <conditionalFormatting sqref="Q8">
    <cfRule type="expression" dxfId="705" priority="1">
      <formula>Q8&gt;0</formula>
    </cfRule>
    <cfRule type="expression" dxfId="70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49.559899999999999</v>
      </c>
      <c r="R4" s="405">
        <v>-5.0000000000000001E-3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5947.1880000000001</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2165.0879999999979</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560.50799999999617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0.10405444540978778</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3.4705477613958056E-2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10.9645796460177</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54.515890000000006</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54.020291</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53.524692000000002</v>
      </c>
      <c r="W19" s="2"/>
      <c r="X19" s="134"/>
      <c r="AD19" s="182"/>
      <c r="AG19" s="182"/>
    </row>
    <row r="20" spans="1:33" x14ac:dyDescent="0.25">
      <c r="P20" s="81">
        <v>1.07</v>
      </c>
      <c r="Q20" s="81">
        <f t="shared" si="2"/>
        <v>53.029093000000003</v>
      </c>
      <c r="W20" s="2"/>
      <c r="X20" s="134"/>
    </row>
    <row r="21" spans="1:33" x14ac:dyDescent="0.25">
      <c r="P21" s="81">
        <v>1.06</v>
      </c>
      <c r="Q21" s="81">
        <f t="shared" si="2"/>
        <v>52.533494000000005</v>
      </c>
      <c r="W21" s="2"/>
      <c r="X21" s="134"/>
      <c r="AD21" s="182"/>
      <c r="AG21" s="182"/>
    </row>
    <row r="22" spans="1:33" x14ac:dyDescent="0.25">
      <c r="P22" s="81">
        <v>1.05</v>
      </c>
      <c r="Q22" s="81">
        <f t="shared" si="2"/>
        <v>52.037894999999999</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51.542296</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51.046697000000002</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50.551098000000003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50.055498999999998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49.559899999999999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49.064301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48.568701999999995</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48.073102999999996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47.577503999999998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47.081904999999999</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46.586305999999993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46.090707000000002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45.595108000000003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45.099508999999998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44.603909999999999</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3" priority="77">
      <formula>J8&gt;0</formula>
    </cfRule>
    <cfRule type="expression" dxfId="702" priority="78">
      <formula>J8&lt;0</formula>
    </cfRule>
  </conditionalFormatting>
  <conditionalFormatting sqref="Q7">
    <cfRule type="expression" dxfId="701" priority="79">
      <formula>Q7&gt;0</formula>
    </cfRule>
    <cfRule type="expression" dxfId="700" priority="80">
      <formula>Q7&lt;0</formula>
    </cfRule>
  </conditionalFormatting>
  <conditionalFormatting sqref="M66">
    <cfRule type="expression" dxfId="699" priority="67">
      <formula>M66&gt;0</formula>
    </cfRule>
    <cfRule type="expression" dxfId="698" priority="68">
      <formula>M66&lt;0</formula>
    </cfRule>
  </conditionalFormatting>
  <conditionalFormatting sqref="M66">
    <cfRule type="expression" dxfId="697" priority="69">
      <formula>M66&gt;0</formula>
    </cfRule>
    <cfRule type="expression" dxfId="696" priority="70">
      <formula>M66&lt;0</formula>
    </cfRule>
  </conditionalFormatting>
  <conditionalFormatting sqref="F24:F58">
    <cfRule type="expression" dxfId="695" priority="55">
      <formula>F24&gt;0</formula>
    </cfRule>
    <cfRule type="expression" dxfId="694" priority="56">
      <formula>F24&lt;0</formula>
    </cfRule>
  </conditionalFormatting>
  <conditionalFormatting sqref="F24:F58">
    <cfRule type="expression" dxfId="693" priority="57">
      <formula>F24&gt;0</formula>
    </cfRule>
    <cfRule type="expression" dxfId="692" priority="58">
      <formula>F24&lt;0</formula>
    </cfRule>
  </conditionalFormatting>
  <conditionalFormatting sqref="H24:H58">
    <cfRule type="expression" dxfId="691" priority="53">
      <formula>H24&gt;0</formula>
    </cfRule>
    <cfRule type="expression" dxfId="690"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89" priority="7">
      <formula>J59&gt;0</formula>
    </cfRule>
    <cfRule type="expression" dxfId="688" priority="8">
      <formula>J59&lt;0</formula>
    </cfRule>
  </conditionalFormatting>
  <conditionalFormatting sqref="F59:F61">
    <cfRule type="expression" dxfId="687" priority="3">
      <formula>F59&gt;0</formula>
    </cfRule>
    <cfRule type="expression" dxfId="686" priority="4">
      <formula>F59&lt;0</formula>
    </cfRule>
  </conditionalFormatting>
  <conditionalFormatting sqref="F59:F61">
    <cfRule type="expression" dxfId="685" priority="5">
      <formula>F59&gt;0</formula>
    </cfRule>
    <cfRule type="expression" dxfId="684" priority="6">
      <formula>F59&lt;0</formula>
    </cfRule>
  </conditionalFormatting>
  <conditionalFormatting sqref="H59">
    <cfRule type="expression" dxfId="683" priority="1">
      <formula>H59&gt;0</formula>
    </cfRule>
    <cfRule type="expression" dxfId="682"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1" priority="66">
      <formula>F22&gt;0</formula>
    </cfRule>
    <cfRule type="expression" dxfId="68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79" priority="53">
      <formula>F41&gt;0</formula>
    </cfRule>
    <cfRule type="expression" dxfId="678" priority="54">
      <formula>F41&lt;0</formula>
    </cfRule>
  </conditionalFormatting>
  <conditionalFormatting sqref="F41">
    <cfRule type="expression" dxfId="677" priority="57">
      <formula>F41&gt;0</formula>
    </cfRule>
    <cfRule type="expression" dxfId="676" priority="58">
      <formula>F41&lt;0</formula>
    </cfRule>
  </conditionalFormatting>
  <conditionalFormatting sqref="H41">
    <cfRule type="expression" dxfId="675" priority="35">
      <formula>H41&gt;0</formula>
    </cfRule>
    <cfRule type="expression" dxfId="674" priority="36">
      <formula>H41&lt;0</formula>
    </cfRule>
  </conditionalFormatting>
  <conditionalFormatting sqref="F89:F95">
    <cfRule type="expression" dxfId="673" priority="29">
      <formula>F89&gt;0</formula>
    </cfRule>
    <cfRule type="expression" dxfId="672" priority="30">
      <formula>F89&lt;0</formula>
    </cfRule>
  </conditionalFormatting>
  <conditionalFormatting sqref="F96:F110">
    <cfRule type="expression" dxfId="671" priority="25">
      <formula>F96&gt;0</formula>
    </cfRule>
    <cfRule type="expression" dxfId="670" priority="26">
      <formula>F96&lt;0</formula>
    </cfRule>
  </conditionalFormatting>
  <conditionalFormatting sqref="F96:F110">
    <cfRule type="expression" dxfId="669" priority="27">
      <formula>F96&gt;0</formula>
    </cfRule>
    <cfRule type="expression" dxfId="668" priority="28">
      <formula>F96&lt;0</formula>
    </cfRule>
  </conditionalFormatting>
  <conditionalFormatting sqref="H89:H100">
    <cfRule type="expression" dxfId="667" priority="23">
      <formula>H89&gt;0</formula>
    </cfRule>
    <cfRule type="expression" dxfId="666" priority="24">
      <formula>H89&lt;0</formula>
    </cfRule>
  </conditionalFormatting>
  <conditionalFormatting sqref="H101">
    <cfRule type="expression" dxfId="665" priority="21">
      <formula>H101&gt;0</formula>
    </cfRule>
    <cfRule type="expression" dxfId="664" priority="22">
      <formula>H101&lt;0</formula>
    </cfRule>
  </conditionalFormatting>
  <conditionalFormatting sqref="F111:F116">
    <cfRule type="expression" dxfId="663" priority="19">
      <formula>F111&gt;0</formula>
    </cfRule>
    <cfRule type="expression" dxfId="662" priority="20">
      <formula>F111&lt;0</formula>
    </cfRule>
  </conditionalFormatting>
  <conditionalFormatting sqref="H103:H116">
    <cfRule type="expression" dxfId="661" priority="17">
      <formula>H103&gt;0</formula>
    </cfRule>
    <cfRule type="expression" dxfId="660" priority="18">
      <formula>H103&lt;0</formula>
    </cfRule>
  </conditionalFormatting>
  <conditionalFormatting sqref="H102">
    <cfRule type="expression" dxfId="659" priority="15">
      <formula>H102&gt;0</formula>
    </cfRule>
    <cfRule type="expression" dxfId="658" priority="16">
      <formula>H102&lt;0</formula>
    </cfRule>
  </conditionalFormatting>
  <conditionalFormatting sqref="M42">
    <cfRule type="expression" dxfId="657" priority="13">
      <formula>M42&gt;0</formula>
    </cfRule>
    <cfRule type="expression" dxfId="656" priority="14">
      <formula>M42&lt;0</formula>
    </cfRule>
  </conditionalFormatting>
  <conditionalFormatting sqref="Q7">
    <cfRule type="expression" dxfId="655" priority="9">
      <formula>Q7&gt;0</formula>
    </cfRule>
    <cfRule type="expression" dxfId="654" priority="10">
      <formula>Q7&lt;0</formula>
    </cfRule>
  </conditionalFormatting>
  <conditionalFormatting sqref="Q8">
    <cfRule type="expression" dxfId="653" priority="7">
      <formula>Q8&gt;0</formula>
    </cfRule>
    <cfRule type="expression" dxfId="652" priority="8">
      <formula>Q8&lt;0</formula>
    </cfRule>
  </conditionalFormatting>
  <conditionalFormatting sqref="F117:F130 H117:H130">
    <cfRule type="expression" dxfId="651" priority="1">
      <formula>F117&gt;0</formula>
    </cfRule>
    <cfRule type="expression" dxfId="65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49" priority="84">
      <formula>F7&gt;0</formula>
    </cfRule>
    <cfRule type="expression" dxfId="648" priority="85">
      <formula>F7&lt;0</formula>
    </cfRule>
  </conditionalFormatting>
  <conditionalFormatting sqref="Q8">
    <cfRule type="expression" dxfId="647" priority="82">
      <formula>Q8&gt;0</formula>
    </cfRule>
    <cfRule type="expression" dxfId="646" priority="83">
      <formula>Q8&lt;0</formula>
    </cfRule>
  </conditionalFormatting>
  <conditionalFormatting sqref="F29:F36">
    <cfRule type="expression" dxfId="645" priority="62">
      <formula>F29&gt;0</formula>
    </cfRule>
    <cfRule type="expression" dxfId="644" priority="63">
      <formula>F29&lt;0</formula>
    </cfRule>
  </conditionalFormatting>
  <conditionalFormatting sqref="J32:J38">
    <cfRule type="expression" dxfId="643" priority="57">
      <formula>J32&gt;0</formula>
    </cfRule>
    <cfRule type="expression" dxfId="642" priority="58">
      <formula>J32&lt;0</formula>
    </cfRule>
  </conditionalFormatting>
  <conditionalFormatting sqref="M42">
    <cfRule type="expression" dxfId="641" priority="55">
      <formula>M42&gt;0</formula>
    </cfRule>
    <cfRule type="expression" dxfId="640" priority="56">
      <formula>M42&lt;0</formula>
    </cfRule>
  </conditionalFormatting>
  <conditionalFormatting sqref="F98:F134 H98:H134 H137:H142 F137:F142 F144:F153 H144:H153">
    <cfRule type="expression" dxfId="639" priority="53">
      <formula>F98&gt;0</formula>
    </cfRule>
    <cfRule type="expression" dxfId="638" priority="54">
      <formula>F98&lt;0</formula>
    </cfRule>
  </conditionalFormatting>
  <conditionalFormatting sqref="F90:F97">
    <cfRule type="expression" dxfId="637" priority="51">
      <formula>F90&gt;0</formula>
    </cfRule>
    <cfRule type="expression" dxfId="636" priority="52">
      <formula>F90&lt;0</formula>
    </cfRule>
  </conditionalFormatting>
  <conditionalFormatting sqref="H90:H97">
    <cfRule type="expression" dxfId="635" priority="49">
      <formula>H90&gt;0</formula>
    </cfRule>
    <cfRule type="expression" dxfId="634" priority="50">
      <formula>H90&lt;0</formula>
    </cfRule>
  </conditionalFormatting>
  <conditionalFormatting sqref="F135:F136 H135:H136">
    <cfRule type="expression" dxfId="633" priority="47">
      <formula>F135&gt;0</formula>
    </cfRule>
    <cfRule type="expression" dxfId="632" priority="48">
      <formula>F135&lt;0</formula>
    </cfRule>
  </conditionalFormatting>
  <conditionalFormatting sqref="H143 F143">
    <cfRule type="expression" dxfId="631" priority="45">
      <formula>F143&gt;0</formula>
    </cfRule>
    <cfRule type="expression" dxfId="630" priority="46">
      <formula>F143&lt;0</formula>
    </cfRule>
  </conditionalFormatting>
  <conditionalFormatting sqref="F154:F161">
    <cfRule type="expression" dxfId="629" priority="31">
      <formula>F154&gt;0</formula>
    </cfRule>
    <cfRule type="expression" dxfId="628" priority="32">
      <formula>F154&lt;0</formula>
    </cfRule>
  </conditionalFormatting>
  <conditionalFormatting sqref="H154:H161">
    <cfRule type="expression" dxfId="627" priority="29">
      <formula>H154&gt;0</formula>
    </cfRule>
    <cfRule type="expression" dxfId="626" priority="30">
      <formula>H154&lt;0</formula>
    </cfRule>
  </conditionalFormatting>
  <conditionalFormatting sqref="Q10">
    <cfRule type="expression" dxfId="625" priority="27">
      <formula>Q10&gt;0</formula>
    </cfRule>
    <cfRule type="expression" dxfId="624" priority="28">
      <formula>Q10&lt;0</formula>
    </cfRule>
  </conditionalFormatting>
  <conditionalFormatting sqref="F37:F38">
    <cfRule type="expression" dxfId="623" priority="25">
      <formula>F37&gt;0</formula>
    </cfRule>
    <cfRule type="expression" dxfId="622" priority="26">
      <formula>F37&lt;0</formula>
    </cfRule>
  </conditionalFormatting>
  <conditionalFormatting sqref="H37:H38">
    <cfRule type="expression" dxfId="621" priority="23">
      <formula>H37&gt;0</formula>
    </cfRule>
    <cfRule type="expression" dxfId="620" priority="24">
      <formula>H37&lt;0</formula>
    </cfRule>
  </conditionalFormatting>
  <conditionalFormatting sqref="F167">
    <cfRule type="expression" dxfId="619" priority="21">
      <formula>F167&gt;0</formula>
    </cfRule>
    <cfRule type="expression" dxfId="618" priority="22">
      <formula>F167&lt;0</formula>
    </cfRule>
  </conditionalFormatting>
  <conditionalFormatting sqref="F168:F179">
    <cfRule type="expression" dxfId="617" priority="19">
      <formula>F168&gt;0</formula>
    </cfRule>
    <cfRule type="expression" dxfId="616" priority="20">
      <formula>F168&lt;0</formula>
    </cfRule>
  </conditionalFormatting>
  <conditionalFormatting sqref="H167:H179">
    <cfRule type="expression" dxfId="615" priority="17">
      <formula>H167&gt;0</formula>
    </cfRule>
    <cfRule type="expression" dxfId="614" priority="18">
      <formula>H167&lt;0</formula>
    </cfRule>
  </conditionalFormatting>
  <conditionalFormatting sqref="J175:J197 J201">
    <cfRule type="expression" dxfId="613" priority="15">
      <formula>J175&gt;0</formula>
    </cfRule>
    <cfRule type="expression" dxfId="612" priority="16">
      <formula>J175&lt;0</formula>
    </cfRule>
  </conditionalFormatting>
  <conditionalFormatting sqref="F180:F197 F201">
    <cfRule type="expression" dxfId="611" priority="13">
      <formula>F180&gt;0</formula>
    </cfRule>
    <cfRule type="expression" dxfId="610" priority="14">
      <formula>F180&lt;0</formula>
    </cfRule>
  </conditionalFormatting>
  <conditionalFormatting sqref="H180:H197 H201">
    <cfRule type="expression" dxfId="609" priority="11">
      <formula>H180&gt;0</formula>
    </cfRule>
    <cfRule type="expression" dxfId="608" priority="12">
      <formula>H180&lt;0</formula>
    </cfRule>
  </conditionalFormatting>
  <conditionalFormatting sqref="I32:J35">
    <cfRule type="expression" dxfId="607" priority="9">
      <formula>I32&gt;0</formula>
    </cfRule>
    <cfRule type="expression" dxfId="606" priority="10">
      <formula>I32&lt;0</formula>
    </cfRule>
  </conditionalFormatting>
  <conditionalFormatting sqref="F198:F200">
    <cfRule type="expression" dxfId="605" priority="7">
      <formula>F198&gt;0</formula>
    </cfRule>
    <cfRule type="expression" dxfId="604" priority="8">
      <formula>F198&lt;0</formula>
    </cfRule>
  </conditionalFormatting>
  <conditionalFormatting sqref="H198:H200">
    <cfRule type="expression" dxfId="603" priority="5">
      <formula>H198&gt;0</formula>
    </cfRule>
    <cfRule type="expression" dxfId="602" priority="6">
      <formula>H198&lt;0</formula>
    </cfRule>
  </conditionalFormatting>
  <conditionalFormatting sqref="J198:J200">
    <cfRule type="expression" dxfId="601" priority="3">
      <formula>J198&gt;0</formula>
    </cfRule>
    <cfRule type="expression" dxfId="600" priority="4">
      <formula>J198&lt;0</formula>
    </cfRule>
  </conditionalFormatting>
  <conditionalFormatting sqref="F202:F211 H202:H211 J202:J211">
    <cfRule type="expression" dxfId="599" priority="1">
      <formula>F202&gt;0</formula>
    </cfRule>
    <cfRule type="expression" dxfId="59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7" priority="80">
      <formula>Q7&gt;0</formula>
    </cfRule>
    <cfRule type="expression" dxfId="596" priority="81">
      <formula>Q7&lt;0</formula>
    </cfRule>
  </conditionalFormatting>
  <conditionalFormatting sqref="Q8">
    <cfRule type="expression" dxfId="595" priority="78">
      <formula>Q8&gt;0</formula>
    </cfRule>
    <cfRule type="expression" dxfId="594" priority="79">
      <formula>Q8&lt;0</formula>
    </cfRule>
  </conditionalFormatting>
  <conditionalFormatting sqref="F29:F43">
    <cfRule type="expression" dxfId="593" priority="62">
      <formula>F29&gt;0</formula>
    </cfRule>
    <cfRule type="expression" dxfId="592" priority="63">
      <formula>F29&lt;0</formula>
    </cfRule>
  </conditionalFormatting>
  <conditionalFormatting sqref="H45 H47:H48 H50:H51 H53 H29:H43">
    <cfRule type="expression" dxfId="591" priority="60">
      <formula>H29&gt;0</formula>
    </cfRule>
    <cfRule type="expression" dxfId="590" priority="61">
      <formula>H29&lt;0</formula>
    </cfRule>
  </conditionalFormatting>
  <conditionalFormatting sqref="J35">
    <cfRule type="expression" dxfId="589" priority="56">
      <formula>J35&gt;0</formula>
    </cfRule>
    <cfRule type="expression" dxfId="588" priority="57">
      <formula>J35&lt;0</formula>
    </cfRule>
  </conditionalFormatting>
  <conditionalFormatting sqref="J36:J37">
    <cfRule type="expression" dxfId="587" priority="54">
      <formula>J36&gt;0</formula>
    </cfRule>
    <cfRule type="expression" dxfId="586" priority="55">
      <formula>J36&lt;0</formula>
    </cfRule>
  </conditionalFormatting>
  <conditionalFormatting sqref="J38:J45 J48 J51">
    <cfRule type="expression" dxfId="585" priority="52">
      <formula>J38&gt;0</formula>
    </cfRule>
    <cfRule type="expression" dxfId="58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3" priority="49">
      <formula>M59&gt;0</formula>
    </cfRule>
    <cfRule type="expression" dxfId="582" priority="50">
      <formula>M59&lt;0</formula>
    </cfRule>
  </conditionalFormatting>
  <conditionalFormatting sqref="Q10">
    <cfRule type="expression" dxfId="581" priority="47">
      <formula>Q10&gt;0</formula>
    </cfRule>
    <cfRule type="expression" dxfId="580" priority="48">
      <formula>Q10&lt;0</formula>
    </cfRule>
  </conditionalFormatting>
  <conditionalFormatting sqref="F84:F103">
    <cfRule type="expression" dxfId="579" priority="45">
      <formula>F84&gt;0</formula>
    </cfRule>
    <cfRule type="expression" dxfId="578" priority="46">
      <formula>F84&lt;0</formula>
    </cfRule>
  </conditionalFormatting>
  <conditionalFormatting sqref="H107 H84:H103">
    <cfRule type="expression" dxfId="577" priority="43">
      <formula>H84&gt;0</formula>
    </cfRule>
    <cfRule type="expression" dxfId="576" priority="44">
      <formula>H84&lt;0</formula>
    </cfRule>
  </conditionalFormatting>
  <conditionalFormatting sqref="J89">
    <cfRule type="expression" dxfId="575" priority="41">
      <formula>J89&gt;0</formula>
    </cfRule>
    <cfRule type="expression" dxfId="574" priority="42">
      <formula>J89&lt;0</formula>
    </cfRule>
  </conditionalFormatting>
  <conditionalFormatting sqref="J90:J95">
    <cfRule type="expression" dxfId="573" priority="39">
      <formula>J90&gt;0</formula>
    </cfRule>
    <cfRule type="expression" dxfId="572" priority="40">
      <formula>J90&lt;0</formula>
    </cfRule>
  </conditionalFormatting>
  <conditionalFormatting sqref="J96:J97">
    <cfRule type="expression" dxfId="571" priority="37">
      <formula>J96&gt;0</formula>
    </cfRule>
    <cfRule type="expression" dxfId="570" priority="38">
      <formula>J96&lt;0</formula>
    </cfRule>
  </conditionalFormatting>
  <conditionalFormatting sqref="J98:J104">
    <cfRule type="expression" dxfId="569" priority="35">
      <formula>J98&gt;0</formula>
    </cfRule>
    <cfRule type="expression" dxfId="568" priority="36">
      <formula>J98&lt;0</formula>
    </cfRule>
  </conditionalFormatting>
  <conditionalFormatting sqref="J25">
    <cfRule type="expression" dxfId="567" priority="31">
      <formula>J25&gt;0</formula>
    </cfRule>
    <cfRule type="expression" dxfId="566" priority="32">
      <formula>J25&lt;0</formula>
    </cfRule>
  </conditionalFormatting>
  <conditionalFormatting sqref="F105:F106">
    <cfRule type="expression" dxfId="565" priority="29">
      <formula>F105&gt;0</formula>
    </cfRule>
    <cfRule type="expression" dxfId="564" priority="30">
      <formula>F105&lt;0</formula>
    </cfRule>
  </conditionalFormatting>
  <conditionalFormatting sqref="H105:H106">
    <cfRule type="expression" dxfId="563" priority="27">
      <formula>H105&gt;0</formula>
    </cfRule>
    <cfRule type="expression" dxfId="562" priority="28">
      <formula>H105&lt;0</formula>
    </cfRule>
  </conditionalFormatting>
  <conditionalFormatting sqref="J105">
    <cfRule type="expression" dxfId="561" priority="25">
      <formula>J105&gt;0</formula>
    </cfRule>
    <cfRule type="expression" dxfId="560" priority="26">
      <formula>J105&lt;0</formula>
    </cfRule>
  </conditionalFormatting>
  <conditionalFormatting sqref="J106">
    <cfRule type="expression" dxfId="559" priority="23">
      <formula>J106&gt;0</formula>
    </cfRule>
    <cfRule type="expression" dxfId="558" priority="24">
      <formula>J106&lt;0</formula>
    </cfRule>
  </conditionalFormatting>
  <conditionalFormatting sqref="F24 F27:F28">
    <cfRule type="expression" dxfId="557" priority="21">
      <formula>F24&gt;0</formula>
    </cfRule>
    <cfRule type="expression" dxfId="556" priority="22">
      <formula>F24&lt;0</formula>
    </cfRule>
  </conditionalFormatting>
  <conditionalFormatting sqref="H24:H28">
    <cfRule type="expression" dxfId="555" priority="19">
      <formula>H24&gt;0</formula>
    </cfRule>
    <cfRule type="expression" dxfId="554" priority="20">
      <formula>H24&lt;0</formula>
    </cfRule>
  </conditionalFormatting>
  <conditionalFormatting sqref="J26:J34">
    <cfRule type="expression" dxfId="553" priority="17">
      <formula>J26&gt;0</formula>
    </cfRule>
    <cfRule type="expression" dxfId="552" priority="18">
      <formula>J26&lt;0</formula>
    </cfRule>
  </conditionalFormatting>
  <conditionalFormatting sqref="F113">
    <cfRule type="expression" dxfId="551" priority="15">
      <formula>F113&gt;0</formula>
    </cfRule>
    <cfRule type="expression" dxfId="550" priority="16">
      <formula>F113&lt;0</formula>
    </cfRule>
  </conditionalFormatting>
  <conditionalFormatting sqref="H113">
    <cfRule type="expression" dxfId="549" priority="13">
      <formula>H113&gt;0</formula>
    </cfRule>
    <cfRule type="expression" dxfId="548" priority="14">
      <formula>H113&lt;0</formula>
    </cfRule>
  </conditionalFormatting>
  <conditionalFormatting sqref="J109">
    <cfRule type="expression" dxfId="547" priority="11">
      <formula>J109&gt;0</formula>
    </cfRule>
    <cfRule type="expression" dxfId="546" priority="12">
      <formula>J109&lt;0</formula>
    </cfRule>
  </conditionalFormatting>
  <conditionalFormatting sqref="F108:F112">
    <cfRule type="expression" dxfId="545" priority="9">
      <formula>F108&gt;0</formula>
    </cfRule>
    <cfRule type="expression" dxfId="544" priority="10">
      <formula>F108&lt;0</formula>
    </cfRule>
  </conditionalFormatting>
  <conditionalFormatting sqref="H108:H112">
    <cfRule type="expression" dxfId="543" priority="7">
      <formula>H108&gt;0</formula>
    </cfRule>
    <cfRule type="expression" dxfId="542" priority="8">
      <formula>H108&lt;0</formula>
    </cfRule>
  </conditionalFormatting>
  <conditionalFormatting sqref="J110:J113">
    <cfRule type="expression" dxfId="541" priority="5">
      <formula>J110&gt;0</formula>
    </cfRule>
    <cfRule type="expression" dxfId="540" priority="6">
      <formula>J110&lt;0</formula>
    </cfRule>
  </conditionalFormatting>
  <conditionalFormatting sqref="F25:F26">
    <cfRule type="expression" dxfId="539" priority="3">
      <formula>F25&gt;0</formula>
    </cfRule>
    <cfRule type="expression" dxfId="538" priority="4">
      <formula>F25&lt;0</formula>
    </cfRule>
  </conditionalFormatting>
  <conditionalFormatting sqref="Q9">
    <cfRule type="expression" dxfId="537" priority="1">
      <formula>Q9&gt;0</formula>
    </cfRule>
    <cfRule type="expression" dxfId="53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17.29</v>
      </c>
      <c r="R4" s="180">
        <v>8.2000000000000007E-3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8645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-4444.4500000000007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-4519.4700000000012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-0.34330816204526293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5.3209947946790057E-2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11.154838709677419</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19.019000000000002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18.8461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18.673200000000001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18.500299999999999</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18.327400000000001</v>
      </c>
      <c r="T23" s="1">
        <v>43128</v>
      </c>
      <c r="U23" t="s">
        <v>890</v>
      </c>
    </row>
    <row r="24" spans="1:21" x14ac:dyDescent="0.25">
      <c r="A24" s="887"/>
      <c r="B24" s="368">
        <v>43318</v>
      </c>
      <c r="C24" s="738">
        <v>120</v>
      </c>
      <c r="D24" s="43">
        <v>23.52</v>
      </c>
      <c r="E24" s="43">
        <v>0</v>
      </c>
      <c r="F24" s="43">
        <f t="shared" si="2"/>
        <v>2822.4</v>
      </c>
      <c r="O24" s="81">
        <v>1.05</v>
      </c>
      <c r="P24" s="81">
        <f t="shared" si="3"/>
        <v>18.154499999999999</v>
      </c>
    </row>
    <row r="25" spans="1:21" x14ac:dyDescent="0.25">
      <c r="A25" s="887"/>
      <c r="B25" s="368">
        <v>43318</v>
      </c>
      <c r="C25" s="7">
        <v>80</v>
      </c>
      <c r="D25" s="43">
        <v>23.08</v>
      </c>
      <c r="E25" s="43">
        <v>0</v>
      </c>
      <c r="F25" s="43">
        <f t="shared" si="2"/>
        <v>1846.3999999999999</v>
      </c>
      <c r="O25" s="81">
        <v>1.04</v>
      </c>
      <c r="P25" s="81">
        <f t="shared" si="3"/>
        <v>17.9816</v>
      </c>
    </row>
    <row r="26" spans="1:21" x14ac:dyDescent="0.25">
      <c r="A26" s="887"/>
      <c r="B26" s="368">
        <v>43319</v>
      </c>
      <c r="C26" s="7">
        <v>100</v>
      </c>
      <c r="D26" s="43">
        <v>21.72</v>
      </c>
      <c r="E26" s="43">
        <v>0</v>
      </c>
      <c r="F26" s="43">
        <f t="shared" si="2"/>
        <v>2172</v>
      </c>
      <c r="O26" s="81">
        <v>1.03</v>
      </c>
      <c r="P26" s="81">
        <f t="shared" si="3"/>
        <v>17.808699999999998</v>
      </c>
    </row>
    <row r="27" spans="1:21" x14ac:dyDescent="0.25">
      <c r="A27" s="887"/>
      <c r="B27" s="368">
        <v>43320</v>
      </c>
      <c r="C27" s="7">
        <v>200</v>
      </c>
      <c r="D27" s="43">
        <v>20.399999999999999</v>
      </c>
      <c r="E27" s="43">
        <v>0</v>
      </c>
      <c r="F27" s="43">
        <f t="shared" si="2"/>
        <v>4079.9999999999995</v>
      </c>
      <c r="O27" s="81">
        <v>1.02</v>
      </c>
      <c r="P27" s="81">
        <f t="shared" si="3"/>
        <v>17.6358</v>
      </c>
    </row>
    <row r="28" spans="1:21" x14ac:dyDescent="0.25">
      <c r="B28" s="368">
        <v>43325</v>
      </c>
      <c r="C28" s="7">
        <v>500</v>
      </c>
      <c r="D28" s="43">
        <v>20.48</v>
      </c>
      <c r="E28" s="43">
        <v>0</v>
      </c>
      <c r="F28" s="43">
        <f t="shared" si="2"/>
        <v>10240</v>
      </c>
      <c r="O28" s="81">
        <v>1.01</v>
      </c>
      <c r="P28" s="81">
        <f t="shared" si="3"/>
        <v>17.462899999999998</v>
      </c>
      <c r="T28" s="693">
        <v>43136</v>
      </c>
      <c r="U28" t="s">
        <v>838</v>
      </c>
    </row>
    <row r="29" spans="1:21" x14ac:dyDescent="0.25">
      <c r="B29" s="368">
        <v>43347</v>
      </c>
      <c r="C29" s="7">
        <v>200</v>
      </c>
      <c r="D29" s="43">
        <v>21.28</v>
      </c>
      <c r="E29" s="43">
        <v>0</v>
      </c>
      <c r="F29" s="43">
        <f t="shared" si="2"/>
        <v>4256</v>
      </c>
      <c r="O29" s="81">
        <v>1</v>
      </c>
      <c r="P29" s="81">
        <f t="shared" si="3"/>
        <v>17.29</v>
      </c>
    </row>
    <row r="30" spans="1:21" ht="15" customHeight="1" x14ac:dyDescent="0.25">
      <c r="A30" s="888" t="s">
        <v>1275</v>
      </c>
      <c r="B30" s="368">
        <v>43367</v>
      </c>
      <c r="C30" s="7">
        <v>200</v>
      </c>
      <c r="D30" s="43">
        <v>20.98</v>
      </c>
      <c r="E30" s="43">
        <v>0</v>
      </c>
      <c r="F30" s="43">
        <f t="shared" si="2"/>
        <v>4196</v>
      </c>
      <c r="O30" s="81">
        <v>0.99</v>
      </c>
      <c r="P30" s="81">
        <f t="shared" si="3"/>
        <v>17.117100000000001</v>
      </c>
      <c r="T30" s="1">
        <v>43175</v>
      </c>
      <c r="U30" t="s">
        <v>1088</v>
      </c>
    </row>
    <row r="31" spans="1:21" x14ac:dyDescent="0.25">
      <c r="A31" s="888"/>
      <c r="B31" s="72">
        <v>43367</v>
      </c>
      <c r="C31" s="7">
        <v>100</v>
      </c>
      <c r="D31" s="43">
        <v>20.315000000000001</v>
      </c>
      <c r="E31" s="43">
        <v>0</v>
      </c>
      <c r="F31" s="43">
        <f t="shared" si="2"/>
        <v>2031.5000000000002</v>
      </c>
      <c r="O31" s="81">
        <v>0.98</v>
      </c>
      <c r="P31" s="81">
        <f t="shared" si="3"/>
        <v>16.944199999999999</v>
      </c>
      <c r="T31" s="1">
        <v>43178</v>
      </c>
      <c r="U31" t="s">
        <v>935</v>
      </c>
    </row>
    <row r="32" spans="1:21" x14ac:dyDescent="0.25">
      <c r="A32" s="888"/>
      <c r="B32" s="72">
        <v>43378</v>
      </c>
      <c r="C32" s="7">
        <v>100</v>
      </c>
      <c r="D32" s="43">
        <v>19.39</v>
      </c>
      <c r="E32" s="43">
        <v>0</v>
      </c>
      <c r="F32" s="43">
        <f t="shared" si="2"/>
        <v>1939</v>
      </c>
      <c r="O32" s="81">
        <v>0.97</v>
      </c>
      <c r="P32" s="81">
        <f t="shared" si="3"/>
        <v>16.7713</v>
      </c>
    </row>
    <row r="33" spans="1:21" x14ac:dyDescent="0.25">
      <c r="A33" s="888"/>
      <c r="B33" s="72">
        <v>43378</v>
      </c>
      <c r="C33" s="7">
        <v>100</v>
      </c>
      <c r="D33" s="43">
        <v>18.75</v>
      </c>
      <c r="E33" s="43">
        <v>0</v>
      </c>
      <c r="F33" s="43">
        <f t="shared" si="2"/>
        <v>1875</v>
      </c>
      <c r="O33" s="81">
        <v>0.96</v>
      </c>
      <c r="P33" s="81">
        <f t="shared" si="3"/>
        <v>16.598399999999998</v>
      </c>
      <c r="T33" s="1">
        <v>43217</v>
      </c>
      <c r="U33" t="s">
        <v>1007</v>
      </c>
    </row>
    <row r="34" spans="1:21" x14ac:dyDescent="0.25">
      <c r="B34" s="404">
        <v>43511</v>
      </c>
      <c r="C34" s="4">
        <v>200</v>
      </c>
      <c r="D34" s="3">
        <v>17.68</v>
      </c>
      <c r="E34" s="3">
        <v>0</v>
      </c>
      <c r="F34" s="3">
        <f t="shared" si="2"/>
        <v>3536</v>
      </c>
      <c r="O34" s="81">
        <v>0.95</v>
      </c>
      <c r="P34" s="81">
        <f t="shared" si="3"/>
        <v>16.4255</v>
      </c>
    </row>
    <row r="35" spans="1:21" x14ac:dyDescent="0.25">
      <c r="O35" s="81">
        <v>0.94</v>
      </c>
      <c r="P35" s="81">
        <f t="shared" si="3"/>
        <v>16.252599999999997</v>
      </c>
      <c r="T35" s="1">
        <v>43224</v>
      </c>
      <c r="U35" t="s">
        <v>82</v>
      </c>
    </row>
    <row r="36" spans="1:21" x14ac:dyDescent="0.25">
      <c r="B36" s="4"/>
      <c r="C36" s="4"/>
      <c r="D36" s="3"/>
      <c r="E36" s="3"/>
      <c r="F36" s="3"/>
      <c r="O36" s="81">
        <v>0.93</v>
      </c>
      <c r="P36" s="81">
        <f t="shared" si="3"/>
        <v>16.079699999999999</v>
      </c>
    </row>
    <row r="37" spans="1:21" x14ac:dyDescent="0.25">
      <c r="O37" s="81">
        <v>0.92</v>
      </c>
      <c r="P37" s="81">
        <f t="shared" si="3"/>
        <v>15.9068</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15.7339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15.561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5" priority="95">
      <formula>F46&gt;0</formula>
    </cfRule>
    <cfRule type="expression" dxfId="534" priority="96">
      <formula>F46&lt;0</formula>
    </cfRule>
  </conditionalFormatting>
  <conditionalFormatting sqref="H46:H48">
    <cfRule type="expression" dxfId="533" priority="93">
      <formula>H46&gt;0</formula>
    </cfRule>
    <cfRule type="expression" dxfId="532" priority="94">
      <formula>H46&lt;0</formula>
    </cfRule>
  </conditionalFormatting>
  <conditionalFormatting sqref="H49">
    <cfRule type="expression" dxfId="531" priority="91">
      <formula>H49&gt;0</formula>
    </cfRule>
    <cfRule type="expression" dxfId="530" priority="92">
      <formula>H49&lt;0</formula>
    </cfRule>
  </conditionalFormatting>
  <conditionalFormatting sqref="H50">
    <cfRule type="expression" dxfId="529" priority="89">
      <formula>H50&gt;0</formula>
    </cfRule>
    <cfRule type="expression" dxfId="528" priority="90">
      <formula>H50&lt;0</formula>
    </cfRule>
  </conditionalFormatting>
  <conditionalFormatting sqref="F42:F45">
    <cfRule type="expression" dxfId="527" priority="85">
      <formula>F42&gt;0</formula>
    </cfRule>
    <cfRule type="expression" dxfId="526" priority="86">
      <formula>F42&lt;0</formula>
    </cfRule>
  </conditionalFormatting>
  <conditionalFormatting sqref="H42:H45">
    <cfRule type="expression" dxfId="525" priority="83">
      <formula>H42&gt;0</formula>
    </cfRule>
    <cfRule type="expression" dxfId="524" priority="84">
      <formula>H42&lt;0</formula>
    </cfRule>
  </conditionalFormatting>
  <conditionalFormatting sqref="F51:F52">
    <cfRule type="expression" dxfId="523" priority="79">
      <formula>F51&gt;0</formula>
    </cfRule>
    <cfRule type="expression" dxfId="522" priority="80">
      <formula>F51&lt;0</formula>
    </cfRule>
  </conditionalFormatting>
  <conditionalFormatting sqref="I46:L48">
    <cfRule type="expression" dxfId="521" priority="77">
      <formula>I46&gt;0</formula>
    </cfRule>
    <cfRule type="expression" dxfId="520" priority="78">
      <formula>I46&lt;0</formula>
    </cfRule>
  </conditionalFormatting>
  <conditionalFormatting sqref="I55:I60 I52:L53">
    <cfRule type="expression" dxfId="519" priority="71">
      <formula>I52&gt;0</formula>
    </cfRule>
    <cfRule type="expression" dxfId="518" priority="72">
      <formula>I52&lt;0</formula>
    </cfRule>
  </conditionalFormatting>
  <conditionalFormatting sqref="I42:L45">
    <cfRule type="expression" dxfId="517" priority="69">
      <formula>I42&gt;0</formula>
    </cfRule>
    <cfRule type="expression" dxfId="516" priority="70">
      <formula>I42&lt;0</formula>
    </cfRule>
  </conditionalFormatting>
  <conditionalFormatting sqref="F53:F64">
    <cfRule type="expression" dxfId="515" priority="67">
      <formula>F53&gt;0</formula>
    </cfRule>
    <cfRule type="expression" dxfId="514" priority="68">
      <formula>F53&lt;0</formula>
    </cfRule>
  </conditionalFormatting>
  <conditionalFormatting sqref="Q8">
    <cfRule type="expression" dxfId="513" priority="63">
      <formula>Q8&gt;0</formula>
    </cfRule>
    <cfRule type="expression" dxfId="512" priority="64">
      <formula>Q8&lt;0</formula>
    </cfRule>
  </conditionalFormatting>
  <conditionalFormatting sqref="Q7">
    <cfRule type="expression" dxfId="511" priority="65">
      <formula>Q7&gt;0</formula>
    </cfRule>
    <cfRule type="expression" dxfId="510" priority="66">
      <formula>Q7&lt;0</formula>
    </cfRule>
  </conditionalFormatting>
  <conditionalFormatting sqref="F142:F146">
    <cfRule type="expression" dxfId="509" priority="61">
      <formula>F142&gt;0</formula>
    </cfRule>
    <cfRule type="expression" dxfId="508" priority="62">
      <formula>F142&lt;0</formula>
    </cfRule>
  </conditionalFormatting>
  <conditionalFormatting sqref="H142:H144">
    <cfRule type="expression" dxfId="507" priority="59">
      <formula>H142&gt;0</formula>
    </cfRule>
    <cfRule type="expression" dxfId="506" priority="60">
      <formula>H142&lt;0</formula>
    </cfRule>
  </conditionalFormatting>
  <conditionalFormatting sqref="H145">
    <cfRule type="expression" dxfId="505" priority="57">
      <formula>H145&gt;0</formula>
    </cfRule>
    <cfRule type="expression" dxfId="504" priority="58">
      <formula>H145&lt;0</formula>
    </cfRule>
  </conditionalFormatting>
  <conditionalFormatting sqref="H146">
    <cfRule type="expression" dxfId="503" priority="55">
      <formula>H146&gt;0</formula>
    </cfRule>
    <cfRule type="expression" dxfId="502" priority="56">
      <formula>H146&lt;0</formula>
    </cfRule>
  </conditionalFormatting>
  <conditionalFormatting sqref="H147:H156">
    <cfRule type="expression" dxfId="501" priority="53">
      <formula>H147&gt;0</formula>
    </cfRule>
    <cfRule type="expression" dxfId="500" priority="54">
      <formula>H147&lt;0</formula>
    </cfRule>
  </conditionalFormatting>
  <conditionalFormatting sqref="F138:F141">
    <cfRule type="expression" dxfId="499" priority="51">
      <formula>F138&gt;0</formula>
    </cfRule>
    <cfRule type="expression" dxfId="498" priority="52">
      <formula>F138&lt;0</formula>
    </cfRule>
  </conditionalFormatting>
  <conditionalFormatting sqref="H138:H141">
    <cfRule type="expression" dxfId="497" priority="49">
      <formula>H138&gt;0</formula>
    </cfRule>
    <cfRule type="expression" dxfId="496" priority="50">
      <formula>H138&lt;0</formula>
    </cfRule>
  </conditionalFormatting>
  <conditionalFormatting sqref="F147:F148">
    <cfRule type="expression" dxfId="495" priority="47">
      <formula>F147&gt;0</formula>
    </cfRule>
    <cfRule type="expression" dxfId="494" priority="48">
      <formula>F147&lt;0</formula>
    </cfRule>
  </conditionalFormatting>
  <conditionalFormatting sqref="I142:I144">
    <cfRule type="expression" dxfId="493" priority="45">
      <formula>I142&gt;0</formula>
    </cfRule>
    <cfRule type="expression" dxfId="492" priority="46">
      <formula>I142&lt;0</formula>
    </cfRule>
  </conditionalFormatting>
  <conditionalFormatting sqref="I145">
    <cfRule type="expression" dxfId="491" priority="43">
      <formula>I145&gt;0</formula>
    </cfRule>
    <cfRule type="expression" dxfId="490" priority="44">
      <formula>I145&lt;0</formula>
    </cfRule>
  </conditionalFormatting>
  <conditionalFormatting sqref="I146">
    <cfRule type="expression" dxfId="489" priority="41">
      <formula>I146&gt;0</formula>
    </cfRule>
    <cfRule type="expression" dxfId="488" priority="42">
      <formula>I146&lt;0</formula>
    </cfRule>
  </conditionalFormatting>
  <conditionalFormatting sqref="I147:I156">
    <cfRule type="expression" dxfId="487" priority="39">
      <formula>I147&gt;0</formula>
    </cfRule>
    <cfRule type="expression" dxfId="486" priority="40">
      <formula>I147&lt;0</formula>
    </cfRule>
  </conditionalFormatting>
  <conditionalFormatting sqref="I138:I141">
    <cfRule type="expression" dxfId="485" priority="37">
      <formula>I138&gt;0</formula>
    </cfRule>
    <cfRule type="expression" dxfId="484" priority="38">
      <formula>I138&lt;0</formula>
    </cfRule>
  </conditionalFormatting>
  <conditionalFormatting sqref="F149">
    <cfRule type="expression" dxfId="483" priority="35">
      <formula>F149&gt;0</formula>
    </cfRule>
    <cfRule type="expression" dxfId="482" priority="36">
      <formula>F149&lt;0</formula>
    </cfRule>
  </conditionalFormatting>
  <conditionalFormatting sqref="F67:F69 H68:H69 H67:L67">
    <cfRule type="expression" dxfId="481" priority="33">
      <formula>F67&gt;0</formula>
    </cfRule>
    <cfRule type="expression" dxfId="480" priority="34">
      <formula>F67&lt;0</formula>
    </cfRule>
  </conditionalFormatting>
  <conditionalFormatting sqref="R4">
    <cfRule type="expression" dxfId="479" priority="31">
      <formula>R4&gt;0</formula>
    </cfRule>
    <cfRule type="expression" dxfId="478" priority="32">
      <formula>R4&lt;0</formula>
    </cfRule>
  </conditionalFormatting>
  <conditionalFormatting sqref="F73:F76 H73:K74 H75:J76">
    <cfRule type="expression" dxfId="477" priority="29">
      <formula>F73&gt;0</formula>
    </cfRule>
    <cfRule type="expression" dxfId="476" priority="30">
      <formula>F73&lt;0</formula>
    </cfRule>
  </conditionalFormatting>
  <conditionalFormatting sqref="H81:H85 F80:F85 H80:J80 J81:J85">
    <cfRule type="expression" dxfId="475" priority="25">
      <formula>F80&gt;0</formula>
    </cfRule>
    <cfRule type="expression" dxfId="474" priority="26">
      <formula>F80&lt;0</formula>
    </cfRule>
  </conditionalFormatting>
  <conditionalFormatting sqref="I93:J93">
    <cfRule type="expression" dxfId="473" priority="23">
      <formula>I93&gt;0</formula>
    </cfRule>
    <cfRule type="expression" dxfId="472" priority="24">
      <formula>I93&lt;0</formula>
    </cfRule>
  </conditionalFormatting>
  <conditionalFormatting sqref="H89:J90 J92:K92 J91 K75:K91 F89:F93 H91:H93 K93">
    <cfRule type="expression" dxfId="471" priority="21">
      <formula>F75&gt;0</formula>
    </cfRule>
    <cfRule type="expression" dxfId="470" priority="22">
      <formula>F75&lt;0</formula>
    </cfRule>
  </conditionalFormatting>
  <conditionalFormatting sqref="H87:J88 F86:F88 H86 J86">
    <cfRule type="expression" dxfId="469" priority="19">
      <formula>F86&gt;0</formula>
    </cfRule>
    <cfRule type="expression" dxfId="468" priority="20">
      <formula>F86&lt;0</formula>
    </cfRule>
  </conditionalFormatting>
  <conditionalFormatting sqref="H94:K98 F94:F98">
    <cfRule type="expression" dxfId="467" priority="15">
      <formula>F94&gt;0</formula>
    </cfRule>
    <cfRule type="expression" dxfId="466" priority="16">
      <formula>F94&lt;0</formula>
    </cfRule>
  </conditionalFormatting>
  <conditionalFormatting sqref="H107:K107 F107">
    <cfRule type="expression" dxfId="465" priority="13">
      <formula>F107&gt;0</formula>
    </cfRule>
    <cfRule type="expression" dxfId="464" priority="14">
      <formula>F107&lt;0</formula>
    </cfRule>
  </conditionalFormatting>
  <conditionalFormatting sqref="H102:K106 F102:F106">
    <cfRule type="expression" dxfId="463" priority="11">
      <formula>F102&gt;0</formula>
    </cfRule>
    <cfRule type="expression" dxfId="462" priority="12">
      <formula>F102&lt;0</formula>
    </cfRule>
  </conditionalFormatting>
  <conditionalFormatting sqref="H101:K101 F99:F101 H99:H100 J99:K100">
    <cfRule type="expression" dxfId="461" priority="9">
      <formula>F99&gt;0</formula>
    </cfRule>
    <cfRule type="expression" dxfId="460" priority="10">
      <formula>F99&lt;0</formula>
    </cfRule>
  </conditionalFormatting>
  <conditionalFormatting sqref="H108:K110 F108:F110">
    <cfRule type="expression" dxfId="459" priority="7">
      <formula>F108&gt;0</formula>
    </cfRule>
    <cfRule type="expression" dxfId="458" priority="8">
      <formula>F108&lt;0</formula>
    </cfRule>
  </conditionalFormatting>
  <conditionalFormatting sqref="H111:K113 F111:F113">
    <cfRule type="expression" dxfId="457" priority="5">
      <formula>F111&gt;0</formula>
    </cfRule>
    <cfRule type="expression" dxfId="456" priority="6">
      <formula>F111&lt;0</formula>
    </cfRule>
  </conditionalFormatting>
  <conditionalFormatting sqref="Q10">
    <cfRule type="expression" dxfId="455" priority="3">
      <formula>Q10&gt;0</formula>
    </cfRule>
    <cfRule type="expression" dxfId="454" priority="4">
      <formula>Q10&lt;0</formula>
    </cfRule>
  </conditionalFormatting>
  <conditionalFormatting sqref="F115:F116 H115:K116">
    <cfRule type="expression" dxfId="453" priority="1">
      <formula>F115&gt;0</formula>
    </cfRule>
    <cfRule type="expression" dxfId="452"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1" priority="11">
      <formula>Q8&gt;0</formula>
    </cfRule>
    <cfRule type="expression" dxfId="450" priority="12">
      <formula>Q8&lt;0</formula>
    </cfRule>
  </conditionalFormatting>
  <conditionalFormatting sqref="Q7">
    <cfRule type="expression" dxfId="449" priority="13">
      <formula>Q7&gt;0</formula>
    </cfRule>
    <cfRule type="expression" dxfId="448" priority="14">
      <formula>Q7&lt;0</formula>
    </cfRule>
  </conditionalFormatting>
  <conditionalFormatting sqref="F22">
    <cfRule type="expression" dxfId="447" priority="9">
      <formula>F22&gt;0</formula>
    </cfRule>
    <cfRule type="expression" dxfId="446" priority="10">
      <formula>F22&lt;0</formula>
    </cfRule>
  </conditionalFormatting>
  <conditionalFormatting sqref="H22">
    <cfRule type="expression" dxfId="445" priority="7">
      <formula>H22&gt;0</formula>
    </cfRule>
    <cfRule type="expression" dxfId="444" priority="8">
      <formula>H22&lt;0</formula>
    </cfRule>
  </conditionalFormatting>
  <conditionalFormatting sqref="F59">
    <cfRule type="expression" dxfId="443" priority="5">
      <formula>F59&gt;0</formula>
    </cfRule>
    <cfRule type="expression" dxfId="442" priority="6">
      <formula>F59&lt;0</formula>
    </cfRule>
  </conditionalFormatting>
  <conditionalFormatting sqref="H59">
    <cfRule type="expression" dxfId="441" priority="3">
      <formula>H59&gt;0</formula>
    </cfRule>
    <cfRule type="expression" dxfId="440" priority="4">
      <formula>H59&lt;0</formula>
    </cfRule>
  </conditionalFormatting>
  <conditionalFormatting sqref="M30">
    <cfRule type="expression" dxfId="439" priority="1">
      <formula>M30&gt;0</formula>
    </cfRule>
    <cfRule type="expression" dxfId="4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7" priority="19">
      <formula>F27&gt;0</formula>
    </cfRule>
    <cfRule type="expression" dxfId="436" priority="20">
      <formula>F27&lt;0</formula>
    </cfRule>
  </conditionalFormatting>
  <conditionalFormatting sqref="F37:F38">
    <cfRule type="expression" dxfId="435" priority="17">
      <formula>F37&gt;0</formula>
    </cfRule>
    <cfRule type="expression" dxfId="434" priority="18">
      <formula>F37&lt;0</formula>
    </cfRule>
  </conditionalFormatting>
  <conditionalFormatting sqref="H27:H32">
    <cfRule type="expression" dxfId="433" priority="15">
      <formula>H27&gt;0</formula>
    </cfRule>
    <cfRule type="expression" dxfId="432" priority="16">
      <formula>H27&lt;0</formula>
    </cfRule>
  </conditionalFormatting>
  <conditionalFormatting sqref="Q7">
    <cfRule type="expression" dxfId="431" priority="3">
      <formula>Q7&gt;0</formula>
    </cfRule>
    <cfRule type="expression" dxfId="430" priority="4">
      <formula>Q7&lt;0</formula>
    </cfRule>
  </conditionalFormatting>
  <conditionalFormatting sqref="Q8">
    <cfRule type="expression" dxfId="429" priority="1">
      <formula>Q8&gt;0</formula>
    </cfRule>
    <cfRule type="expression" dxfId="4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7" priority="25">
      <formula>F24&gt;0</formula>
    </cfRule>
    <cfRule type="expression" dxfId="426" priority="26">
      <formula>F24&lt;0</formula>
    </cfRule>
  </conditionalFormatting>
  <conditionalFormatting sqref="H21:H27">
    <cfRule type="expression" dxfId="425" priority="19">
      <formula>H21&gt;0</formula>
    </cfRule>
    <cfRule type="expression" dxfId="424" priority="20">
      <formula>H21&lt;0</formula>
    </cfRule>
  </conditionalFormatting>
  <conditionalFormatting sqref="F21:F23">
    <cfRule type="expression" dxfId="423" priority="5">
      <formula>F21&gt;0</formula>
    </cfRule>
    <cfRule type="expression" dxfId="422" priority="6">
      <formula>F21&lt;0</formula>
    </cfRule>
  </conditionalFormatting>
  <conditionalFormatting sqref="Q8">
    <cfRule type="expression" dxfId="421" priority="1">
      <formula>Q8&gt;0</formula>
    </cfRule>
    <cfRule type="expression" dxfId="420" priority="2">
      <formula>Q8&lt;0</formula>
    </cfRule>
  </conditionalFormatting>
  <conditionalFormatting sqref="Q7">
    <cfRule type="expression" dxfId="419" priority="3">
      <formula>Q7&gt;0</formula>
    </cfRule>
    <cfRule type="expression" dxfId="4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7" priority="11">
      <formula>F21&gt;0</formula>
    </cfRule>
    <cfRule type="expression" dxfId="416" priority="12">
      <formula>F21&lt;0</formula>
    </cfRule>
  </conditionalFormatting>
  <conditionalFormatting sqref="H21:H23">
    <cfRule type="expression" dxfId="415" priority="9">
      <formula>H21&gt;0</formula>
    </cfRule>
    <cfRule type="expression" dxfId="414" priority="10">
      <formula>H21&lt;0</formula>
    </cfRule>
  </conditionalFormatting>
  <conditionalFormatting sqref="Q8">
    <cfRule type="expression" dxfId="413" priority="1">
      <formula>Q8&gt;0</formula>
    </cfRule>
    <cfRule type="expression" dxfId="412" priority="2">
      <formula>Q8&lt;0</formula>
    </cfRule>
  </conditionalFormatting>
  <conditionalFormatting sqref="Q7">
    <cfRule type="expression" dxfId="411" priority="3">
      <formula>Q7&gt;0</formula>
    </cfRule>
    <cfRule type="expression" dxfId="4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09" priority="15">
      <formula>F29&gt;0</formula>
    </cfRule>
    <cfRule type="expression" dxfId="408" priority="16">
      <formula>F29&lt;0</formula>
    </cfRule>
  </conditionalFormatting>
  <conditionalFormatting sqref="F34:F62">
    <cfRule type="expression" dxfId="407" priority="11">
      <formula>F34&gt;0</formula>
    </cfRule>
    <cfRule type="expression" dxfId="406" priority="12">
      <formula>F34&lt;0</formula>
    </cfRule>
  </conditionalFormatting>
  <conditionalFormatting sqref="F34:F62">
    <cfRule type="expression" dxfId="405" priority="13">
      <formula>F34&gt;0</formula>
    </cfRule>
    <cfRule type="expression" dxfId="404" priority="14">
      <formula>F34&lt;0</formula>
    </cfRule>
  </conditionalFormatting>
  <conditionalFormatting sqref="H29:H62">
    <cfRule type="expression" dxfId="403" priority="9">
      <formula>H29&gt;0</formula>
    </cfRule>
    <cfRule type="expression" dxfId="402" priority="10">
      <formula>H29&lt;0</formula>
    </cfRule>
  </conditionalFormatting>
  <conditionalFormatting sqref="F25:F28">
    <cfRule type="expression" dxfId="401" priority="7">
      <formula>F25&gt;0</formula>
    </cfRule>
    <cfRule type="expression" dxfId="400" priority="8">
      <formula>F25&lt;0</formula>
    </cfRule>
  </conditionalFormatting>
  <conditionalFormatting sqref="H25:H28">
    <cfRule type="expression" dxfId="399" priority="5">
      <formula>H25&gt;0</formula>
    </cfRule>
    <cfRule type="expression" dxfId="398" priority="6">
      <formula>H25&lt;0</formula>
    </cfRule>
  </conditionalFormatting>
  <conditionalFormatting sqref="Q7">
    <cfRule type="expression" dxfId="397" priority="3">
      <formula>Q7&gt;0</formula>
    </cfRule>
    <cfRule type="expression" dxfId="396" priority="4">
      <formula>Q7&lt;0</formula>
    </cfRule>
  </conditionalFormatting>
  <conditionalFormatting sqref="Q8">
    <cfRule type="expression" dxfId="395" priority="1">
      <formula>Q8&gt;0</formula>
    </cfRule>
    <cfRule type="expression" dxfId="3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3" priority="87">
      <formula>F29&gt;0</formula>
    </cfRule>
    <cfRule type="expression" dxfId="392" priority="88">
      <formula>F29&lt;0</formula>
    </cfRule>
  </conditionalFormatting>
  <conditionalFormatting sqref="F57:F64 F66">
    <cfRule type="expression" dxfId="391" priority="83">
      <formula>F57&gt;0</formula>
    </cfRule>
    <cfRule type="expression" dxfId="390" priority="84">
      <formula>F57&lt;0</formula>
    </cfRule>
  </conditionalFormatting>
  <conditionalFormatting sqref="F57:F64 F66">
    <cfRule type="expression" dxfId="389" priority="85">
      <formula>F57&gt;0</formula>
    </cfRule>
    <cfRule type="expression" dxfId="388" priority="86">
      <formula>F57&lt;0</formula>
    </cfRule>
  </conditionalFormatting>
  <conditionalFormatting sqref="H57:H64 H66">
    <cfRule type="expression" dxfId="387" priority="81">
      <formula>H57&gt;0</formula>
    </cfRule>
    <cfRule type="expression" dxfId="386" priority="82">
      <formula>H57&lt;0</formula>
    </cfRule>
  </conditionalFormatting>
  <conditionalFormatting sqref="Q7">
    <cfRule type="expression" dxfId="385" priority="63">
      <formula>Q7&gt;0</formula>
    </cfRule>
    <cfRule type="expression" dxfId="384" priority="64">
      <formula>Q7&lt;0</formula>
    </cfRule>
  </conditionalFormatting>
  <conditionalFormatting sqref="Q8">
    <cfRule type="expression" dxfId="383" priority="61">
      <formula>Q8&gt;0</formula>
    </cfRule>
    <cfRule type="expression" dxfId="382" priority="62">
      <formula>Q8&lt;0</formula>
    </cfRule>
  </conditionalFormatting>
  <conditionalFormatting sqref="F93:F97 H93:H97 H99:H124 F99:F124">
    <cfRule type="expression" dxfId="381" priority="33">
      <formula>F93&gt;0</formula>
    </cfRule>
    <cfRule type="expression" dxfId="380" priority="34">
      <formula>F93&lt;0</formula>
    </cfRule>
  </conditionalFormatting>
  <conditionalFormatting sqref="F125:F132 F134">
    <cfRule type="expression" dxfId="379" priority="31">
      <formula>F125&gt;0</formula>
    </cfRule>
    <cfRule type="expression" dxfId="378" priority="32">
      <formula>F125&lt;0</formula>
    </cfRule>
  </conditionalFormatting>
  <conditionalFormatting sqref="M67">
    <cfRule type="expression" dxfId="377" priority="43">
      <formula>M67&gt;0</formula>
    </cfRule>
    <cfRule type="expression" dxfId="376" priority="44">
      <formula>M67&lt;0</formula>
    </cfRule>
  </conditionalFormatting>
  <conditionalFormatting sqref="F65">
    <cfRule type="expression" dxfId="375" priority="39">
      <formula>F65&gt;0</formula>
    </cfRule>
    <cfRule type="expression" dxfId="374" priority="40">
      <formula>F65&lt;0</formula>
    </cfRule>
  </conditionalFormatting>
  <conditionalFormatting sqref="F65">
    <cfRule type="expression" dxfId="373" priority="41">
      <formula>F65&gt;0</formula>
    </cfRule>
    <cfRule type="expression" dxfId="372" priority="42">
      <formula>F65&lt;0</formula>
    </cfRule>
  </conditionalFormatting>
  <conditionalFormatting sqref="H65">
    <cfRule type="expression" dxfId="371" priority="37">
      <formula>H65&gt;0</formula>
    </cfRule>
    <cfRule type="expression" dxfId="370" priority="38">
      <formula>H65&lt;0</formula>
    </cfRule>
  </conditionalFormatting>
  <conditionalFormatting sqref="F125:F132 F134">
    <cfRule type="expression" dxfId="369" priority="29">
      <formula>F125&gt;0</formula>
    </cfRule>
    <cfRule type="expression" dxfId="368" priority="30">
      <formula>F125&lt;0</formula>
    </cfRule>
  </conditionalFormatting>
  <conditionalFormatting sqref="H125:H132 H134">
    <cfRule type="expression" dxfId="367" priority="27">
      <formula>H125&gt;0</formula>
    </cfRule>
    <cfRule type="expression" dxfId="366" priority="28">
      <formula>H125&lt;0</formula>
    </cfRule>
  </conditionalFormatting>
  <conditionalFormatting sqref="F92">
    <cfRule type="expression" dxfId="365" priority="25">
      <formula>F92&gt;0</formula>
    </cfRule>
    <cfRule type="expression" dxfId="364" priority="26">
      <formula>F92&lt;0</formula>
    </cfRule>
  </conditionalFormatting>
  <conditionalFormatting sqref="H92">
    <cfRule type="expression" dxfId="363" priority="23">
      <formula>H92&gt;0</formula>
    </cfRule>
    <cfRule type="expression" dxfId="362" priority="24">
      <formula>H92&lt;0</formula>
    </cfRule>
  </conditionalFormatting>
  <conditionalFormatting sqref="F133">
    <cfRule type="expression" dxfId="361" priority="19">
      <formula>F133&gt;0</formula>
    </cfRule>
    <cfRule type="expression" dxfId="360" priority="20">
      <formula>F133&lt;0</formula>
    </cfRule>
  </conditionalFormatting>
  <conditionalFormatting sqref="F133">
    <cfRule type="expression" dxfId="359" priority="21">
      <formula>F133&gt;0</formula>
    </cfRule>
    <cfRule type="expression" dxfId="358" priority="22">
      <formula>F133&lt;0</formula>
    </cfRule>
  </conditionalFormatting>
  <conditionalFormatting sqref="H133">
    <cfRule type="expression" dxfId="357" priority="17">
      <formula>H133&gt;0</formula>
    </cfRule>
    <cfRule type="expression" dxfId="356" priority="18">
      <formula>H133&lt;0</formula>
    </cfRule>
  </conditionalFormatting>
  <conditionalFormatting sqref="F98 H98">
    <cfRule type="expression" dxfId="355" priority="15">
      <formula>F98&gt;0</formula>
    </cfRule>
    <cfRule type="expression" dxfId="354" priority="16">
      <formula>F98&lt;0</formula>
    </cfRule>
  </conditionalFormatting>
  <conditionalFormatting sqref="J25:J66">
    <cfRule type="expression" dxfId="353" priority="13">
      <formula>J25&gt;0</formula>
    </cfRule>
    <cfRule type="expression" dxfId="352" priority="14">
      <formula>J25&lt;0</formula>
    </cfRule>
  </conditionalFormatting>
  <conditionalFormatting sqref="K41 K45:K66">
    <cfRule type="expression" dxfId="351" priority="11">
      <formula>K41&gt;0</formula>
    </cfRule>
    <cfRule type="expression" dxfId="350" priority="12">
      <formula>K41&lt;0</formula>
    </cfRule>
  </conditionalFormatting>
  <conditionalFormatting sqref="L25">
    <cfRule type="expression" dxfId="349" priority="9">
      <formula>L25&gt;0</formula>
    </cfRule>
    <cfRule type="expression" dxfId="348" priority="10">
      <formula>L25&lt;0</formula>
    </cfRule>
  </conditionalFormatting>
  <conditionalFormatting sqref="F25:F28">
    <cfRule type="expression" dxfId="347" priority="7">
      <formula>F25&gt;0</formula>
    </cfRule>
    <cfRule type="expression" dxfId="346" priority="8">
      <formula>F25&lt;0</formula>
    </cfRule>
  </conditionalFormatting>
  <conditionalFormatting sqref="H25:H28">
    <cfRule type="expression" dxfId="345" priority="5">
      <formula>H25&gt;0</formula>
    </cfRule>
    <cfRule type="expression" dxfId="3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3" priority="65">
      <formula>F45&gt;0</formula>
    </cfRule>
    <cfRule type="expression" dxfId="3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1" priority="67">
      <formula>F44&gt;0</formula>
    </cfRule>
    <cfRule type="expression" dxfId="340" priority="68">
      <formula>F44&lt;0</formula>
    </cfRule>
  </conditionalFormatting>
  <conditionalFormatting sqref="F61:F91 F93:F102 F45:F59">
    <cfRule type="expression" dxfId="339" priority="63">
      <formula>F45&gt;0</formula>
    </cfRule>
    <cfRule type="expression" dxfId="338" priority="64">
      <formula>F45&lt;0</formula>
    </cfRule>
  </conditionalFormatting>
  <conditionalFormatting sqref="H61:H91 H93:H102 H43:H59">
    <cfRule type="expression" dxfId="337" priority="61">
      <formula>H43&gt;0</formula>
    </cfRule>
    <cfRule type="expression" dxfId="336" priority="62">
      <formula>H43&lt;0</formula>
    </cfRule>
  </conditionalFormatting>
  <conditionalFormatting sqref="F36:F43">
    <cfRule type="expression" dxfId="335" priority="59">
      <formula>F36&gt;0</formula>
    </cfRule>
    <cfRule type="expression" dxfId="334" priority="60">
      <formula>F36&lt;0</formula>
    </cfRule>
  </conditionalFormatting>
  <conditionalFormatting sqref="H36:H42">
    <cfRule type="expression" dxfId="333" priority="57">
      <formula>H36&gt;0</formula>
    </cfRule>
    <cfRule type="expression" dxfId="332" priority="58">
      <formula>H36&lt;0</formula>
    </cfRule>
  </conditionalFormatting>
  <conditionalFormatting sqref="Q7">
    <cfRule type="expression" dxfId="331" priority="51">
      <formula>Q7&gt;0</formula>
    </cfRule>
    <cfRule type="expression" dxfId="330" priority="52">
      <formula>Q7&lt;0</formula>
    </cfRule>
  </conditionalFormatting>
  <conditionalFormatting sqref="Q8">
    <cfRule type="expression" dxfId="329" priority="49">
      <formula>Q8&gt;0</formula>
    </cfRule>
    <cfRule type="expression" dxfId="328" priority="50">
      <formula>Q8&lt;0</formula>
    </cfRule>
  </conditionalFormatting>
  <conditionalFormatting sqref="Q10">
    <cfRule type="expression" dxfId="327" priority="47">
      <formula>Q10&gt;0</formula>
    </cfRule>
    <cfRule type="expression" dxfId="326" priority="48">
      <formula>Q10&lt;0</formula>
    </cfRule>
  </conditionalFormatting>
  <conditionalFormatting sqref="F60">
    <cfRule type="expression" dxfId="325" priority="45">
      <formula>F60&gt;0</formula>
    </cfRule>
    <cfRule type="expression" dxfId="324" priority="46">
      <formula>F60&lt;0</formula>
    </cfRule>
  </conditionalFormatting>
  <conditionalFormatting sqref="F60">
    <cfRule type="expression" dxfId="323" priority="43">
      <formula>F60&gt;0</formula>
    </cfRule>
    <cfRule type="expression" dxfId="322" priority="44">
      <formula>F60&lt;0</formula>
    </cfRule>
  </conditionalFormatting>
  <conditionalFormatting sqref="H60">
    <cfRule type="expression" dxfId="321" priority="41">
      <formula>H60&gt;0</formula>
    </cfRule>
    <cfRule type="expression" dxfId="320" priority="42">
      <formula>H60&lt;0</formula>
    </cfRule>
  </conditionalFormatting>
  <conditionalFormatting sqref="F92">
    <cfRule type="expression" dxfId="319" priority="39">
      <formula>F92&gt;0</formula>
    </cfRule>
    <cfRule type="expression" dxfId="318" priority="40">
      <formula>F92&lt;0</formula>
    </cfRule>
  </conditionalFormatting>
  <conditionalFormatting sqref="F92">
    <cfRule type="expression" dxfId="317" priority="37">
      <formula>F92&gt;0</formula>
    </cfRule>
    <cfRule type="expression" dxfId="316" priority="38">
      <formula>F92&lt;0</formula>
    </cfRule>
  </conditionalFormatting>
  <conditionalFormatting sqref="H92">
    <cfRule type="expression" dxfId="315" priority="35">
      <formula>H92&gt;0</formula>
    </cfRule>
    <cfRule type="expression" dxfId="314" priority="36">
      <formula>H92&lt;0</formula>
    </cfRule>
  </conditionalFormatting>
  <conditionalFormatting sqref="F169:F183 F185:F215 F217:F226">
    <cfRule type="expression" dxfId="313" priority="31">
      <formula>F169&gt;0</formula>
    </cfRule>
    <cfRule type="expression" dxfId="312" priority="32">
      <formula>F169&lt;0</formula>
    </cfRule>
  </conditionalFormatting>
  <conditionalFormatting sqref="F164:F168">
    <cfRule type="expression" dxfId="311" priority="33">
      <formula>F164&gt;0</formula>
    </cfRule>
    <cfRule type="expression" dxfId="310" priority="34">
      <formula>F164&lt;0</formula>
    </cfRule>
  </conditionalFormatting>
  <conditionalFormatting sqref="F169:F183 F185:F215 F217:F226">
    <cfRule type="expression" dxfId="309" priority="29">
      <formula>F169&gt;0</formula>
    </cfRule>
    <cfRule type="expression" dxfId="308" priority="30">
      <formula>F169&lt;0</formula>
    </cfRule>
  </conditionalFormatting>
  <conditionalFormatting sqref="H164:H183 H185:H215 H217:H226">
    <cfRule type="expression" dxfId="307" priority="27">
      <formula>H164&gt;0</formula>
    </cfRule>
    <cfRule type="expression" dxfId="306" priority="28">
      <formula>H164&lt;0</formula>
    </cfRule>
  </conditionalFormatting>
  <conditionalFormatting sqref="F160:F163">
    <cfRule type="expression" dxfId="305" priority="25">
      <formula>F160&gt;0</formula>
    </cfRule>
    <cfRule type="expression" dxfId="304" priority="26">
      <formula>F160&lt;0</formula>
    </cfRule>
  </conditionalFormatting>
  <conditionalFormatting sqref="H160:H163">
    <cfRule type="expression" dxfId="303" priority="23">
      <formula>H160&gt;0</formula>
    </cfRule>
    <cfRule type="expression" dxfId="302" priority="24">
      <formula>H160&lt;0</formula>
    </cfRule>
  </conditionalFormatting>
  <conditionalFormatting sqref="F184">
    <cfRule type="expression" dxfId="301" priority="21">
      <formula>F184&gt;0</formula>
    </cfRule>
    <cfRule type="expression" dxfId="300" priority="22">
      <formula>F184&lt;0</formula>
    </cfRule>
  </conditionalFormatting>
  <conditionalFormatting sqref="F184">
    <cfRule type="expression" dxfId="299" priority="19">
      <formula>F184&gt;0</formula>
    </cfRule>
    <cfRule type="expression" dxfId="298" priority="20">
      <formula>F184&lt;0</formula>
    </cfRule>
  </conditionalFormatting>
  <conditionalFormatting sqref="H184">
    <cfRule type="expression" dxfId="297" priority="17">
      <formula>H184&gt;0</formula>
    </cfRule>
    <cfRule type="expression" dxfId="296" priority="18">
      <formula>H184&lt;0</formula>
    </cfRule>
  </conditionalFormatting>
  <conditionalFormatting sqref="F216">
    <cfRule type="expression" dxfId="295" priority="15">
      <formula>F216&gt;0</formula>
    </cfRule>
    <cfRule type="expression" dxfId="294" priority="16">
      <formula>F216&lt;0</formula>
    </cfRule>
  </conditionalFormatting>
  <conditionalFormatting sqref="F216">
    <cfRule type="expression" dxfId="293" priority="13">
      <formula>F216&gt;0</formula>
    </cfRule>
    <cfRule type="expression" dxfId="292" priority="14">
      <formula>F216&lt;0</formula>
    </cfRule>
  </conditionalFormatting>
  <conditionalFormatting sqref="H216">
    <cfRule type="expression" dxfId="291" priority="11">
      <formula>H216&gt;0</formula>
    </cfRule>
    <cfRule type="expression" dxfId="290" priority="12">
      <formula>H216&lt;0</formula>
    </cfRule>
  </conditionalFormatting>
  <conditionalFormatting sqref="J38:J39">
    <cfRule type="expression" dxfId="289" priority="9">
      <formula>J38&gt;0</formula>
    </cfRule>
    <cfRule type="expression" dxfId="288" priority="10">
      <formula>J38&lt;0</formula>
    </cfRule>
  </conditionalFormatting>
  <conditionalFormatting sqref="J41:J54">
    <cfRule type="expression" dxfId="287" priority="7">
      <formula>J41&gt;0</formula>
    </cfRule>
    <cfRule type="expression" dxfId="286" priority="8">
      <formula>J41&lt;0</formula>
    </cfRule>
  </conditionalFormatting>
  <conditionalFormatting sqref="J55">
    <cfRule type="expression" dxfId="285" priority="3">
      <formula>J55&gt;0</formula>
    </cfRule>
    <cfRule type="expression" dxfId="284" priority="4">
      <formula>J55&lt;0</formula>
    </cfRule>
  </conditionalFormatting>
  <conditionalFormatting sqref="J56">
    <cfRule type="expression" dxfId="283" priority="1">
      <formula>J56&gt;0</formula>
    </cfRule>
    <cfRule type="expression" dxfId="2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17.25</v>
      </c>
      <c r="R4" s="424">
        <v>-8.6E-3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6900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461.57999999999811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176.60999999999331</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2.62679987327811E-2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M61</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7.0408163265306118</v>
      </c>
      <c r="U13" t="s">
        <v>1023</v>
      </c>
    </row>
    <row r="14" spans="1:29" x14ac:dyDescent="0.25">
      <c r="C14" s="4"/>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18.975000000000001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18.802500000000002</v>
      </c>
      <c r="U18" t="s">
        <v>1052</v>
      </c>
    </row>
    <row r="19" spans="1:21" x14ac:dyDescent="0.25">
      <c r="O19" s="81">
        <v>1.08</v>
      </c>
      <c r="P19" s="81">
        <f t="shared" si="2"/>
        <v>18.630000000000003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18.4575</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18.285</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18.112500000000001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17.940000000000001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17.767500000000002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17.594999999999999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17.422499999999999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17.25</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17.077500000000001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16.905000000000001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16.732499999999998</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16.559999999999999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16.387499999999999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16.215</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16.0425</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15.870000000000001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15.6975</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15.525</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Q60" s="81"/>
    </row>
    <row r="61" spans="1:18" x14ac:dyDescent="0.25">
      <c r="L61" t="s">
        <v>205</v>
      </c>
      <c r="M61" s="2">
        <f>M80+K80-F80</f>
        <v>284.9700000000048</v>
      </c>
      <c r="Q61" s="81"/>
    </row>
    <row r="62" spans="1:18" x14ac:dyDescent="0.25">
      <c r="A62" s="304" t="s">
        <v>1</v>
      </c>
      <c r="B62" s="304" t="s">
        <v>2</v>
      </c>
      <c r="C62" s="304" t="s">
        <v>4</v>
      </c>
      <c r="D62" s="306" t="s">
        <v>5</v>
      </c>
      <c r="E62" s="306" t="s">
        <v>94</v>
      </c>
      <c r="F62" s="306" t="s">
        <v>60</v>
      </c>
      <c r="G62" s="304" t="s">
        <v>3</v>
      </c>
      <c r="H62" s="304" t="s">
        <v>6</v>
      </c>
      <c r="I62" s="306" t="s">
        <v>7</v>
      </c>
      <c r="J62" s="306" t="s">
        <v>95</v>
      </c>
      <c r="K62" s="306" t="s">
        <v>61</v>
      </c>
      <c r="L62" s="304" t="s">
        <v>77</v>
      </c>
      <c r="M62" s="304" t="s">
        <v>38</v>
      </c>
      <c r="Q62" s="81"/>
    </row>
    <row r="63" spans="1:18" x14ac:dyDescent="0.25">
      <c r="A63" s="307" t="s">
        <v>321</v>
      </c>
      <c r="B63" s="368">
        <v>42746</v>
      </c>
      <c r="C63" s="7">
        <v>80</v>
      </c>
      <c r="D63" s="43">
        <v>34.020000000000003</v>
      </c>
      <c r="E63" s="43">
        <v>0</v>
      </c>
      <c r="F63" s="43">
        <f t="shared" ref="F63:F71" si="17">C63*D63+E63</f>
        <v>2721.6000000000004</v>
      </c>
      <c r="G63" s="368">
        <v>42760</v>
      </c>
      <c r="H63" s="80">
        <v>80</v>
      </c>
      <c r="I63" s="43">
        <v>33.68</v>
      </c>
      <c r="J63" s="43">
        <v>0.06</v>
      </c>
      <c r="K63" s="43">
        <f t="shared" ref="K63:K71" si="18">H63*I63-J63</f>
        <v>2694.34</v>
      </c>
      <c r="L63" s="72">
        <v>42908</v>
      </c>
      <c r="M63" s="43">
        <v>54.4</v>
      </c>
      <c r="Q63" s="81"/>
    </row>
    <row r="64" spans="1:18" x14ac:dyDescent="0.25">
      <c r="A64" s="308" t="s">
        <v>71</v>
      </c>
      <c r="B64" s="368">
        <v>42758</v>
      </c>
      <c r="C64" s="7">
        <v>40</v>
      </c>
      <c r="D64" s="43">
        <v>32.28</v>
      </c>
      <c r="E64" s="43">
        <v>0</v>
      </c>
      <c r="F64" s="43">
        <f t="shared" si="17"/>
        <v>1291.2</v>
      </c>
      <c r="G64" s="368">
        <v>42766</v>
      </c>
      <c r="H64" s="80">
        <v>40</v>
      </c>
      <c r="I64" s="43">
        <v>31.8</v>
      </c>
      <c r="J64" s="43">
        <v>0.03</v>
      </c>
      <c r="K64" s="43">
        <f t="shared" si="18"/>
        <v>1271.97</v>
      </c>
      <c r="L64" s="72">
        <v>42908</v>
      </c>
      <c r="M64" s="43">
        <v>-8.16</v>
      </c>
      <c r="O64" s="33"/>
    </row>
    <row r="65" spans="1:15" x14ac:dyDescent="0.25">
      <c r="A65" s="298"/>
      <c r="B65" s="368">
        <v>42843</v>
      </c>
      <c r="C65" s="7">
        <v>80</v>
      </c>
      <c r="D65" s="43">
        <v>31.08</v>
      </c>
      <c r="E65" s="43">
        <v>0</v>
      </c>
      <c r="F65" s="43">
        <f t="shared" si="17"/>
        <v>2486.3999999999996</v>
      </c>
      <c r="G65" s="368">
        <v>42901</v>
      </c>
      <c r="H65" s="80">
        <v>80</v>
      </c>
      <c r="I65" s="43">
        <v>31.3</v>
      </c>
      <c r="J65" s="43">
        <v>0.05</v>
      </c>
      <c r="K65" s="43">
        <f t="shared" si="18"/>
        <v>2503.9499999999998</v>
      </c>
      <c r="L65" s="72">
        <v>42992</v>
      </c>
      <c r="M65" s="43">
        <v>15.3</v>
      </c>
    </row>
    <row r="66" spans="1:15" x14ac:dyDescent="0.25">
      <c r="A66" s="298"/>
      <c r="B66" s="368">
        <v>42873</v>
      </c>
      <c r="C66" s="7">
        <v>80</v>
      </c>
      <c r="D66" s="43">
        <v>29.68</v>
      </c>
      <c r="E66" s="43">
        <v>0</v>
      </c>
      <c r="F66" s="43">
        <f t="shared" si="17"/>
        <v>2374.4</v>
      </c>
      <c r="G66" s="368">
        <v>42989</v>
      </c>
      <c r="H66" s="80">
        <v>100</v>
      </c>
      <c r="I66" s="43">
        <v>18.559999999999999</v>
      </c>
      <c r="J66" s="43">
        <v>0.04</v>
      </c>
      <c r="K66" s="43">
        <f t="shared" si="18"/>
        <v>1855.9599999999998</v>
      </c>
      <c r="L66" s="72">
        <v>42992</v>
      </c>
      <c r="M66" s="43">
        <v>-2.2999999999999998</v>
      </c>
    </row>
    <row r="67" spans="1:15" x14ac:dyDescent="0.25">
      <c r="A67" s="298"/>
      <c r="B67" s="368">
        <v>42957</v>
      </c>
      <c r="C67" s="7">
        <v>100</v>
      </c>
      <c r="D67" s="43">
        <v>17.28</v>
      </c>
      <c r="E67" s="43">
        <v>0</v>
      </c>
      <c r="F67" s="43">
        <f t="shared" si="17"/>
        <v>1728</v>
      </c>
      <c r="G67" s="368">
        <v>43010</v>
      </c>
      <c r="H67" s="80">
        <v>80</v>
      </c>
      <c r="I67" s="43">
        <v>18.68</v>
      </c>
      <c r="J67" s="43">
        <v>0.03</v>
      </c>
      <c r="K67" s="43">
        <f t="shared" si="18"/>
        <v>1494.3700000000001</v>
      </c>
      <c r="L67" s="72">
        <v>43082</v>
      </c>
      <c r="M67" s="7">
        <f>23.8-3.57</f>
        <v>20.23</v>
      </c>
    </row>
    <row r="68" spans="1:15" x14ac:dyDescent="0.25">
      <c r="A68" s="298"/>
      <c r="B68" s="368">
        <v>42996</v>
      </c>
      <c r="C68" s="7">
        <v>100</v>
      </c>
      <c r="D68" s="43">
        <v>17.68</v>
      </c>
      <c r="E68" s="43">
        <v>0</v>
      </c>
      <c r="F68" s="43">
        <f t="shared" si="17"/>
        <v>1768</v>
      </c>
      <c r="G68" s="368">
        <v>43045</v>
      </c>
      <c r="H68" s="80">
        <v>200</v>
      </c>
      <c r="I68" s="43">
        <v>12.08</v>
      </c>
      <c r="J68" s="43">
        <v>0.06</v>
      </c>
      <c r="K68" s="43">
        <f t="shared" si="18"/>
        <v>2415.94</v>
      </c>
      <c r="L68" s="4"/>
      <c r="M68" s="4"/>
    </row>
    <row r="69" spans="1:15" x14ac:dyDescent="0.25">
      <c r="A69" s="298"/>
      <c r="B69" s="368">
        <v>43011</v>
      </c>
      <c r="C69" s="7">
        <v>80</v>
      </c>
      <c r="D69" s="43">
        <v>17.95</v>
      </c>
      <c r="E69" s="43">
        <v>0</v>
      </c>
      <c r="F69" s="43">
        <f t="shared" si="17"/>
        <v>1436</v>
      </c>
      <c r="G69" s="368">
        <v>43070</v>
      </c>
      <c r="H69" s="80">
        <v>80</v>
      </c>
      <c r="I69" s="43">
        <v>15.27</v>
      </c>
      <c r="J69" s="43">
        <v>0.03</v>
      </c>
      <c r="K69" s="43">
        <f t="shared" si="18"/>
        <v>1221.57</v>
      </c>
      <c r="O69" s="33"/>
    </row>
    <row r="70" spans="1:15" x14ac:dyDescent="0.25">
      <c r="A70" s="298"/>
      <c r="B70" s="368">
        <v>43013</v>
      </c>
      <c r="C70" s="7">
        <v>100</v>
      </c>
      <c r="D70" s="43">
        <v>15.8</v>
      </c>
      <c r="E70" s="43">
        <v>0</v>
      </c>
      <c r="F70" s="43">
        <f t="shared" si="17"/>
        <v>1580</v>
      </c>
      <c r="G70" s="368">
        <v>43111</v>
      </c>
      <c r="H70" s="80">
        <v>100</v>
      </c>
      <c r="I70" s="43">
        <v>21.31</v>
      </c>
      <c r="J70" s="43">
        <v>-0.05</v>
      </c>
      <c r="K70" s="43">
        <f t="shared" si="18"/>
        <v>2131.0500000000002</v>
      </c>
    </row>
    <row r="71" spans="1:15" x14ac:dyDescent="0.25">
      <c r="A71" s="298"/>
      <c r="B71" s="368">
        <v>43041</v>
      </c>
      <c r="C71" s="7">
        <v>200</v>
      </c>
      <c r="D71" s="43">
        <v>11.28</v>
      </c>
      <c r="E71" s="43">
        <v>0</v>
      </c>
      <c r="F71" s="43">
        <f t="shared" si="17"/>
        <v>2256</v>
      </c>
      <c r="G71" s="368">
        <v>43112</v>
      </c>
      <c r="H71" s="80">
        <v>100</v>
      </c>
      <c r="I71" s="43">
        <v>22.58</v>
      </c>
      <c r="J71" s="43">
        <v>0.05</v>
      </c>
      <c r="K71" s="43">
        <f t="shared" si="18"/>
        <v>2257.9499999999998</v>
      </c>
    </row>
    <row r="72" spans="1:15" x14ac:dyDescent="0.25">
      <c r="A72" s="298"/>
      <c r="B72" s="298"/>
      <c r="C72" s="298"/>
      <c r="D72" s="299"/>
      <c r="E72" s="299"/>
      <c r="F72" s="299"/>
      <c r="G72" s="298"/>
      <c r="H72" s="298"/>
      <c r="I72" s="299"/>
      <c r="J72" s="299"/>
      <c r="K72" s="299"/>
      <c r="L72" s="298"/>
      <c r="M72" s="298"/>
    </row>
    <row r="73" spans="1:15" x14ac:dyDescent="0.25">
      <c r="A73" s="298"/>
      <c r="B73" s="298"/>
      <c r="C73" s="298"/>
      <c r="D73" s="299"/>
      <c r="E73" s="299"/>
      <c r="F73" s="299"/>
      <c r="G73" s="298"/>
      <c r="H73" s="298"/>
      <c r="I73" s="299"/>
      <c r="J73" s="299"/>
      <c r="K73" s="299"/>
      <c r="L73" s="298"/>
      <c r="M73" s="298"/>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35" t="s">
        <v>81</v>
      </c>
      <c r="B80" s="36"/>
      <c r="C80" s="36">
        <f>SUM(C63:C79)</f>
        <v>860</v>
      </c>
      <c r="D80" s="37"/>
      <c r="E80" s="37"/>
      <c r="F80" s="37">
        <f>SUM(F63:F79)</f>
        <v>17641.599999999999</v>
      </c>
      <c r="G80" s="36"/>
      <c r="H80" s="160">
        <f>SUM(H63:H79)</f>
        <v>860</v>
      </c>
      <c r="I80" s="37"/>
      <c r="J80" s="37"/>
      <c r="K80" s="37">
        <f>SUM(K63:K79)</f>
        <v>17847.100000000002</v>
      </c>
      <c r="L80" s="37"/>
      <c r="M80" s="37">
        <f>SUM(M63:M79)</f>
        <v>79.47</v>
      </c>
    </row>
    <row r="81" spans="1:9" x14ac:dyDescent="0.25">
      <c r="G81" s="2"/>
    </row>
    <row r="85" spans="1:9" x14ac:dyDescent="0.25">
      <c r="A85" s="675" t="s">
        <v>224</v>
      </c>
      <c r="B85" s="675" t="s">
        <v>113</v>
      </c>
      <c r="C85" s="675" t="s">
        <v>145</v>
      </c>
      <c r="D85" s="676" t="s">
        <v>144</v>
      </c>
      <c r="E85" s="677" t="s">
        <v>146</v>
      </c>
      <c r="F85" s="678" t="s">
        <v>65</v>
      </c>
      <c r="G85" s="679" t="s">
        <v>150</v>
      </c>
      <c r="H85" s="678" t="s">
        <v>88</v>
      </c>
      <c r="I85" s="678" t="s">
        <v>153</v>
      </c>
    </row>
    <row r="86" spans="1:9" x14ac:dyDescent="0.25">
      <c r="A86" s="680"/>
      <c r="B86" s="681"/>
      <c r="C86" s="680"/>
      <c r="D86" s="682"/>
      <c r="E86" s="682"/>
      <c r="F86" s="682"/>
      <c r="G86" s="682"/>
      <c r="H86" s="683"/>
      <c r="I86" s="683"/>
    </row>
    <row r="87" spans="1:9" x14ac:dyDescent="0.25">
      <c r="A87" s="680"/>
      <c r="B87" s="681">
        <v>42746</v>
      </c>
      <c r="C87" s="680">
        <v>80</v>
      </c>
      <c r="D87" s="682">
        <v>34.020000000000003</v>
      </c>
      <c r="E87" s="682">
        <v>34.28</v>
      </c>
      <c r="F87" s="682">
        <f>C87*(E87-D87)</f>
        <v>20.799999999999841</v>
      </c>
      <c r="G87" s="682">
        <f>D87*C87</f>
        <v>2721.6000000000004</v>
      </c>
      <c r="H87" s="683">
        <f>(E87-D87)/D87</f>
        <v>7.6425631981186948E-3</v>
      </c>
      <c r="I87" s="683"/>
    </row>
    <row r="88" spans="1:9" x14ac:dyDescent="0.25">
      <c r="A88" s="680"/>
      <c r="B88" s="681">
        <v>42758</v>
      </c>
      <c r="C88" s="680">
        <v>120</v>
      </c>
      <c r="D88" s="682">
        <v>33.44</v>
      </c>
      <c r="E88" s="682">
        <v>32.71</v>
      </c>
      <c r="F88" s="682">
        <f>C88*(E88-D88)</f>
        <v>-87.599999999999625</v>
      </c>
      <c r="G88" s="682">
        <f>D88*C88</f>
        <v>4012.7999999999997</v>
      </c>
      <c r="H88" s="683">
        <f>(E88-D88)/D88</f>
        <v>-2.1830143540669766E-2</v>
      </c>
      <c r="I88" s="683"/>
    </row>
    <row r="89" spans="1:9" x14ac:dyDescent="0.25">
      <c r="A89" s="680" t="s">
        <v>352</v>
      </c>
      <c r="B89" s="681">
        <v>42760</v>
      </c>
      <c r="C89" s="680">
        <v>40</v>
      </c>
      <c r="D89" s="682">
        <v>32.961500000000001</v>
      </c>
      <c r="E89" s="682">
        <v>33.68</v>
      </c>
      <c r="F89" s="682">
        <f>C89*(E89-D89)</f>
        <v>28.739999999999952</v>
      </c>
      <c r="G89" s="682">
        <f>D89*C89</f>
        <v>1318.46</v>
      </c>
      <c r="H89" s="683">
        <f>(E89-D89)/D89</f>
        <v>2.1798158457594429E-2</v>
      </c>
      <c r="I89" s="683"/>
    </row>
    <row r="90" spans="1:9" x14ac:dyDescent="0.25">
      <c r="A90" s="680"/>
      <c r="B90" s="681">
        <v>42766</v>
      </c>
      <c r="C90" s="680">
        <v>0</v>
      </c>
      <c r="D90" s="682"/>
      <c r="E90" s="682"/>
      <c r="F90" s="682">
        <v>-46.49</v>
      </c>
      <c r="G90" s="682"/>
      <c r="H90" s="683"/>
      <c r="I90" s="683"/>
    </row>
    <row r="91" spans="1:9" x14ac:dyDescent="0.25">
      <c r="A91" s="680">
        <v>0</v>
      </c>
      <c r="B91" s="681">
        <v>42843</v>
      </c>
      <c r="C91" s="680">
        <v>80</v>
      </c>
      <c r="D91" s="682">
        <v>31.661100000000001</v>
      </c>
      <c r="E91" s="682">
        <v>30.99</v>
      </c>
      <c r="F91" s="682">
        <f t="shared" ref="F91:F110" si="19">C91*(E91-D91)</f>
        <v>-53.688000000000216</v>
      </c>
      <c r="G91" s="682">
        <f t="shared" ref="G91:G110" si="20">D91*C91</f>
        <v>2532.8879999999999</v>
      </c>
      <c r="H91" s="683">
        <f t="shared" ref="H91:H110" si="21">(E91-D91)/D91</f>
        <v>-2.1196357675507253E-2</v>
      </c>
      <c r="I91" s="684"/>
    </row>
    <row r="92" spans="1:9" x14ac:dyDescent="0.25">
      <c r="A92" s="680">
        <v>0</v>
      </c>
      <c r="B92" s="681">
        <v>42873</v>
      </c>
      <c r="C92" s="680">
        <v>160</v>
      </c>
      <c r="D92" s="682">
        <v>30.6706</v>
      </c>
      <c r="E92" s="682">
        <v>29.73</v>
      </c>
      <c r="F92" s="682">
        <f t="shared" si="19"/>
        <v>-150.49599999999998</v>
      </c>
      <c r="G92" s="682">
        <f t="shared" si="20"/>
        <v>4907.2960000000003</v>
      </c>
      <c r="H92" s="684">
        <f t="shared" si="21"/>
        <v>-3.0667805651014322E-2</v>
      </c>
      <c r="I92" s="684"/>
    </row>
    <row r="93" spans="1:9" x14ac:dyDescent="0.25">
      <c r="A93" s="680"/>
      <c r="B93" s="681">
        <v>42901</v>
      </c>
      <c r="C93" s="680">
        <v>80</v>
      </c>
      <c r="D93" s="682">
        <v>30.041799999999999</v>
      </c>
      <c r="E93" s="682">
        <v>30.43</v>
      </c>
      <c r="F93" s="682">
        <f t="shared" si="19"/>
        <v>31.056000000000097</v>
      </c>
      <c r="G93" s="682">
        <f t="shared" si="20"/>
        <v>2403.3440000000001</v>
      </c>
      <c r="H93" s="684">
        <f t="shared" si="21"/>
        <v>1.2921995353141331E-2</v>
      </c>
      <c r="I93" s="684"/>
    </row>
    <row r="94" spans="1:9" x14ac:dyDescent="0.25">
      <c r="A94" s="680">
        <v>80</v>
      </c>
      <c r="B94" s="681">
        <v>42917</v>
      </c>
      <c r="C94" s="680">
        <v>80</v>
      </c>
      <c r="D94" s="682">
        <v>29.463799999999999</v>
      </c>
      <c r="E94" s="682">
        <v>33.22</v>
      </c>
      <c r="F94" s="682">
        <f t="shared" si="19"/>
        <v>300.49599999999998</v>
      </c>
      <c r="G94" s="682">
        <f t="shared" si="20"/>
        <v>2357.1039999999998</v>
      </c>
      <c r="H94" s="684">
        <f t="shared" si="21"/>
        <v>0.12748525309023276</v>
      </c>
      <c r="I94" s="684"/>
    </row>
    <row r="95" spans="1:9" x14ac:dyDescent="0.25">
      <c r="A95" s="680">
        <v>80</v>
      </c>
      <c r="B95" s="681">
        <v>42957</v>
      </c>
      <c r="C95" s="680">
        <v>180</v>
      </c>
      <c r="D95" s="682">
        <v>22.695</v>
      </c>
      <c r="E95" s="682">
        <v>17.190000000000001</v>
      </c>
      <c r="F95" s="682">
        <f t="shared" si="19"/>
        <v>-990.89999999999986</v>
      </c>
      <c r="G95" s="682">
        <f t="shared" si="20"/>
        <v>4085.1</v>
      </c>
      <c r="H95" s="684">
        <f t="shared" si="21"/>
        <v>-0.24256444150693982</v>
      </c>
      <c r="I95" s="684"/>
    </row>
    <row r="96" spans="1:9" x14ac:dyDescent="0.25">
      <c r="A96" s="680">
        <v>80</v>
      </c>
      <c r="B96" s="681">
        <v>42983</v>
      </c>
      <c r="C96" s="680">
        <v>180</v>
      </c>
      <c r="D96" s="682">
        <v>22.695</v>
      </c>
      <c r="E96" s="682">
        <v>15.41</v>
      </c>
      <c r="F96" s="682">
        <f t="shared" si="19"/>
        <v>-1311.3</v>
      </c>
      <c r="G96" s="682">
        <f t="shared" si="20"/>
        <v>4085.1</v>
      </c>
      <c r="H96" s="684">
        <f t="shared" si="21"/>
        <v>-0.32099581405595945</v>
      </c>
      <c r="I96" s="684"/>
    </row>
    <row r="97" spans="1:9" x14ac:dyDescent="0.25">
      <c r="A97" s="680">
        <v>80</v>
      </c>
      <c r="B97" s="681">
        <v>42989</v>
      </c>
      <c r="C97" s="680">
        <v>80</v>
      </c>
      <c r="D97" s="682">
        <v>27.8643</v>
      </c>
      <c r="E97" s="682">
        <v>18.5</v>
      </c>
      <c r="F97" s="682">
        <f t="shared" si="19"/>
        <v>-749.14400000000001</v>
      </c>
      <c r="G97" s="682">
        <f t="shared" si="20"/>
        <v>2229.1440000000002</v>
      </c>
      <c r="H97" s="684">
        <f t="shared" si="21"/>
        <v>-0.33606801534580089</v>
      </c>
      <c r="I97" s="684"/>
    </row>
    <row r="98" spans="1:9" x14ac:dyDescent="0.25">
      <c r="A98" s="680">
        <v>80</v>
      </c>
      <c r="B98" s="681">
        <v>42996</v>
      </c>
      <c r="C98" s="680">
        <v>180</v>
      </c>
      <c r="D98" s="682">
        <v>22.1341</v>
      </c>
      <c r="E98" s="682">
        <v>16.989999999999998</v>
      </c>
      <c r="F98" s="682">
        <f t="shared" si="19"/>
        <v>-925.93800000000033</v>
      </c>
      <c r="G98" s="682">
        <f t="shared" si="20"/>
        <v>3984.1379999999999</v>
      </c>
      <c r="H98" s="684">
        <f t="shared" si="21"/>
        <v>-0.23240610641498871</v>
      </c>
      <c r="I98" s="684"/>
    </row>
    <row r="99" spans="1:9" x14ac:dyDescent="0.25">
      <c r="A99" s="680">
        <v>0</v>
      </c>
      <c r="B99" s="681">
        <v>43010</v>
      </c>
      <c r="C99" s="680">
        <v>100</v>
      </c>
      <c r="D99" s="682">
        <v>24.8977</v>
      </c>
      <c r="E99" s="682">
        <v>18.47</v>
      </c>
      <c r="F99" s="682">
        <f t="shared" si="19"/>
        <v>-642.77000000000021</v>
      </c>
      <c r="G99" s="682">
        <f t="shared" si="20"/>
        <v>2489.77</v>
      </c>
      <c r="H99" s="684">
        <f t="shared" si="21"/>
        <v>-0.25816440876064861</v>
      </c>
      <c r="I99" s="684"/>
    </row>
    <row r="100" spans="1:9" x14ac:dyDescent="0.25">
      <c r="A100" s="680">
        <v>0</v>
      </c>
      <c r="B100" s="681">
        <v>43011</v>
      </c>
      <c r="C100" s="680">
        <v>180</v>
      </c>
      <c r="D100" s="682">
        <v>21.809799999999999</v>
      </c>
      <c r="E100" s="682">
        <v>18.82</v>
      </c>
      <c r="F100" s="682">
        <f t="shared" si="19"/>
        <v>-538.16399999999976</v>
      </c>
      <c r="G100" s="682">
        <f t="shared" si="20"/>
        <v>3925.7639999999997</v>
      </c>
      <c r="H100" s="684">
        <f t="shared" si="21"/>
        <v>-0.13708516355033054</v>
      </c>
      <c r="I100" s="682">
        <v>21.5</v>
      </c>
    </row>
    <row r="101" spans="1:9" x14ac:dyDescent="0.25">
      <c r="A101" s="680">
        <v>0</v>
      </c>
      <c r="B101" s="681">
        <v>43012</v>
      </c>
      <c r="C101" s="680">
        <v>180</v>
      </c>
      <c r="D101" s="682">
        <v>21.81</v>
      </c>
      <c r="E101" s="682">
        <v>16.079999999999998</v>
      </c>
      <c r="F101" s="682">
        <f t="shared" si="19"/>
        <v>-1031.4000000000001</v>
      </c>
      <c r="G101" s="682">
        <f t="shared" si="20"/>
        <v>3925.7999999999997</v>
      </c>
      <c r="H101" s="684">
        <f t="shared" si="21"/>
        <v>-0.2627235213204952</v>
      </c>
      <c r="I101" s="684"/>
    </row>
    <row r="102" spans="1:9" x14ac:dyDescent="0.25">
      <c r="A102" s="680">
        <v>0</v>
      </c>
      <c r="B102" s="681">
        <v>43013</v>
      </c>
      <c r="C102" s="680">
        <v>280</v>
      </c>
      <c r="D102" s="682">
        <v>19.663499999999999</v>
      </c>
      <c r="E102" s="682">
        <v>15.68</v>
      </c>
      <c r="F102" s="682">
        <f t="shared" si="19"/>
        <v>-1115.3799999999999</v>
      </c>
      <c r="G102" s="682">
        <f t="shared" si="20"/>
        <v>5505.78</v>
      </c>
      <c r="H102" s="684">
        <f t="shared" si="21"/>
        <v>-0.2025834668294047</v>
      </c>
      <c r="I102" s="682">
        <v>19.5</v>
      </c>
    </row>
    <row r="103" spans="1:9" x14ac:dyDescent="0.25">
      <c r="A103" s="680">
        <v>100</v>
      </c>
      <c r="B103" s="681">
        <v>43031</v>
      </c>
      <c r="C103" s="680">
        <v>280</v>
      </c>
      <c r="D103" s="682">
        <v>19.663499999999999</v>
      </c>
      <c r="E103" s="682">
        <v>14.54</v>
      </c>
      <c r="F103" s="682">
        <f t="shared" si="19"/>
        <v>-1434.58</v>
      </c>
      <c r="G103" s="682">
        <f t="shared" si="20"/>
        <v>5505.78</v>
      </c>
      <c r="H103" s="684">
        <f t="shared" si="21"/>
        <v>-0.26055890355226691</v>
      </c>
      <c r="I103" s="682"/>
    </row>
    <row r="104" spans="1:9" x14ac:dyDescent="0.25">
      <c r="A104" s="680"/>
      <c r="B104" s="681">
        <v>43044</v>
      </c>
      <c r="C104" s="680">
        <v>480</v>
      </c>
      <c r="D104" s="682">
        <v>16.170000000000002</v>
      </c>
      <c r="E104" s="682">
        <v>11.4</v>
      </c>
      <c r="F104" s="682">
        <f t="shared" si="19"/>
        <v>-2289.6000000000008</v>
      </c>
      <c r="G104" s="682">
        <f t="shared" si="20"/>
        <v>7761.6</v>
      </c>
      <c r="H104" s="684">
        <f t="shared" si="21"/>
        <v>-0.29499072356215217</v>
      </c>
      <c r="I104" s="684"/>
    </row>
    <row r="105" spans="1:9" x14ac:dyDescent="0.25">
      <c r="A105" s="680">
        <v>80</v>
      </c>
      <c r="B105" s="681">
        <v>43045</v>
      </c>
      <c r="C105" s="680">
        <v>280</v>
      </c>
      <c r="D105" s="682">
        <v>19.092300000000002</v>
      </c>
      <c r="E105" s="682">
        <v>12.41</v>
      </c>
      <c r="F105" s="682">
        <f t="shared" si="19"/>
        <v>-1871.0440000000003</v>
      </c>
      <c r="G105" s="682">
        <f t="shared" si="20"/>
        <v>5345.8440000000001</v>
      </c>
      <c r="H105" s="684">
        <f t="shared" si="21"/>
        <v>-0.34999973811431839</v>
      </c>
      <c r="I105" s="685" t="s">
        <v>739</v>
      </c>
    </row>
    <row r="106" spans="1:9" x14ac:dyDescent="0.25">
      <c r="A106" s="680">
        <v>0</v>
      </c>
      <c r="B106" s="681">
        <v>43070</v>
      </c>
      <c r="C106" s="680">
        <v>200</v>
      </c>
      <c r="D106" s="682">
        <v>20.621300000000002</v>
      </c>
      <c r="E106" s="682">
        <v>15.26</v>
      </c>
      <c r="F106" s="682">
        <f t="shared" si="19"/>
        <v>-1072.2600000000004</v>
      </c>
      <c r="G106" s="682">
        <f t="shared" si="20"/>
        <v>4124.26</v>
      </c>
      <c r="H106" s="684">
        <f t="shared" si="21"/>
        <v>-0.25998845853559188</v>
      </c>
      <c r="I106" s="684"/>
    </row>
    <row r="107" spans="1:9" x14ac:dyDescent="0.25">
      <c r="A107" s="680">
        <v>200</v>
      </c>
      <c r="B107" s="681">
        <v>43077</v>
      </c>
      <c r="C107" s="680">
        <v>200</v>
      </c>
      <c r="D107" s="682">
        <v>20.62</v>
      </c>
      <c r="E107" s="682">
        <v>16.059999999999999</v>
      </c>
      <c r="F107" s="682">
        <f t="shared" si="19"/>
        <v>-912.00000000000045</v>
      </c>
      <c r="G107" s="682">
        <f t="shared" si="20"/>
        <v>4124</v>
      </c>
      <c r="H107" s="684">
        <f t="shared" si="21"/>
        <v>-0.22114451988360825</v>
      </c>
      <c r="I107" s="684"/>
    </row>
    <row r="108" spans="1:9" x14ac:dyDescent="0.25">
      <c r="A108" s="680">
        <v>200</v>
      </c>
      <c r="B108" s="681">
        <v>43082</v>
      </c>
      <c r="C108" s="680">
        <v>200</v>
      </c>
      <c r="D108" s="682">
        <v>20.52</v>
      </c>
      <c r="E108" s="682">
        <v>15.7</v>
      </c>
      <c r="F108" s="682">
        <f t="shared" si="19"/>
        <v>-964</v>
      </c>
      <c r="G108" s="682">
        <f t="shared" si="20"/>
        <v>4104</v>
      </c>
      <c r="H108" s="684">
        <f t="shared" si="21"/>
        <v>-0.23489278752436649</v>
      </c>
      <c r="I108" s="684" t="s">
        <v>184</v>
      </c>
    </row>
    <row r="109" spans="1:9" x14ac:dyDescent="0.25">
      <c r="A109" s="680">
        <v>200</v>
      </c>
      <c r="B109" s="681">
        <v>43083</v>
      </c>
      <c r="C109" s="680">
        <v>200</v>
      </c>
      <c r="D109" s="682">
        <v>20.520199999999999</v>
      </c>
      <c r="E109" s="682">
        <v>19.22</v>
      </c>
      <c r="F109" s="682">
        <f t="shared" si="19"/>
        <v>-260.04000000000008</v>
      </c>
      <c r="G109" s="682">
        <f t="shared" si="20"/>
        <v>4104.04</v>
      </c>
      <c r="H109" s="684">
        <f t="shared" si="21"/>
        <v>-6.3361955536495762E-2</v>
      </c>
      <c r="I109" s="684"/>
    </row>
    <row r="110" spans="1:9" x14ac:dyDescent="0.25">
      <c r="A110" s="680">
        <v>100</v>
      </c>
      <c r="B110" s="681">
        <v>43111</v>
      </c>
      <c r="C110" s="680">
        <v>100</v>
      </c>
      <c r="D110" s="682">
        <v>19.73</v>
      </c>
      <c r="E110" s="682">
        <v>21.74</v>
      </c>
      <c r="F110" s="682">
        <f t="shared" si="19"/>
        <v>200.9999999999998</v>
      </c>
      <c r="G110" s="682">
        <f t="shared" si="20"/>
        <v>1973</v>
      </c>
      <c r="H110" s="684">
        <f t="shared" si="21"/>
        <v>0.10187531677648241</v>
      </c>
      <c r="I110" s="684"/>
    </row>
    <row r="111" spans="1:9" x14ac:dyDescent="0.25">
      <c r="A111" s="680"/>
      <c r="B111" s="681">
        <v>43112</v>
      </c>
      <c r="C111" s="680">
        <v>0</v>
      </c>
      <c r="D111" s="682"/>
      <c r="E111" s="682">
        <v>22.07</v>
      </c>
      <c r="F111" s="682">
        <v>284.97000000000003</v>
      </c>
      <c r="G111" s="682"/>
      <c r="H111" s="684"/>
      <c r="I111" s="684"/>
    </row>
    <row r="112" spans="1:9" x14ac:dyDescent="0.25">
      <c r="A112" s="680"/>
      <c r="B112" s="681"/>
      <c r="C112" s="680"/>
      <c r="D112" s="682"/>
      <c r="E112" s="682"/>
      <c r="F112" s="682"/>
      <c r="G112" s="682"/>
      <c r="H112" s="684"/>
      <c r="I112" s="684"/>
    </row>
    <row r="113" spans="1:9" x14ac:dyDescent="0.25">
      <c r="A113" s="680"/>
      <c r="B113" s="681"/>
      <c r="C113" s="680"/>
      <c r="D113" s="682"/>
      <c r="E113" s="682"/>
      <c r="F113" s="682"/>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sheetData>
  <conditionalFormatting sqref="O17:O37">
    <cfRule type="colorScale" priority="133">
      <colorScale>
        <cfvo type="min"/>
        <cfvo type="percentile" val="50"/>
        <cfvo type="max"/>
        <color rgb="FFF8696B"/>
        <color rgb="FFFFEB84"/>
        <color rgb="FF63BE7B"/>
      </colorScale>
    </cfRule>
  </conditionalFormatting>
  <conditionalFormatting sqref="P17:P37">
    <cfRule type="colorScale" priority="132">
      <colorScale>
        <cfvo type="min"/>
        <cfvo type="percentile" val="50"/>
        <cfvo type="max"/>
        <color rgb="FFF8696B"/>
        <color rgb="FFFFEB84"/>
        <color rgb="FF63BE7B"/>
      </colorScale>
    </cfRule>
  </conditionalFormatting>
  <conditionalFormatting sqref="Q46:Q63">
    <cfRule type="colorScale" priority="131">
      <colorScale>
        <cfvo type="min"/>
        <cfvo type="percentile" val="50"/>
        <cfvo type="max"/>
        <color rgb="FFF8696B"/>
        <color rgb="FFFFEB84"/>
        <color rgb="FF63BE7B"/>
      </colorScale>
    </cfRule>
  </conditionalFormatting>
  <conditionalFormatting sqref="F27:F30 H38:H53 I43:K53 F38:F53 L53 H59:L59 F58:F59 H58:K58 J54:J57">
    <cfRule type="expression" dxfId="281" priority="127">
      <formula>F27&gt;0</formula>
    </cfRule>
    <cfRule type="expression" dxfId="280" priority="128">
      <formula>F27&lt;0</formula>
    </cfRule>
  </conditionalFormatting>
  <conditionalFormatting sqref="H27:H29">
    <cfRule type="expression" dxfId="279" priority="125">
      <formula>H27&gt;0</formula>
    </cfRule>
    <cfRule type="expression" dxfId="278" priority="126">
      <formula>H27&lt;0</formula>
    </cfRule>
  </conditionalFormatting>
  <conditionalFormatting sqref="H30">
    <cfRule type="expression" dxfId="277" priority="121">
      <formula>H30&gt;0</formula>
    </cfRule>
    <cfRule type="expression" dxfId="276" priority="122">
      <formula>H30&lt;0</formula>
    </cfRule>
  </conditionalFormatting>
  <conditionalFormatting sqref="H31:H35">
    <cfRule type="expression" dxfId="275" priority="119">
      <formula>H31&gt;0</formula>
    </cfRule>
    <cfRule type="expression" dxfId="274" priority="120">
      <formula>H31&lt;0</formula>
    </cfRule>
  </conditionalFormatting>
  <conditionalFormatting sqref="F31">
    <cfRule type="expression" dxfId="273" priority="113">
      <formula>F31&gt;0</formula>
    </cfRule>
    <cfRule type="expression" dxfId="272" priority="114">
      <formula>F31&lt;0</formula>
    </cfRule>
  </conditionalFormatting>
  <conditionalFormatting sqref="I25:I29">
    <cfRule type="expression" dxfId="271" priority="111">
      <formula>I25&gt;0</formula>
    </cfRule>
    <cfRule type="expression" dxfId="270" priority="112">
      <formula>I25&lt;0</formula>
    </cfRule>
  </conditionalFormatting>
  <conditionalFormatting sqref="I30:I33 I35 I38 K38 J21:J39 I40:K41 J42:K42">
    <cfRule type="expression" dxfId="269" priority="105">
      <formula>I21&gt;0</formula>
    </cfRule>
    <cfRule type="expression" dxfId="268" priority="106">
      <formula>I21&lt;0</formula>
    </cfRule>
  </conditionalFormatting>
  <conditionalFormatting sqref="I21:I24 K21:K24">
    <cfRule type="expression" dxfId="267" priority="103">
      <formula>I21&gt;0</formula>
    </cfRule>
    <cfRule type="expression" dxfId="266" priority="104">
      <formula>I21&lt;0</formula>
    </cfRule>
  </conditionalFormatting>
  <conditionalFormatting sqref="F32:F35">
    <cfRule type="expression" dxfId="265" priority="101">
      <formula>F32&gt;0</formula>
    </cfRule>
    <cfRule type="expression" dxfId="264" priority="102">
      <formula>F32&lt;0</formula>
    </cfRule>
  </conditionalFormatting>
  <conditionalFormatting sqref="Q8">
    <cfRule type="expression" dxfId="263" priority="97">
      <formula>Q8&gt;0</formula>
    </cfRule>
    <cfRule type="expression" dxfId="262" priority="98">
      <formula>Q8&lt;0</formula>
    </cfRule>
  </conditionalFormatting>
  <conditionalFormatting sqref="Q7">
    <cfRule type="expression" dxfId="261" priority="99">
      <formula>Q7&gt;0</formula>
    </cfRule>
    <cfRule type="expression" dxfId="260" priority="100">
      <formula>Q7&lt;0</formula>
    </cfRule>
  </conditionalFormatting>
  <conditionalFormatting sqref="F86">
    <cfRule type="expression" dxfId="259" priority="85">
      <formula>F86&gt;0</formula>
    </cfRule>
    <cfRule type="expression" dxfId="258" priority="86">
      <formula>F86&lt;0</formula>
    </cfRule>
  </conditionalFormatting>
  <conditionalFormatting sqref="H86">
    <cfRule type="expression" dxfId="257" priority="83">
      <formula>H86&gt;0</formula>
    </cfRule>
    <cfRule type="expression" dxfId="256" priority="84">
      <formula>H86&lt;0</formula>
    </cfRule>
  </conditionalFormatting>
  <conditionalFormatting sqref="I86">
    <cfRule type="expression" dxfId="255" priority="71">
      <formula>I86&gt;0</formula>
    </cfRule>
    <cfRule type="expression" dxfId="254" priority="72">
      <formula>I86&lt;0</formula>
    </cfRule>
  </conditionalFormatting>
  <conditionalFormatting sqref="F25:F26">
    <cfRule type="expression" dxfId="253" priority="67">
      <formula>F25&gt;0</formula>
    </cfRule>
    <cfRule type="expression" dxfId="252" priority="68">
      <formula>F25&lt;0</formula>
    </cfRule>
  </conditionalFormatting>
  <conditionalFormatting sqref="H25:H26">
    <cfRule type="expression" dxfId="251" priority="65">
      <formula>H25&gt;0</formula>
    </cfRule>
    <cfRule type="expression" dxfId="250" priority="66">
      <formula>H25&lt;0</formula>
    </cfRule>
  </conditionalFormatting>
  <conditionalFormatting sqref="F92:F96">
    <cfRule type="expression" dxfId="249" priority="63">
      <formula>F92&gt;0</formula>
    </cfRule>
    <cfRule type="expression" dxfId="248" priority="64">
      <formula>F92&lt;0</formula>
    </cfRule>
  </conditionalFormatting>
  <conditionalFormatting sqref="H92:H94">
    <cfRule type="expression" dxfId="247" priority="61">
      <formula>H92&gt;0</formula>
    </cfRule>
    <cfRule type="expression" dxfId="246" priority="62">
      <formula>H92&lt;0</formula>
    </cfRule>
  </conditionalFormatting>
  <conditionalFormatting sqref="H95:H96">
    <cfRule type="expression" dxfId="245" priority="59">
      <formula>H95&gt;0</formula>
    </cfRule>
    <cfRule type="expression" dxfId="244" priority="60">
      <formula>H95&lt;0</formula>
    </cfRule>
  </conditionalFormatting>
  <conditionalFormatting sqref="H97:H122">
    <cfRule type="expression" dxfId="243" priority="57">
      <formula>H97&gt;0</formula>
    </cfRule>
    <cfRule type="expression" dxfId="242" priority="58">
      <formula>H97&lt;0</formula>
    </cfRule>
  </conditionalFormatting>
  <conditionalFormatting sqref="F87:F90">
    <cfRule type="expression" dxfId="241" priority="55">
      <formula>F87&gt;0</formula>
    </cfRule>
    <cfRule type="expression" dxfId="240" priority="56">
      <formula>F87&lt;0</formula>
    </cfRule>
  </conditionalFormatting>
  <conditionalFormatting sqref="H87:H90">
    <cfRule type="expression" dxfId="239" priority="53">
      <formula>H87&gt;0</formula>
    </cfRule>
    <cfRule type="expression" dxfId="238" priority="54">
      <formula>H87&lt;0</formula>
    </cfRule>
  </conditionalFormatting>
  <conditionalFormatting sqref="F97">
    <cfRule type="expression" dxfId="237" priority="51">
      <formula>F97&gt;0</formula>
    </cfRule>
    <cfRule type="expression" dxfId="236" priority="52">
      <formula>F97&lt;0</formula>
    </cfRule>
  </conditionalFormatting>
  <conditionalFormatting sqref="I91:I93">
    <cfRule type="expression" dxfId="235" priority="49">
      <formula>I91&gt;0</formula>
    </cfRule>
    <cfRule type="expression" dxfId="234" priority="50">
      <formula>I91&lt;0</formula>
    </cfRule>
  </conditionalFormatting>
  <conditionalFormatting sqref="I94">
    <cfRule type="expression" dxfId="233" priority="47">
      <formula>I94&gt;0</formula>
    </cfRule>
    <cfRule type="expression" dxfId="232" priority="48">
      <formula>I94&lt;0</formula>
    </cfRule>
  </conditionalFormatting>
  <conditionalFormatting sqref="I95">
    <cfRule type="expression" dxfId="231" priority="45">
      <formula>I95&gt;0</formula>
    </cfRule>
    <cfRule type="expression" dxfId="230" priority="46">
      <formula>I95&lt;0</formula>
    </cfRule>
  </conditionalFormatting>
  <conditionalFormatting sqref="I96:I99 I101 I104 I106:I122">
    <cfRule type="expression" dxfId="229" priority="43">
      <formula>I96&gt;0</formula>
    </cfRule>
    <cfRule type="expression" dxfId="228" priority="44">
      <formula>I96&lt;0</formula>
    </cfRule>
  </conditionalFormatting>
  <conditionalFormatting sqref="I87:I90">
    <cfRule type="expression" dxfId="227" priority="41">
      <formula>I87&gt;0</formula>
    </cfRule>
    <cfRule type="expression" dxfId="226" priority="42">
      <formula>I87&lt;0</formula>
    </cfRule>
  </conditionalFormatting>
  <conditionalFormatting sqref="F98:F122">
    <cfRule type="expression" dxfId="225" priority="39">
      <formula>F98&gt;0</formula>
    </cfRule>
    <cfRule type="expression" dxfId="224" priority="40">
      <formula>F98&lt;0</formula>
    </cfRule>
  </conditionalFormatting>
  <conditionalFormatting sqref="F91">
    <cfRule type="expression" dxfId="223" priority="37">
      <formula>F91&gt;0</formula>
    </cfRule>
    <cfRule type="expression" dxfId="222" priority="38">
      <formula>F91&lt;0</formula>
    </cfRule>
  </conditionalFormatting>
  <conditionalFormatting sqref="H91">
    <cfRule type="expression" dxfId="221" priority="35">
      <formula>H91&gt;0</formula>
    </cfRule>
    <cfRule type="expression" dxfId="220" priority="36">
      <formula>H91&lt;0</formula>
    </cfRule>
  </conditionalFormatting>
  <conditionalFormatting sqref="F21:F24">
    <cfRule type="expression" dxfId="219" priority="33">
      <formula>F21&gt;0</formula>
    </cfRule>
    <cfRule type="expression" dxfId="218" priority="34">
      <formula>F21&lt;0</formula>
    </cfRule>
  </conditionalFormatting>
  <conditionalFormatting sqref="H21:H24">
    <cfRule type="expression" dxfId="217" priority="31">
      <formula>H21&gt;0</formula>
    </cfRule>
    <cfRule type="expression" dxfId="216" priority="32">
      <formula>H21&lt;0</formula>
    </cfRule>
  </conditionalFormatting>
  <conditionalFormatting sqref="K25:K27 K30:K37">
    <cfRule type="expression" dxfId="215" priority="29">
      <formula>K25&gt;0</formula>
    </cfRule>
    <cfRule type="expression" dxfId="214" priority="30">
      <formula>K25&lt;0</formula>
    </cfRule>
  </conditionalFormatting>
  <conditionalFormatting sqref="H37">
    <cfRule type="expression" dxfId="213" priority="27">
      <formula>H37&gt;0</formula>
    </cfRule>
    <cfRule type="expression" dxfId="212" priority="28">
      <formula>H37&lt;0</formula>
    </cfRule>
  </conditionalFormatting>
  <conditionalFormatting sqref="F37">
    <cfRule type="expression" dxfId="211" priority="25">
      <formula>F37&gt;0</formula>
    </cfRule>
    <cfRule type="expression" dxfId="210" priority="26">
      <formula>F37&lt;0</formula>
    </cfRule>
  </conditionalFormatting>
  <conditionalFormatting sqref="H36">
    <cfRule type="expression" dxfId="209" priority="21">
      <formula>H36&gt;0</formula>
    </cfRule>
    <cfRule type="expression" dxfId="208" priority="22">
      <formula>H36&lt;0</formula>
    </cfRule>
  </conditionalFormatting>
  <conditionalFormatting sqref="F36">
    <cfRule type="expression" dxfId="207" priority="19">
      <formula>F36&gt;0</formula>
    </cfRule>
    <cfRule type="expression" dxfId="206" priority="20">
      <formula>F36&lt;0</formula>
    </cfRule>
  </conditionalFormatting>
  <conditionalFormatting sqref="L38 L51">
    <cfRule type="expression" dxfId="205" priority="15">
      <formula>L38&gt;0</formula>
    </cfRule>
    <cfRule type="expression" dxfId="204" priority="16">
      <formula>L38&lt;0</formula>
    </cfRule>
  </conditionalFormatting>
  <conditionalFormatting sqref="L21:L24">
    <cfRule type="expression" dxfId="203" priority="13">
      <formula>L21&gt;0</formula>
    </cfRule>
    <cfRule type="expression" dxfId="202" priority="14">
      <formula>L21&lt;0</formula>
    </cfRule>
  </conditionalFormatting>
  <conditionalFormatting sqref="L25:L27 L30:L37">
    <cfRule type="expression" dxfId="201" priority="11">
      <formula>L25&gt;0</formula>
    </cfRule>
    <cfRule type="expression" dxfId="200" priority="12">
      <formula>L25&lt;0</formula>
    </cfRule>
  </conditionalFormatting>
  <conditionalFormatting sqref="F54:F55 H54:I55 K54:K55">
    <cfRule type="expression" dxfId="199" priority="9">
      <formula>F54&gt;0</formula>
    </cfRule>
    <cfRule type="expression" dxfId="198" priority="10">
      <formula>F54&lt;0</formula>
    </cfRule>
  </conditionalFormatting>
  <conditionalFormatting sqref="F56:F57 H56:I57 K56:K57">
    <cfRule type="expression" dxfId="197" priority="5">
      <formula>F56&gt;0</formula>
    </cfRule>
    <cfRule type="expression" dxfId="196" priority="6">
      <formula>F56&lt;0</formula>
    </cfRule>
  </conditionalFormatting>
  <hyperlinks>
    <hyperlink ref="A3" location="ACTIVE!A1" display="Back"/>
    <hyperlink ref="A64"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2019-02-22T01:10:00Z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