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01" l="1"/>
  <c r="C18" i="101"/>
  <c r="A761" i="38"/>
  <c r="D761" i="38"/>
  <c r="E761" i="38"/>
  <c r="G761" i="38"/>
  <c r="H761" i="38"/>
  <c r="K761" i="38"/>
  <c r="L761" i="38" s="1"/>
  <c r="M761" i="38"/>
  <c r="N761" i="38" s="1"/>
  <c r="S761" i="38"/>
  <c r="V761" i="38"/>
  <c r="X761" i="38" s="1"/>
  <c r="F54" i="86"/>
  <c r="H54" i="86"/>
  <c r="G54" i="86"/>
  <c r="W761" i="38" l="1"/>
  <c r="P761" i="38"/>
  <c r="Q761" i="38" s="1"/>
  <c r="O761" i="38"/>
  <c r="Z761" i="38"/>
  <c r="U761" i="38"/>
  <c r="A760" i="38"/>
  <c r="D760" i="38"/>
  <c r="E760" i="38"/>
  <c r="G760" i="38"/>
  <c r="H760" i="38"/>
  <c r="K760" i="38"/>
  <c r="L760" i="38" s="1"/>
  <c r="P760" i="38" s="1"/>
  <c r="M760" i="38"/>
  <c r="N760" i="38" s="1"/>
  <c r="S760" i="38"/>
  <c r="F59" i="93"/>
  <c r="H59" i="93"/>
  <c r="G59" i="93"/>
  <c r="F14" i="93"/>
  <c r="C18" i="93"/>
  <c r="F36" i="107"/>
  <c r="G36" i="107"/>
  <c r="H36" i="107"/>
  <c r="F5" i="107"/>
  <c r="F308" i="25"/>
  <c r="G308" i="25"/>
  <c r="H308" i="25"/>
  <c r="F307" i="25"/>
  <c r="H307" i="25"/>
  <c r="G307" i="25"/>
  <c r="F106" i="25"/>
  <c r="K83" i="25"/>
  <c r="F50" i="99"/>
  <c r="H50" i="99"/>
  <c r="G50" i="99"/>
  <c r="F9" i="99"/>
  <c r="Y761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1" i="92"/>
  <c r="H61" i="92"/>
  <c r="G61" i="92"/>
  <c r="F14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18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M19" i="113"/>
  <c r="C85" i="112"/>
  <c r="M85" i="113"/>
  <c r="M19" i="112"/>
  <c r="K19" i="113"/>
  <c r="H85" i="112"/>
  <c r="F19" i="112"/>
  <c r="H19" i="113"/>
  <c r="C85" i="113"/>
  <c r="F19" i="113"/>
  <c r="C19" i="112"/>
  <c r="C19" i="113"/>
  <c r="F85" i="112"/>
  <c r="M85" i="112"/>
  <c r="F85" i="113"/>
  <c r="K19" i="112"/>
  <c r="K85" i="113"/>
  <c r="H85" i="113"/>
  <c r="H19" i="112"/>
  <c r="K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0"/>
  <c r="K85" i="111"/>
  <c r="K19" i="111"/>
  <c r="F85" i="110"/>
  <c r="F19" i="111"/>
  <c r="F85" i="111"/>
  <c r="M19" i="111"/>
  <c r="M85" i="111"/>
  <c r="H19" i="110"/>
  <c r="H19" i="111"/>
  <c r="M19" i="110"/>
  <c r="K85" i="110"/>
  <c r="C85" i="110"/>
  <c r="M85" i="110"/>
  <c r="F19" i="110"/>
  <c r="H85" i="110"/>
  <c r="C85" i="111"/>
  <c r="K19" i="110"/>
  <c r="H85" i="111"/>
  <c r="C19" i="111"/>
  <c r="Q3" i="112" l="1"/>
  <c r="Q6" i="112" s="1"/>
  <c r="O750" i="38"/>
  <c r="Q3" i="113"/>
  <c r="Q6" i="113" s="1"/>
  <c r="Q8" i="113"/>
  <c r="Q7" i="113" s="1"/>
  <c r="Q7" i="112"/>
  <c r="Q9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301" i="25"/>
  <c r="G301" i="25"/>
  <c r="H301" i="25"/>
  <c r="F19" i="109"/>
  <c r="M19" i="109"/>
  <c r="C19" i="109"/>
  <c r="K85" i="109"/>
  <c r="M85" i="109"/>
  <c r="K19" i="109"/>
  <c r="F85" i="109"/>
  <c r="H19" i="109"/>
  <c r="C85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H18" i="92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K19" i="108"/>
  <c r="M85" i="108"/>
  <c r="F85" i="108"/>
  <c r="F19" i="108"/>
  <c r="M19" i="108"/>
  <c r="H19" i="108"/>
  <c r="K85" i="108"/>
  <c r="C85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M85" i="107"/>
  <c r="F19" i="107"/>
  <c r="F85" i="107"/>
  <c r="C85" i="107"/>
  <c r="K85" i="107"/>
  <c r="H19" i="107"/>
  <c r="H85" i="107"/>
  <c r="K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C85" i="106"/>
  <c r="K19" i="106"/>
  <c r="F85" i="106"/>
  <c r="F19" i="106"/>
  <c r="M85" i="106"/>
  <c r="K85" i="106"/>
  <c r="H19" i="106"/>
  <c r="M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M19" i="47"/>
  <c r="C37" i="46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F19" i="105"/>
  <c r="H85" i="105"/>
  <c r="H19" i="105"/>
  <c r="M85" i="105"/>
  <c r="K85" i="105"/>
  <c r="C85" i="105"/>
  <c r="F85" i="105"/>
  <c r="C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C19" i="104"/>
  <c r="M85" i="104"/>
  <c r="H85" i="104"/>
  <c r="K85" i="104"/>
  <c r="K19" i="104"/>
  <c r="F85" i="104"/>
  <c r="H19" i="104"/>
  <c r="C85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K85" i="103"/>
  <c r="M19" i="103"/>
  <c r="M85" i="103"/>
  <c r="C85" i="103"/>
  <c r="F19" i="103"/>
  <c r="C19" i="103"/>
  <c r="F85" i="103"/>
  <c r="H85" i="103"/>
  <c r="H19" i="103"/>
  <c r="K19" i="89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K85" i="102"/>
  <c r="H85" i="102"/>
  <c r="C19" i="102"/>
  <c r="M19" i="102"/>
  <c r="F19" i="102"/>
  <c r="K19" i="102"/>
  <c r="F85" i="102"/>
  <c r="M85" i="102"/>
  <c r="C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K19" i="100"/>
  <c r="H85" i="99"/>
  <c r="K19" i="99"/>
  <c r="C85" i="101"/>
  <c r="F85" i="100"/>
  <c r="C19" i="99"/>
  <c r="K85" i="100"/>
  <c r="F19" i="100"/>
  <c r="C85" i="100"/>
  <c r="K85" i="99"/>
  <c r="M19" i="100"/>
  <c r="F19" i="99"/>
  <c r="H85" i="101"/>
  <c r="C85" i="99"/>
  <c r="M85" i="100"/>
  <c r="H85" i="100"/>
  <c r="M19" i="99"/>
  <c r="M85" i="101"/>
  <c r="H19" i="99"/>
  <c r="K85" i="101"/>
  <c r="M19" i="101"/>
  <c r="H19" i="101"/>
  <c r="F85" i="101"/>
  <c r="F19" i="101"/>
  <c r="M85" i="99"/>
  <c r="H19" i="100"/>
  <c r="C19" i="101"/>
  <c r="K19" i="101"/>
  <c r="C19" i="100"/>
  <c r="F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85" i="98"/>
  <c r="K19" i="98"/>
  <c r="H19" i="97"/>
  <c r="K85" i="98"/>
  <c r="C85" i="97"/>
  <c r="F19" i="98"/>
  <c r="H19" i="98"/>
  <c r="K85" i="97"/>
  <c r="M19" i="97"/>
  <c r="K25" i="88"/>
  <c r="C19" i="97"/>
  <c r="F19" i="97"/>
  <c r="C19" i="98"/>
  <c r="M19" i="98"/>
  <c r="H85" i="98"/>
  <c r="M85" i="97"/>
  <c r="F85" i="97"/>
  <c r="H85" i="97"/>
  <c r="M85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F84" i="96"/>
  <c r="M19" i="96"/>
  <c r="H84" i="96"/>
  <c r="K19" i="96"/>
  <c r="H19" i="96"/>
  <c r="F19" i="96"/>
  <c r="K84" i="96"/>
  <c r="C19" i="96"/>
  <c r="C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C85" i="95"/>
  <c r="H19" i="95"/>
  <c r="F19" i="95"/>
  <c r="M85" i="95"/>
  <c r="F85" i="95"/>
  <c r="C19" i="95"/>
  <c r="M19" i="95"/>
  <c r="H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F85" i="94"/>
  <c r="H85" i="94"/>
  <c r="M85" i="94"/>
  <c r="M19" i="94"/>
  <c r="H19" i="94"/>
  <c r="C19" i="94"/>
  <c r="K19" i="94"/>
  <c r="F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H88" i="93"/>
  <c r="M88" i="93"/>
  <c r="K88" i="93"/>
  <c r="H19" i="93"/>
  <c r="C88" i="93"/>
  <c r="F88" i="93"/>
  <c r="M19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7" i="92"/>
  <c r="K87" i="92"/>
  <c r="H87" i="92"/>
  <c r="F87" i="92"/>
  <c r="C8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19" i="91"/>
  <c r="F19" i="91"/>
  <c r="K19" i="92"/>
  <c r="H19" i="91"/>
  <c r="H88" i="92"/>
  <c r="K88" i="92"/>
  <c r="C88" i="92"/>
  <c r="M19" i="92"/>
  <c r="F19" i="92"/>
  <c r="C19" i="92"/>
  <c r="K85" i="91"/>
  <c r="M85" i="91"/>
  <c r="F85" i="91"/>
  <c r="C85" i="91"/>
  <c r="M88" i="92"/>
  <c r="H85" i="91"/>
  <c r="H19" i="92"/>
  <c r="K19" i="91"/>
  <c r="F88" i="92"/>
  <c r="M19" i="91"/>
  <c r="F19" i="47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H19" i="90"/>
  <c r="M19" i="90"/>
  <c r="M85" i="90"/>
  <c r="K19" i="90"/>
  <c r="K85" i="90"/>
  <c r="F85" i="90"/>
  <c r="C85" i="90"/>
  <c r="H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60" i="51"/>
  <c r="M85" i="89"/>
  <c r="H85" i="89"/>
  <c r="H19" i="89"/>
  <c r="K85" i="89"/>
  <c r="F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25" i="88"/>
  <c r="K85" i="87"/>
  <c r="M19" i="87"/>
  <c r="C19" i="87"/>
  <c r="K101" i="88"/>
  <c r="F101" i="88"/>
  <c r="K19" i="87"/>
  <c r="C85" i="87"/>
  <c r="C101" i="88"/>
  <c r="H101" i="88"/>
  <c r="M85" i="87"/>
  <c r="H19" i="87"/>
  <c r="F19" i="87"/>
  <c r="M25" i="88"/>
  <c r="M101" i="88"/>
  <c r="H85" i="87"/>
  <c r="F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85" i="86"/>
  <c r="K85" i="86"/>
  <c r="F19" i="86"/>
  <c r="H85" i="86"/>
  <c r="C85" i="86"/>
  <c r="C19" i="86"/>
  <c r="M19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85" i="85"/>
  <c r="H85" i="85"/>
  <c r="K85" i="85"/>
  <c r="F19" i="85"/>
  <c r="K19" i="85"/>
  <c r="M19" i="85"/>
  <c r="C85" i="85"/>
  <c r="H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25" i="84"/>
  <c r="K85" i="83"/>
  <c r="C110" i="84"/>
  <c r="H25" i="84"/>
  <c r="M85" i="83"/>
  <c r="M110" i="84"/>
  <c r="H19" i="83"/>
  <c r="F110" i="84"/>
  <c r="F25" i="84"/>
  <c r="C25" i="84"/>
  <c r="F85" i="83"/>
  <c r="C85" i="83"/>
  <c r="F19" i="83"/>
  <c r="K110" i="84"/>
  <c r="H110" i="84"/>
  <c r="M19" i="83"/>
  <c r="C19" i="83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M18" i="74"/>
  <c r="H60" i="82"/>
  <c r="H19" i="82"/>
  <c r="M19" i="82"/>
  <c r="C19" i="82"/>
  <c r="F60" i="82"/>
  <c r="H18" i="74"/>
  <c r="M60" i="82"/>
  <c r="F19" i="82"/>
  <c r="K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H96" i="31"/>
  <c r="F96" i="31"/>
  <c r="C78" i="75"/>
  <c r="M96" i="31"/>
  <c r="M78" i="75"/>
  <c r="F78" i="75"/>
  <c r="H78" i="75"/>
  <c r="C96" i="31"/>
  <c r="K96" i="31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K85" i="64"/>
  <c r="M19" i="64"/>
  <c r="K19" i="64"/>
  <c r="H19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F30" i="81"/>
  <c r="M110" i="81"/>
  <c r="K110" i="81"/>
  <c r="C110" i="81"/>
  <c r="M30" i="81"/>
  <c r="H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H85" i="80"/>
  <c r="C85" i="80"/>
  <c r="H19" i="80"/>
  <c r="K19" i="80"/>
  <c r="M85" i="80"/>
  <c r="K85" i="80"/>
  <c r="C19" i="80"/>
  <c r="F85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M19" i="79"/>
  <c r="M65" i="79"/>
  <c r="K19" i="79"/>
  <c r="C65" i="79"/>
  <c r="F19" i="79"/>
  <c r="H65" i="79"/>
  <c r="F65" i="79"/>
  <c r="K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85" i="78"/>
  <c r="M19" i="78"/>
  <c r="M85" i="78"/>
  <c r="C19" i="78"/>
  <c r="F85" i="78"/>
  <c r="H19" i="78"/>
  <c r="H85" i="78"/>
  <c r="K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C89" i="77"/>
  <c r="H19" i="77"/>
  <c r="F19" i="77"/>
  <c r="C19" i="77"/>
  <c r="M19" i="77"/>
  <c r="H89" i="77"/>
  <c r="K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F19" i="76"/>
  <c r="C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H93" i="68"/>
  <c r="F93" i="68"/>
  <c r="M93" i="68"/>
  <c r="K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37" i="25"/>
  <c r="H837" i="25"/>
  <c r="C837" i="25"/>
  <c r="F813" i="25"/>
  <c r="F812" i="25"/>
  <c r="F811" i="25"/>
  <c r="F810" i="25"/>
  <c r="F809" i="25"/>
  <c r="F808" i="25"/>
  <c r="F807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F719" i="25"/>
  <c r="F718" i="25"/>
  <c r="F717" i="25"/>
  <c r="K716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38" i="25"/>
  <c r="C838" i="25"/>
  <c r="M838" i="25"/>
  <c r="H838" i="25"/>
  <c r="F838" i="25"/>
  <c r="O364" i="38" l="1"/>
  <c r="Z364" i="38"/>
  <c r="N363" i="38"/>
  <c r="F837" i="25"/>
  <c r="K837" i="25"/>
  <c r="P363" i="38"/>
  <c r="O363" i="38" l="1"/>
  <c r="Z363" i="38"/>
  <c r="M574" i="25"/>
  <c r="Q10" i="25" s="1"/>
  <c r="E362" i="38"/>
  <c r="H362" i="38"/>
  <c r="K362" i="38"/>
  <c r="M362" i="38"/>
  <c r="U362" i="38" s="1"/>
  <c r="S362" i="38"/>
  <c r="K307" i="25" l="1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H320" i="25"/>
  <c r="G320" i="25"/>
  <c r="H319" i="25"/>
  <c r="G319" i="25"/>
  <c r="H318" i="25"/>
  <c r="G318" i="25"/>
  <c r="H317" i="25"/>
  <c r="G317" i="25"/>
  <c r="H316" i="25"/>
  <c r="G316" i="25"/>
  <c r="H315" i="25"/>
  <c r="G315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760" i="38" s="1"/>
  <c r="X760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8" i="43"/>
  <c r="C19" i="71"/>
  <c r="M19" i="34"/>
  <c r="M23" i="17"/>
  <c r="F213" i="57"/>
  <c r="K51" i="54"/>
  <c r="C19" i="75"/>
  <c r="C23" i="57"/>
  <c r="C94" i="52"/>
  <c r="C19" i="72"/>
  <c r="K23" i="17"/>
  <c r="C19" i="69"/>
  <c r="M19" i="73"/>
  <c r="M77" i="70"/>
  <c r="F75" i="41"/>
  <c r="H19" i="69"/>
  <c r="C19" i="62"/>
  <c r="K119" i="7"/>
  <c r="K19" i="66"/>
  <c r="K60" i="51"/>
  <c r="H40" i="58"/>
  <c r="M19" i="70"/>
  <c r="F19" i="71"/>
  <c r="F19" i="72"/>
  <c r="M156" i="49"/>
  <c r="M72" i="59"/>
  <c r="K204" i="58"/>
  <c r="C86" i="53"/>
  <c r="M108" i="45"/>
  <c r="K19" i="59"/>
  <c r="F19" i="62"/>
  <c r="C19" i="55"/>
  <c r="H19" i="41"/>
  <c r="C19" i="68"/>
  <c r="M81" i="61"/>
  <c r="H65" i="71"/>
  <c r="F65" i="71"/>
  <c r="K67" i="60"/>
  <c r="C19" i="63"/>
  <c r="K30" i="40"/>
  <c r="M19" i="45"/>
  <c r="M19" i="41"/>
  <c r="K451" i="17"/>
  <c r="F156" i="49"/>
  <c r="C65" i="71"/>
  <c r="F19" i="75"/>
  <c r="K19" i="50"/>
  <c r="K63" i="66"/>
  <c r="F81" i="61"/>
  <c r="M213" i="57"/>
  <c r="H63" i="66"/>
  <c r="C19" i="54"/>
  <c r="M19" i="62"/>
  <c r="H19" i="62"/>
  <c r="F72" i="59"/>
  <c r="C65" i="63"/>
  <c r="C90" i="72"/>
  <c r="K19" i="72"/>
  <c r="M60" i="51"/>
  <c r="H86" i="53"/>
  <c r="M94" i="52"/>
  <c r="K40" i="58"/>
  <c r="C19" i="45"/>
  <c r="K19" i="53"/>
  <c r="K19" i="73"/>
  <c r="F85" i="64"/>
  <c r="M19" i="71"/>
  <c r="F23" i="17"/>
  <c r="C19" i="34"/>
  <c r="K18" i="74"/>
  <c r="H81" i="61"/>
  <c r="K19" i="3"/>
  <c r="M19" i="75"/>
  <c r="C72" i="59"/>
  <c r="H19" i="68"/>
  <c r="K19" i="62"/>
  <c r="K19" i="34"/>
  <c r="F19" i="45"/>
  <c r="C108" i="45"/>
  <c r="M19" i="54"/>
  <c r="K77" i="70"/>
  <c r="K72" i="59"/>
  <c r="H72" i="59"/>
  <c r="K94" i="52"/>
  <c r="C19" i="64"/>
  <c r="C100" i="34"/>
  <c r="K19" i="60"/>
  <c r="K100" i="34"/>
  <c r="K19" i="61"/>
  <c r="C19" i="60"/>
  <c r="F100" i="34"/>
  <c r="H25" i="31"/>
  <c r="H100" i="34"/>
  <c r="M100" i="34"/>
  <c r="H77" i="70"/>
  <c r="M65" i="71"/>
  <c r="M19" i="52"/>
  <c r="H156" i="49"/>
  <c r="K19" i="71"/>
  <c r="F65" i="63"/>
  <c r="H67" i="60"/>
  <c r="K19" i="68"/>
  <c r="H90" i="72"/>
  <c r="M65" i="63"/>
  <c r="M19" i="69"/>
  <c r="F30" i="40"/>
  <c r="M19" i="66"/>
  <c r="H19" i="34"/>
  <c r="C19" i="53"/>
  <c r="K86" i="53"/>
  <c r="M19" i="72"/>
  <c r="K25" i="31"/>
  <c r="H55" i="50"/>
  <c r="C30" i="40"/>
  <c r="K19" i="70"/>
  <c r="C19" i="59"/>
  <c r="H19" i="61"/>
  <c r="C67" i="60"/>
  <c r="F19" i="53"/>
  <c r="C75" i="41"/>
  <c r="K213" i="57"/>
  <c r="F19" i="69"/>
  <c r="M19" i="50"/>
  <c r="K19" i="55"/>
  <c r="H19" i="52"/>
  <c r="H19" i="59"/>
  <c r="H23" i="17"/>
  <c r="M86" i="53"/>
  <c r="M40" i="58"/>
  <c r="H204" i="58"/>
  <c r="H19" i="53"/>
  <c r="H65" i="63"/>
  <c r="M19" i="3"/>
  <c r="C81" i="61"/>
  <c r="F94" i="52"/>
  <c r="M19" i="60"/>
  <c r="F113" i="25"/>
  <c r="F60" i="51"/>
  <c r="C213" i="57"/>
  <c r="M19" i="53"/>
  <c r="C23" i="17"/>
  <c r="K23" i="57"/>
  <c r="F40" i="58"/>
  <c r="H451" i="17"/>
  <c r="M75" i="41"/>
  <c r="K156" i="49"/>
  <c r="K65" i="71"/>
  <c r="C19" i="66"/>
  <c r="F90" i="72"/>
  <c r="F19" i="60"/>
  <c r="H19" i="55"/>
  <c r="K65" i="63"/>
  <c r="C63" i="66"/>
  <c r="H213" i="57"/>
  <c r="C77" i="70"/>
  <c r="H19" i="60"/>
  <c r="C85" i="64"/>
  <c r="F55" i="50"/>
  <c r="M63" i="66"/>
  <c r="M30" i="49"/>
  <c r="C19" i="61"/>
  <c r="F23" i="57"/>
  <c r="K19" i="52"/>
  <c r="M19" i="59"/>
  <c r="M25" i="31"/>
  <c r="M19" i="61"/>
  <c r="C119" i="7"/>
  <c r="K55" i="50"/>
  <c r="H19" i="66"/>
  <c r="F19" i="63"/>
  <c r="F108" i="45"/>
  <c r="F19" i="64"/>
  <c r="F19" i="73"/>
  <c r="H19" i="63"/>
  <c r="K19" i="63"/>
  <c r="K108" i="45"/>
  <c r="M23" i="57"/>
  <c r="M19" i="63"/>
  <c r="K19" i="54"/>
  <c r="F51" i="54"/>
  <c r="F77" i="70"/>
  <c r="C19" i="41"/>
  <c r="C30" i="49"/>
  <c r="F19" i="61"/>
  <c r="H19" i="3"/>
  <c r="C156" i="49"/>
  <c r="H30" i="40"/>
  <c r="C19" i="50"/>
  <c r="C51" i="54"/>
  <c r="H19" i="54"/>
  <c r="F19" i="54"/>
  <c r="F63" i="66"/>
  <c r="F19" i="34"/>
  <c r="H19" i="75"/>
  <c r="F19" i="66"/>
  <c r="F19" i="3"/>
  <c r="K75" i="41"/>
  <c r="F19" i="59"/>
  <c r="H19" i="71"/>
  <c r="F19" i="52"/>
  <c r="F451" i="17"/>
  <c r="K19" i="75"/>
  <c r="F67" i="60"/>
  <c r="M451" i="17"/>
  <c r="M55" i="50"/>
  <c r="M67" i="60"/>
  <c r="F86" i="53"/>
  <c r="C451" i="17"/>
  <c r="M119" i="7"/>
  <c r="M30" i="40"/>
  <c r="C19" i="3"/>
  <c r="F18" i="74"/>
  <c r="C113" i="25"/>
  <c r="K81" i="61"/>
  <c r="F19" i="41"/>
  <c r="F19" i="55"/>
  <c r="H19" i="73"/>
  <c r="K19" i="41"/>
  <c r="M51" i="54"/>
  <c r="K19" i="69"/>
  <c r="H94" i="52"/>
  <c r="M204" i="58"/>
  <c r="C40" i="58"/>
  <c r="M19" i="68"/>
  <c r="H51" i="54"/>
  <c r="C19" i="52"/>
  <c r="C204" i="58"/>
  <c r="H19" i="50"/>
  <c r="H119" i="7"/>
  <c r="F119" i="7"/>
  <c r="M90" i="72"/>
  <c r="H113" i="25"/>
  <c r="F19" i="70"/>
  <c r="F30" i="49"/>
  <c r="C19" i="73"/>
  <c r="K90" i="72"/>
  <c r="H108" i="45"/>
  <c r="H19" i="72"/>
  <c r="F204" i="58"/>
  <c r="C25" i="31"/>
  <c r="C55" i="50"/>
  <c r="F25" i="31"/>
  <c r="C19" i="70"/>
  <c r="H19" i="70"/>
  <c r="F19" i="50"/>
  <c r="H75" i="41"/>
  <c r="M19" i="55"/>
  <c r="F19" i="68"/>
  <c r="V759" i="38" l="1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60" i="38" s="1"/>
  <c r="Y76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58" i="38" l="1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6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K135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58" i="38" l="1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<sst xmlns="http://schemas.openxmlformats.org/spreadsheetml/2006/main" count="8401" uniqueCount="1321">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</sst>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09"/>
      <tableStyleElement type="headerRow" dxfId="3208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119752"/>
        <c:axId val="468746144"/>
      </c:scatterChart>
      <c:valAx>
        <c:axId val="36711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746144"/>
        <c:crosses val="autoZero"/>
        <c:crossBetween val="midCat"/>
      </c:valAx>
      <c:valAx>
        <c:axId val="4687461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11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0736"/>
        <c:axId val="478268448"/>
      </c:scatterChart>
      <c:valAx>
        <c:axId val="46857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68448"/>
        <c:crosses val="autoZero"/>
        <c:crossBetween val="midCat"/>
      </c:valAx>
      <c:valAx>
        <c:axId val="4782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707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67952"/>
        <c:axId val="364725888"/>
      </c:scatterChart>
      <c:valAx>
        <c:axId val="46856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25888"/>
        <c:crosses val="autoZero"/>
        <c:crossBetween val="midCat"/>
      </c:valAx>
      <c:valAx>
        <c:axId val="3647258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56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27456"/>
        <c:axId val="364728240"/>
      </c:scatterChart>
      <c:valAx>
        <c:axId val="364727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28240"/>
        <c:crosses val="autoZero"/>
        <c:crossBetween val="midCat"/>
      </c:valAx>
      <c:valAx>
        <c:axId val="3647282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2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31008"/>
        <c:axId val="478536888"/>
      </c:scatterChart>
      <c:valAx>
        <c:axId val="47853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6888"/>
        <c:crosses val="autoZero"/>
        <c:crossBetween val="midCat"/>
      </c:valAx>
      <c:valAx>
        <c:axId val="47853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35712"/>
        <c:axId val="478536104"/>
      </c:scatterChart>
      <c:valAx>
        <c:axId val="47853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6104"/>
        <c:crosses val="autoZero"/>
        <c:crossBetween val="midCat"/>
      </c:valAx>
      <c:valAx>
        <c:axId val="4785361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36496"/>
        <c:axId val="478534144"/>
      </c:scatterChart>
      <c:valAx>
        <c:axId val="47853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4144"/>
        <c:crosses val="autoZero"/>
        <c:crossBetween val="midCat"/>
      </c:valAx>
      <c:valAx>
        <c:axId val="478534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6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532184"/>
        <c:axId val="478537672"/>
      </c:scatterChart>
      <c:valAx>
        <c:axId val="47853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7672"/>
        <c:crosses val="autoZero"/>
        <c:crossBetween val="midCat"/>
      </c:valAx>
      <c:valAx>
        <c:axId val="47853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2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89136"/>
        <c:axId val="480387568"/>
      </c:lineChart>
      <c:dateAx>
        <c:axId val="48038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87568"/>
        <c:crosses val="autoZero"/>
        <c:auto val="1"/>
        <c:lblOffset val="100"/>
        <c:baseTimeUnit val="days"/>
      </c:dateAx>
      <c:valAx>
        <c:axId val="48038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8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83648"/>
        <c:axId val="480384040"/>
      </c:lineChart>
      <c:dateAx>
        <c:axId val="48038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84040"/>
        <c:crosses val="autoZero"/>
        <c:auto val="1"/>
        <c:lblOffset val="100"/>
        <c:baseTimeUnit val="days"/>
      </c:dateAx>
      <c:valAx>
        <c:axId val="480384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8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531400"/>
        <c:axId val="478537280"/>
      </c:lineChart>
      <c:dateAx>
        <c:axId val="478531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7280"/>
        <c:crosses val="autoZero"/>
        <c:auto val="1"/>
        <c:lblOffset val="100"/>
        <c:baseTimeUnit val="days"/>
      </c:dateAx>
      <c:valAx>
        <c:axId val="47853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3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899936"/>
        <c:axId val="482901112"/>
      </c:lineChart>
      <c:dateAx>
        <c:axId val="482899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1112"/>
        <c:crosses val="autoZero"/>
        <c:auto val="1"/>
        <c:lblOffset val="100"/>
        <c:baseTimeUnit val="days"/>
      </c:dateAx>
      <c:valAx>
        <c:axId val="48290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00328"/>
        <c:axId val="482905032"/>
      </c:lineChart>
      <c:dateAx>
        <c:axId val="48290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5032"/>
        <c:crosses val="autoZero"/>
        <c:auto val="1"/>
        <c:lblOffset val="100"/>
        <c:baseTimeUnit val="days"/>
      </c:dateAx>
      <c:valAx>
        <c:axId val="48290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03464"/>
        <c:axId val="482901504"/>
      </c:lineChart>
      <c:dateAx>
        <c:axId val="482903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1504"/>
        <c:crosses val="autoZero"/>
        <c:auto val="1"/>
        <c:lblOffset val="100"/>
        <c:baseTimeUnit val="days"/>
      </c:dateAx>
      <c:valAx>
        <c:axId val="48290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905816"/>
        <c:axId val="482902680"/>
      </c:lineChart>
      <c:dateAx>
        <c:axId val="482905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2680"/>
        <c:crosses val="autoZero"/>
        <c:auto val="1"/>
        <c:lblOffset val="100"/>
        <c:baseTimeUnit val="days"/>
      </c:dateAx>
      <c:valAx>
        <c:axId val="48290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903072"/>
        <c:axId val="482898368"/>
      </c:lineChart>
      <c:dateAx>
        <c:axId val="482903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8368"/>
        <c:crosses val="autoZero"/>
        <c:auto val="1"/>
        <c:lblOffset val="100"/>
        <c:baseTimeUnit val="days"/>
      </c:dateAx>
      <c:valAx>
        <c:axId val="4828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MRO!$D$117:$D$312</c:f>
              <c:numCache>
                <c:formatCode>0.000</c:formatCode>
                <c:ptCount val="196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MRO!$E$117:$E$312</c:f>
              <c:numCache>
                <c:formatCode>0.00</c:formatCode>
                <c:ptCount val="196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99152"/>
        <c:axId val="483434552"/>
      </c:lineChart>
      <c:dateAx>
        <c:axId val="482899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4552"/>
        <c:crosses val="autoZero"/>
        <c:auto val="1"/>
        <c:lblOffset val="100"/>
        <c:baseTimeUnit val="days"/>
      </c:dateAx>
      <c:valAx>
        <c:axId val="48343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MRO!$B$117:$B$312</c:f>
              <c:numCache>
                <c:formatCode>m/d/yyyy</c:formatCode>
                <c:ptCount val="196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</c:numCache>
            </c:numRef>
          </c:cat>
          <c:val>
            <c:numRef>
              <c:f>MRO!$K$117:$K$312</c:f>
              <c:numCache>
                <c:formatCode>0.00</c:formatCode>
                <c:ptCount val="196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34944"/>
        <c:axId val="483441608"/>
      </c:lineChart>
      <c:dateAx>
        <c:axId val="483434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41608"/>
        <c:crosses val="autoZero"/>
        <c:auto val="1"/>
        <c:lblOffset val="100"/>
        <c:baseTimeUnit val="days"/>
      </c:dateAx>
      <c:valAx>
        <c:axId val="48344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39648"/>
        <c:axId val="483440040"/>
      </c:lineChart>
      <c:dateAx>
        <c:axId val="48343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40040"/>
        <c:crosses val="autoZero"/>
        <c:auto val="1"/>
        <c:lblOffset val="100"/>
        <c:baseTimeUnit val="days"/>
      </c:dateAx>
      <c:valAx>
        <c:axId val="4834400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36120"/>
        <c:axId val="483436512"/>
      </c:lineChart>
      <c:dateAx>
        <c:axId val="48343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6512"/>
        <c:crosses val="autoZero"/>
        <c:auto val="1"/>
        <c:lblOffset val="100"/>
        <c:baseTimeUnit val="days"/>
      </c:dateAx>
      <c:valAx>
        <c:axId val="4834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42000"/>
        <c:axId val="483438472"/>
      </c:lineChart>
      <c:dateAx>
        <c:axId val="483442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8472"/>
        <c:crosses val="autoZero"/>
        <c:auto val="1"/>
        <c:lblOffset val="100"/>
        <c:baseTimeUnit val="days"/>
      </c:dateAx>
      <c:valAx>
        <c:axId val="483438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4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36904"/>
        <c:axId val="483437296"/>
      </c:lineChart>
      <c:dateAx>
        <c:axId val="483436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7296"/>
        <c:crosses val="autoZero"/>
        <c:auto val="1"/>
        <c:lblOffset val="100"/>
        <c:baseTimeUnit val="days"/>
      </c:dateAx>
      <c:valAx>
        <c:axId val="48343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40432"/>
        <c:axId val="482902288"/>
      </c:lineChart>
      <c:dateAx>
        <c:axId val="48344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02288"/>
        <c:crosses val="autoZero"/>
        <c:auto val="1"/>
        <c:lblOffset val="100"/>
        <c:baseTimeUnit val="days"/>
      </c:dateAx>
      <c:valAx>
        <c:axId val="48290228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404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72616"/>
        <c:axId val="495866736"/>
      </c:lineChart>
      <c:dateAx>
        <c:axId val="495872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6736"/>
        <c:crosses val="autoZero"/>
        <c:auto val="1"/>
        <c:lblOffset val="100"/>
        <c:baseTimeUnit val="days"/>
      </c:dateAx>
      <c:valAx>
        <c:axId val="49586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726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870656"/>
        <c:axId val="495867912"/>
      </c:lineChart>
      <c:dateAx>
        <c:axId val="495870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7912"/>
        <c:crosses val="autoZero"/>
        <c:auto val="1"/>
        <c:lblOffset val="100"/>
        <c:baseTimeUnit val="days"/>
      </c:dateAx>
      <c:valAx>
        <c:axId val="49586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7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868696"/>
        <c:axId val="495867128"/>
      </c:lineChart>
      <c:dateAx>
        <c:axId val="49586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7128"/>
        <c:crosses val="autoZero"/>
        <c:auto val="1"/>
        <c:lblOffset val="100"/>
        <c:baseTimeUnit val="days"/>
      </c:dateAx>
      <c:valAx>
        <c:axId val="49586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67520"/>
        <c:axId val="495869480"/>
      </c:lineChart>
      <c:dateAx>
        <c:axId val="495867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9480"/>
        <c:crosses val="autoZero"/>
        <c:auto val="1"/>
        <c:lblOffset val="100"/>
        <c:baseTimeUnit val="days"/>
      </c:dateAx>
      <c:valAx>
        <c:axId val="49586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68304"/>
        <c:axId val="495869088"/>
      </c:lineChart>
      <c:dateAx>
        <c:axId val="495868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9088"/>
        <c:crosses val="autoZero"/>
        <c:auto val="1"/>
        <c:lblOffset val="100"/>
        <c:baseTimeUnit val="days"/>
      </c:dateAx>
      <c:valAx>
        <c:axId val="4958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6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71048"/>
        <c:axId val="495847072"/>
      </c:lineChart>
      <c:dateAx>
        <c:axId val="495871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7072"/>
        <c:crosses val="autoZero"/>
        <c:auto val="1"/>
        <c:lblOffset val="100"/>
        <c:baseTimeUnit val="days"/>
      </c:dateAx>
      <c:valAx>
        <c:axId val="49584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7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52952"/>
        <c:axId val="495851776"/>
      </c:lineChart>
      <c:dateAx>
        <c:axId val="495852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51776"/>
        <c:crosses val="autoZero"/>
        <c:auto val="1"/>
        <c:lblOffset val="100"/>
        <c:baseTimeUnit val="days"/>
      </c:dateAx>
      <c:valAx>
        <c:axId val="49585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52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45896"/>
        <c:axId val="495849816"/>
      </c:lineChart>
      <c:dateAx>
        <c:axId val="495845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9816"/>
        <c:crosses val="autoZero"/>
        <c:auto val="1"/>
        <c:lblOffset val="100"/>
        <c:baseTimeUnit val="days"/>
      </c:dateAx>
      <c:valAx>
        <c:axId val="49584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5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48248"/>
        <c:axId val="495848640"/>
      </c:lineChart>
      <c:dateAx>
        <c:axId val="495848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8640"/>
        <c:crosses val="autoZero"/>
        <c:auto val="1"/>
        <c:lblOffset val="100"/>
        <c:baseTimeUnit val="days"/>
      </c:dateAx>
      <c:valAx>
        <c:axId val="49584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49424"/>
        <c:axId val="495850208"/>
      </c:lineChart>
      <c:dateAx>
        <c:axId val="495849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50208"/>
        <c:crosses val="autoZero"/>
        <c:auto val="1"/>
        <c:lblOffset val="100"/>
        <c:baseTimeUnit val="days"/>
      </c:dateAx>
      <c:valAx>
        <c:axId val="49585020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50600"/>
        <c:axId val="495850992"/>
      </c:lineChart>
      <c:dateAx>
        <c:axId val="495850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50992"/>
        <c:crosses val="autoZero"/>
        <c:auto val="1"/>
        <c:lblOffset val="100"/>
        <c:baseTimeUnit val="days"/>
      </c:dateAx>
      <c:valAx>
        <c:axId val="49585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50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2544"/>
        <c:axId val="484054504"/>
      </c:lineChart>
      <c:dateAx>
        <c:axId val="48405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504"/>
        <c:crosses val="autoZero"/>
        <c:auto val="1"/>
        <c:lblOffset val="100"/>
        <c:baseTimeUnit val="days"/>
      </c:dateAx>
      <c:valAx>
        <c:axId val="484054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6464"/>
        <c:axId val="484057248"/>
      </c:lineChart>
      <c:dateAx>
        <c:axId val="484056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7248"/>
        <c:crosses val="autoZero"/>
        <c:auto val="1"/>
        <c:lblOffset val="100"/>
        <c:baseTimeUnit val="days"/>
      </c:dateAx>
      <c:valAx>
        <c:axId val="48405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1760"/>
        <c:axId val="484056856"/>
      </c:lineChart>
      <c:dateAx>
        <c:axId val="484051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856"/>
        <c:crosses val="autoZero"/>
        <c:auto val="1"/>
        <c:lblOffset val="100"/>
        <c:baseTimeUnit val="days"/>
      </c:dateAx>
      <c:valAx>
        <c:axId val="4840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6072"/>
        <c:axId val="484052936"/>
      </c:lineChart>
      <c:dateAx>
        <c:axId val="484056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2936"/>
        <c:crosses val="autoZero"/>
        <c:auto val="1"/>
        <c:lblOffset val="100"/>
        <c:baseTimeUnit val="days"/>
      </c:dateAx>
      <c:valAx>
        <c:axId val="484052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53328"/>
        <c:axId val="484054112"/>
      </c:lineChart>
      <c:dateAx>
        <c:axId val="484053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4112"/>
        <c:crosses val="autoZero"/>
        <c:auto val="1"/>
        <c:lblOffset val="100"/>
        <c:baseTimeUnit val="days"/>
      </c:dateAx>
      <c:valAx>
        <c:axId val="48405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AYI!$E$25:$E$65</c:f>
              <c:numCache>
                <c:formatCode>0.00</c:formatCode>
                <c:ptCount val="4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AYI!$D$25:$D$67</c:f>
              <c:numCache>
                <c:formatCode>0.00</c:formatCode>
                <c:ptCount val="43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930872"/>
        <c:axId val="496936360"/>
      </c:lineChart>
      <c:dateAx>
        <c:axId val="49693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6360"/>
        <c:crosses val="autoZero"/>
        <c:auto val="1"/>
        <c:lblOffset val="100"/>
        <c:baseTimeUnit val="days"/>
      </c:dateAx>
      <c:valAx>
        <c:axId val="4969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AYI!$B$25:$B$65</c:f>
              <c:numCache>
                <c:formatCode>d\-mmm</c:formatCode>
                <c:ptCount val="4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</c:numCache>
            </c:numRef>
          </c:cat>
          <c:val>
            <c:numRef>
              <c:f>AYI!$F$25:$F$65</c:f>
              <c:numCache>
                <c:formatCode>0.00</c:formatCode>
                <c:ptCount val="4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932440"/>
        <c:axId val="496933224"/>
      </c:lineChart>
      <c:dateAx>
        <c:axId val="496932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3224"/>
        <c:crosses val="autoZero"/>
        <c:auto val="1"/>
        <c:lblOffset val="100"/>
        <c:baseTimeUnit val="days"/>
      </c:dateAx>
      <c:valAx>
        <c:axId val="49693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35576"/>
        <c:axId val="496935184"/>
      </c:lineChart>
      <c:dateAx>
        <c:axId val="496935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5184"/>
        <c:crosses val="autoZero"/>
        <c:auto val="1"/>
        <c:lblOffset val="100"/>
        <c:baseTimeUnit val="days"/>
      </c:dateAx>
      <c:valAx>
        <c:axId val="49693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34400"/>
        <c:axId val="496935968"/>
      </c:lineChart>
      <c:dateAx>
        <c:axId val="496934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5968"/>
        <c:crosses val="autoZero"/>
        <c:auto val="1"/>
        <c:lblOffset val="100"/>
        <c:baseTimeUnit val="days"/>
      </c:dateAx>
      <c:valAx>
        <c:axId val="49693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937144"/>
        <c:axId val="496937536"/>
      </c:scatterChart>
      <c:valAx>
        <c:axId val="49693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7536"/>
        <c:crosses val="autoZero"/>
        <c:crossBetween val="midCat"/>
      </c:valAx>
      <c:valAx>
        <c:axId val="496937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937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65384"/>
        <c:axId val="482461856"/>
      </c:scatterChart>
      <c:valAx>
        <c:axId val="482465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1856"/>
        <c:crosses val="autoZero"/>
        <c:crossBetween val="midCat"/>
      </c:valAx>
      <c:valAx>
        <c:axId val="48246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5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59112"/>
        <c:axId val="482465776"/>
      </c:lineChart>
      <c:catAx>
        <c:axId val="482459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5776"/>
        <c:crosses val="autoZero"/>
        <c:auto val="1"/>
        <c:lblAlgn val="ctr"/>
        <c:lblOffset val="100"/>
        <c:noMultiLvlLbl val="0"/>
      </c:catAx>
      <c:valAx>
        <c:axId val="4824657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5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55976"/>
        <c:axId val="482466560"/>
      </c:lineChart>
      <c:dateAx>
        <c:axId val="48245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560"/>
        <c:crosses val="autoZero"/>
        <c:auto val="1"/>
        <c:lblOffset val="100"/>
        <c:baseTimeUnit val="days"/>
      </c:dateAx>
      <c:valAx>
        <c:axId val="482466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5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57936"/>
        <c:axId val="482461072"/>
      </c:lineChart>
      <c:dateAx>
        <c:axId val="48245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1072"/>
        <c:crosses val="autoZero"/>
        <c:auto val="1"/>
        <c:lblOffset val="100"/>
        <c:baseTimeUnit val="days"/>
      </c:dateAx>
      <c:valAx>
        <c:axId val="4824610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5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464600"/>
        <c:axId val="482464992"/>
      </c:lineChart>
      <c:dateAx>
        <c:axId val="48246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992"/>
        <c:crosses val="autoZero"/>
        <c:auto val="1"/>
        <c:lblOffset val="100"/>
        <c:baseTimeUnit val="days"/>
      </c:dateAx>
      <c:valAx>
        <c:axId val="482464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500136"/>
        <c:axId val="519501704"/>
      </c:lineChart>
      <c:dateAx>
        <c:axId val="519500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01704"/>
        <c:crosses val="autoZero"/>
        <c:auto val="1"/>
        <c:lblOffset val="100"/>
        <c:baseTimeUnit val="days"/>
      </c:dateAx>
      <c:valAx>
        <c:axId val="51950170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00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502488"/>
        <c:axId val="519500920"/>
      </c:lineChart>
      <c:dateAx>
        <c:axId val="51950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00920"/>
        <c:crosses val="autoZero"/>
        <c:auto val="1"/>
        <c:lblOffset val="100"/>
        <c:baseTimeUnit val="days"/>
      </c:dateAx>
      <c:valAx>
        <c:axId val="51950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0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95824"/>
        <c:axId val="519493080"/>
      </c:lineChart>
      <c:dateAx>
        <c:axId val="519495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3080"/>
        <c:crosses val="autoZero"/>
        <c:auto val="1"/>
        <c:lblOffset val="100"/>
        <c:baseTimeUnit val="days"/>
      </c:dateAx>
      <c:valAx>
        <c:axId val="519493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97392"/>
        <c:axId val="519496216"/>
      </c:lineChart>
      <c:catAx>
        <c:axId val="519497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6216"/>
        <c:crosses val="autoZero"/>
        <c:auto val="1"/>
        <c:lblAlgn val="ctr"/>
        <c:lblOffset val="100"/>
        <c:noMultiLvlLbl val="0"/>
      </c:catAx>
      <c:valAx>
        <c:axId val="519496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97000"/>
        <c:axId val="519493472"/>
      </c:lineChart>
      <c:catAx>
        <c:axId val="519497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3472"/>
        <c:crosses val="autoZero"/>
        <c:auto val="1"/>
        <c:lblAlgn val="ctr"/>
        <c:lblOffset val="100"/>
        <c:noMultiLvlLbl val="0"/>
      </c:catAx>
      <c:valAx>
        <c:axId val="5194934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95040"/>
        <c:axId val="519497784"/>
      </c:lineChart>
      <c:dateAx>
        <c:axId val="51949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7784"/>
        <c:crosses val="autoZero"/>
        <c:auto val="1"/>
        <c:lblOffset val="100"/>
        <c:baseTimeUnit val="days"/>
      </c:dateAx>
      <c:valAx>
        <c:axId val="51949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94256"/>
        <c:axId val="519492688"/>
      </c:lineChart>
      <c:dateAx>
        <c:axId val="519494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2688"/>
        <c:crosses val="autoZero"/>
        <c:auto val="1"/>
        <c:lblOffset val="100"/>
        <c:baseTimeUnit val="days"/>
      </c:dateAx>
      <c:valAx>
        <c:axId val="51949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9498960"/>
        <c:axId val="519499352"/>
      </c:lineChart>
      <c:dateAx>
        <c:axId val="51949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9352"/>
        <c:crosses val="autoZero"/>
        <c:auto val="1"/>
        <c:lblOffset val="100"/>
        <c:baseTimeUnit val="days"/>
      </c:dateAx>
      <c:valAx>
        <c:axId val="519499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491512"/>
        <c:axId val="519492296"/>
      </c:lineChart>
      <c:dateAx>
        <c:axId val="519491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2296"/>
        <c:crosses val="autoZero"/>
        <c:auto val="1"/>
        <c:lblOffset val="100"/>
        <c:baseTimeUnit val="days"/>
      </c:dateAx>
      <c:valAx>
        <c:axId val="51949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491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25416"/>
        <c:axId val="558528160"/>
      </c:lineChart>
      <c:dateAx>
        <c:axId val="55852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8160"/>
        <c:crosses val="autoZero"/>
        <c:auto val="1"/>
        <c:lblOffset val="100"/>
        <c:baseTimeUnit val="days"/>
      </c:dateAx>
      <c:valAx>
        <c:axId val="5585281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21888"/>
        <c:axId val="558529336"/>
      </c:lineChart>
      <c:dateAx>
        <c:axId val="55852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9336"/>
        <c:crosses val="autoZero"/>
        <c:auto val="1"/>
        <c:lblOffset val="100"/>
        <c:baseTimeUnit val="days"/>
      </c:dateAx>
      <c:valAx>
        <c:axId val="5585293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22280"/>
        <c:axId val="558521104"/>
      </c:lineChart>
      <c:dateAx>
        <c:axId val="558522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1104"/>
        <c:crosses val="autoZero"/>
        <c:auto val="1"/>
        <c:lblOffset val="100"/>
        <c:baseTimeUnit val="days"/>
      </c:dateAx>
      <c:valAx>
        <c:axId val="5585211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23456"/>
        <c:axId val="558519928"/>
      </c:lineChart>
      <c:dateAx>
        <c:axId val="558523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19928"/>
        <c:crosses val="autoZero"/>
        <c:auto val="1"/>
        <c:lblOffset val="100"/>
        <c:baseTimeUnit val="days"/>
      </c:dateAx>
      <c:valAx>
        <c:axId val="55851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20320"/>
        <c:axId val="558525024"/>
      </c:lineChart>
      <c:catAx>
        <c:axId val="55852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5024"/>
        <c:crosses val="autoZero"/>
        <c:auto val="1"/>
        <c:lblAlgn val="ctr"/>
        <c:lblOffset val="100"/>
        <c:noMultiLvlLbl val="0"/>
      </c:catAx>
      <c:valAx>
        <c:axId val="5585250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2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534040"/>
        <c:axId val="558531688"/>
      </c:lineChart>
      <c:dateAx>
        <c:axId val="558534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31688"/>
        <c:crosses val="autoZero"/>
        <c:auto val="1"/>
        <c:lblOffset val="100"/>
        <c:baseTimeUnit val="days"/>
      </c:dateAx>
      <c:valAx>
        <c:axId val="558531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53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18.79</v>
      </c>
      <c r="G2" s="78">
        <v>7.4442608695652126</v>
      </c>
      <c r="H2">
        <v>2300</v>
      </c>
      <c r="I2" s="2">
        <v>43217</v>
      </c>
      <c r="J2" s="2">
        <v>17121.799999999988</v>
      </c>
      <c r="K2" s="2">
        <v>26095.200000000012</v>
      </c>
      <c r="L2" s="736">
        <v>1.5240920931210518</v>
      </c>
      <c r="M2" s="2">
        <v>40710.771000001638</v>
      </c>
      <c r="N2">
        <v>300</v>
      </c>
      <c r="O2" t="s">
        <v>1293</v>
      </c>
      <c r="P2" s="736">
        <v>1.06439595529537E-2</v>
      </c>
      <c r="Q2" s="736">
        <v>2.4E-2</v>
      </c>
      <c r="R2" s="2">
        <v>29.825396825396822</v>
      </c>
      <c r="S2" s="866">
        <v>43353</v>
      </c>
      <c r="AB2" s="876"/>
      <c r="AC2" s="876"/>
      <c r="AD2" s="843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29.979900000000001</v>
      </c>
      <c r="G3" s="78">
        <v>28.843640000000008</v>
      </c>
      <c r="H3">
        <v>1000</v>
      </c>
      <c r="I3" s="2">
        <v>29979.9</v>
      </c>
      <c r="J3" s="2">
        <v>28843.640000000007</v>
      </c>
      <c r="K3" s="2">
        <v>1136.2599999999948</v>
      </c>
      <c r="L3" s="736">
        <v>3.9393779703254951E-2</v>
      </c>
      <c r="M3" s="2">
        <v>1136.2599999999948</v>
      </c>
      <c r="N3">
        <v>600</v>
      </c>
      <c r="O3" t="s">
        <v>1292</v>
      </c>
      <c r="P3" s="736">
        <v>6.6711363280064315E-2</v>
      </c>
      <c r="Q3" s="736">
        <v>-1.2500000000000001E-2</v>
      </c>
      <c r="R3" s="2">
        <v>8.6397406340057632</v>
      </c>
      <c r="S3" s="866">
        <v>43353</v>
      </c>
      <c r="T3" s="48"/>
      <c r="U3" s="48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16.399899999999999</v>
      </c>
      <c r="G4" s="78">
        <v>23.605426666666663</v>
      </c>
      <c r="H4">
        <v>1500</v>
      </c>
      <c r="I4" s="2">
        <v>24599.85</v>
      </c>
      <c r="J4" s="2">
        <v>35408.139999999992</v>
      </c>
      <c r="K4" s="2">
        <v>-10808.289999999994</v>
      </c>
      <c r="L4" s="736">
        <v>-0.30524873658994789</v>
      </c>
      <c r="M4" s="2">
        <v>-10733.269999999993</v>
      </c>
      <c r="N4">
        <v>1300</v>
      </c>
      <c r="O4" t="s">
        <v>1308</v>
      </c>
      <c r="P4" s="736">
        <v>5.6097903035994129E-2</v>
      </c>
      <c r="Q4" s="736">
        <v>2.8899999999999999E-2</v>
      </c>
      <c r="R4" s="2">
        <v>7.9999512195121953</v>
      </c>
      <c r="S4" s="866">
        <v>43366</v>
      </c>
      <c r="T4" s="48"/>
      <c r="U4" s="48"/>
      <c r="V4" s="48"/>
      <c r="W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 s="2"/>
      <c r="AN4"/>
      <c r="AO4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55.98</v>
      </c>
      <c r="G5" s="78">
        <v>57.671025</v>
      </c>
      <c r="H5">
        <v>400</v>
      </c>
      <c r="I5" s="2">
        <v>22392</v>
      </c>
      <c r="J5" s="2">
        <v>23068.41</v>
      </c>
      <c r="K5" s="2">
        <v>-676.40999999999985</v>
      </c>
      <c r="L5" s="736">
        <v>-2.9321916855127913E-2</v>
      </c>
      <c r="M5" s="2">
        <v>-676.40999999999985</v>
      </c>
      <c r="N5">
        <v>400</v>
      </c>
      <c r="O5" t="s">
        <v>1297</v>
      </c>
      <c r="P5" s="736">
        <v>4.4658806716684533E-2</v>
      </c>
      <c r="Q5" s="736">
        <v>3.5999999999999999E-3</v>
      </c>
      <c r="R5" s="2">
        <v>14.770448548812665</v>
      </c>
      <c r="S5" s="866">
        <v>43366</v>
      </c>
    </row>
    <row r="6" spans="1:41" ht="21.95" customHeight="1" x14ac:dyDescent="0.25">
      <c r="A6" s="51"/>
      <c r="B6" s="51"/>
      <c r="C6" s="51"/>
      <c r="D6" s="788"/>
      <c r="E6" s="22" t="s">
        <v>1120</v>
      </c>
      <c r="F6" s="2">
        <v>47.17</v>
      </c>
      <c r="G6" s="78">
        <v>49.790174999999998</v>
      </c>
      <c r="H6">
        <v>400</v>
      </c>
      <c r="I6" s="2">
        <v>18868</v>
      </c>
      <c r="J6" s="2">
        <v>19916.07</v>
      </c>
      <c r="K6" s="2">
        <v>-1048.0699999999997</v>
      </c>
      <c r="L6" s="736">
        <v>-5.2624338034561964E-2</v>
      </c>
      <c r="M6" s="2">
        <v>-1048.0699999999997</v>
      </c>
      <c r="N6">
        <v>300</v>
      </c>
      <c r="O6"/>
      <c r="P6" s="736">
        <v>3.7311850752596985E-2</v>
      </c>
      <c r="Q6" s="736">
        <v>1.6799999999999999E-2</v>
      </c>
      <c r="R6" s="2"/>
      <c r="T6" s="48"/>
      <c r="V6" s="48"/>
      <c r="W6" s="48"/>
    </row>
    <row r="7" spans="1:41" ht="21.95" customHeight="1" x14ac:dyDescent="0.25">
      <c r="A7" s="50"/>
      <c r="B7" s="50"/>
      <c r="C7" s="51"/>
      <c r="D7" s="788"/>
      <c r="E7" s="22" t="s">
        <v>223</v>
      </c>
      <c r="F7" s="2">
        <v>30</v>
      </c>
      <c r="G7" s="78">
        <v>20.454666666666597</v>
      </c>
      <c r="H7">
        <v>600</v>
      </c>
      <c r="I7" s="2">
        <v>18000</v>
      </c>
      <c r="J7" s="2">
        <v>12272.799999999957</v>
      </c>
      <c r="K7" s="2">
        <v>5727.2000000000407</v>
      </c>
      <c r="L7" s="736">
        <v>0.46665797536015102</v>
      </c>
      <c r="M7" s="2">
        <v>7179.4600000000391</v>
      </c>
      <c r="N7">
        <v>100</v>
      </c>
      <c r="O7" t="s">
        <v>1309</v>
      </c>
      <c r="P7" s="736">
        <v>3.3333333333333335E-3</v>
      </c>
      <c r="Q7" s="736">
        <v>1.6299999999999999E-2</v>
      </c>
      <c r="R7" s="2">
        <v>21.428571428571431</v>
      </c>
      <c r="S7" s="866">
        <v>43319</v>
      </c>
      <c r="T7" s="48"/>
      <c r="X7" s="48"/>
    </row>
    <row r="8" spans="1:41" ht="21.95" customHeight="1" x14ac:dyDescent="0.25">
      <c r="A8" s="50"/>
      <c r="B8" s="50"/>
      <c r="C8" s="51"/>
      <c r="D8" s="788"/>
      <c r="E8" s="22" t="s">
        <v>195</v>
      </c>
      <c r="F8" s="2">
        <v>28</v>
      </c>
      <c r="G8" s="78">
        <v>21.315783333333229</v>
      </c>
      <c r="H8">
        <v>600</v>
      </c>
      <c r="I8" s="2">
        <v>16800</v>
      </c>
      <c r="J8" s="2">
        <v>12789.469999999937</v>
      </c>
      <c r="K8" s="2">
        <v>4010.5300000000861</v>
      </c>
      <c r="L8" s="736">
        <v>0.31358062531129766</v>
      </c>
      <c r="M8" s="2">
        <v>5758.50000000008</v>
      </c>
      <c r="N8">
        <v>300</v>
      </c>
      <c r="O8" t="s">
        <v>1310</v>
      </c>
      <c r="P8" s="736">
        <v>0.02</v>
      </c>
      <c r="Q8" s="736">
        <v>1.8E-3</v>
      </c>
      <c r="R8" s="2">
        <v>13.493975903614457</v>
      </c>
      <c r="S8" s="866">
        <v>43358</v>
      </c>
      <c r="T8" s="48"/>
      <c r="U8" s="48"/>
    </row>
    <row r="9" spans="1:41" ht="21.95" customHeight="1" x14ac:dyDescent="0.25">
      <c r="A9" s="50"/>
      <c r="B9" s="50"/>
      <c r="C9" s="51"/>
      <c r="D9" s="788"/>
      <c r="E9" s="22" t="s">
        <v>1247</v>
      </c>
      <c r="F9" s="2">
        <v>41.549900000000001</v>
      </c>
      <c r="G9" s="78">
        <v>50.534999999999997</v>
      </c>
      <c r="H9">
        <v>400</v>
      </c>
      <c r="I9" s="2">
        <v>16619.96</v>
      </c>
      <c r="J9" s="2">
        <v>20214</v>
      </c>
      <c r="K9" s="2">
        <v>-3594.0400000000009</v>
      </c>
      <c r="L9" s="736">
        <v>-0.17779954486989208</v>
      </c>
      <c r="M9" s="2">
        <v>-3594.0400000000009</v>
      </c>
      <c r="N9">
        <v>100</v>
      </c>
      <c r="O9" t="s">
        <v>1291</v>
      </c>
      <c r="P9" s="736">
        <v>4.1396008173304868E-2</v>
      </c>
      <c r="Q9" s="736">
        <v>3.7999999999999999E-2</v>
      </c>
      <c r="R9" s="2">
        <v>10.426574654956084</v>
      </c>
      <c r="S9" s="866">
        <v>43331</v>
      </c>
      <c r="T9" s="48"/>
      <c r="V9" s="48"/>
      <c r="X9" s="2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1"/>
      <c r="C10" s="51"/>
      <c r="D10" s="788"/>
      <c r="E10" s="22" t="s">
        <v>171</v>
      </c>
      <c r="F10" s="78">
        <v>44.47</v>
      </c>
      <c r="G10" s="78">
        <v>46.707033333333342</v>
      </c>
      <c r="H10">
        <v>300</v>
      </c>
      <c r="I10" s="2">
        <v>13341</v>
      </c>
      <c r="J10" s="2">
        <v>14012.110000000002</v>
      </c>
      <c r="K10" s="2">
        <v>-671.11000000000058</v>
      </c>
      <c r="L10" s="736">
        <v>-4.7894999396950418E-2</v>
      </c>
      <c r="M10" s="2">
        <v>-621.16000000000076</v>
      </c>
      <c r="N10">
        <v>300</v>
      </c>
      <c r="O10" t="s">
        <v>1290</v>
      </c>
      <c r="P10" s="736">
        <v>4.4074657072183492E-2</v>
      </c>
      <c r="Q10" s="736">
        <v>-7.7999999999999996E-3</v>
      </c>
      <c r="R10" s="2">
        <v>14.725165562913906</v>
      </c>
      <c r="S10" s="866">
        <v>43320</v>
      </c>
      <c r="T10" s="48"/>
      <c r="U10" s="48"/>
      <c r="V10" s="48"/>
      <c r="AB10" s="876"/>
      <c r="AC10" s="876"/>
      <c r="AD10" s="843"/>
    </row>
    <row r="11" spans="1:41" ht="21.95" customHeight="1" x14ac:dyDescent="0.25">
      <c r="A11" s="50"/>
      <c r="B11" s="50"/>
      <c r="C11" s="51"/>
      <c r="D11" s="788"/>
      <c r="E11" s="22" t="s">
        <v>1191</v>
      </c>
      <c r="F11" s="2">
        <v>2164.2597000000001</v>
      </c>
      <c r="G11" s="78">
        <v>2593.9666666666667</v>
      </c>
      <c r="H11">
        <v>6</v>
      </c>
      <c r="I11" s="2">
        <v>12985.558199999999</v>
      </c>
      <c r="J11" s="2">
        <v>15563.8</v>
      </c>
      <c r="K11" s="2">
        <v>-2578.2417999999998</v>
      </c>
      <c r="L11" s="736">
        <v>-0.1656563178658168</v>
      </c>
      <c r="M11" s="2">
        <v>-2578.2417999999998</v>
      </c>
      <c r="N11">
        <v>4</v>
      </c>
      <c r="O11"/>
      <c r="P11" s="736">
        <v>0</v>
      </c>
      <c r="Q11" s="736">
        <v>2.9899999999999999E-2</v>
      </c>
      <c r="R11" s="2">
        <v>11.155977835051546</v>
      </c>
      <c r="S11" s="866">
        <v>43331</v>
      </c>
      <c r="T11" s="48"/>
      <c r="V11" s="48"/>
      <c r="W11" s="48"/>
      <c r="X11"/>
      <c r="Y11"/>
      <c r="Z11"/>
      <c r="AA11" s="2"/>
      <c r="AB11" s="875"/>
      <c r="AC11" s="875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943</v>
      </c>
      <c r="F12" s="2">
        <v>35.19</v>
      </c>
      <c r="G12" s="78">
        <v>42.703371428571437</v>
      </c>
      <c r="H12">
        <v>350</v>
      </c>
      <c r="I12" s="2">
        <v>12316.5</v>
      </c>
      <c r="J12" s="2">
        <v>14946.180000000002</v>
      </c>
      <c r="K12" s="2">
        <v>-2629.6800000000003</v>
      </c>
      <c r="L12" s="736">
        <v>-0.17594328450480345</v>
      </c>
      <c r="M12" s="2">
        <v>-2629.6800000000003</v>
      </c>
      <c r="N12">
        <v>350</v>
      </c>
      <c r="O12" t="s">
        <v>1262</v>
      </c>
      <c r="P12" s="736">
        <v>9.9460073884626316E-3</v>
      </c>
      <c r="Q12" s="736">
        <v>4.3E-3</v>
      </c>
      <c r="R12" s="2">
        <v>16.95903614457831</v>
      </c>
      <c r="S12" s="866">
        <v>43331</v>
      </c>
      <c r="W12" s="48"/>
      <c r="X12"/>
      <c r="Y12" s="2"/>
      <c r="Z12"/>
      <c r="AA12" s="2"/>
      <c r="AB12"/>
      <c r="AC12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271</v>
      </c>
      <c r="F13" s="2">
        <v>70.669899999999998</v>
      </c>
      <c r="G13" s="78">
        <v>61.488000000000007</v>
      </c>
      <c r="H13">
        <v>150</v>
      </c>
      <c r="I13" s="2">
        <v>10600.485000000001</v>
      </c>
      <c r="J13" s="2">
        <v>9223.2000000000007</v>
      </c>
      <c r="K13" s="2">
        <v>1377.2849999999999</v>
      </c>
      <c r="L13" s="736">
        <v>0.14932832422586506</v>
      </c>
      <c r="M13" s="2">
        <v>1574.4949999999953</v>
      </c>
      <c r="N13">
        <v>50</v>
      </c>
      <c r="O13" t="s">
        <v>1309</v>
      </c>
      <c r="P13" s="736">
        <v>2.8300591906879734E-2</v>
      </c>
      <c r="Q13" s="736">
        <v>1.23E-2</v>
      </c>
      <c r="R13" s="2">
        <v>10.131885304659498</v>
      </c>
      <c r="S13" s="866">
        <v>43324</v>
      </c>
      <c r="T13" s="48"/>
      <c r="U13" s="48"/>
    </row>
    <row r="14" spans="1:41" ht="21.95" customHeight="1" x14ac:dyDescent="0.25">
      <c r="A14" s="51"/>
      <c r="B14" s="51"/>
      <c r="C14" s="51"/>
      <c r="D14" s="788"/>
      <c r="E14" s="22" t="s">
        <v>1300</v>
      </c>
      <c r="F14" s="2">
        <v>34.942900000000002</v>
      </c>
      <c r="G14" s="78">
        <v>35.18</v>
      </c>
      <c r="H14">
        <v>300</v>
      </c>
      <c r="I14" s="2">
        <v>10482.870000000001</v>
      </c>
      <c r="J14" s="2">
        <v>10554</v>
      </c>
      <c r="K14" s="2">
        <v>-71.1299999999992</v>
      </c>
      <c r="L14" s="736">
        <v>-6.7396247868106336E-3</v>
      </c>
      <c r="M14" s="2">
        <v>-71.1299999999992</v>
      </c>
      <c r="N14" s="29">
        <v>43413</v>
      </c>
      <c r="O14" t="s">
        <v>1314</v>
      </c>
      <c r="P14" s="736">
        <v>0</v>
      </c>
      <c r="Q14" s="736">
        <v>2.6200000000000001E-2</v>
      </c>
      <c r="R14" s="2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923</v>
      </c>
      <c r="F15" s="2">
        <v>162</v>
      </c>
      <c r="G15" s="78">
        <v>190.89933333333332</v>
      </c>
      <c r="H15">
        <v>60</v>
      </c>
      <c r="I15" s="2">
        <v>9720</v>
      </c>
      <c r="J15" s="2">
        <v>11453.96</v>
      </c>
      <c r="K15" s="2">
        <v>-1733.9599999999991</v>
      </c>
      <c r="L15" s="736">
        <v>-0.1513851977831247</v>
      </c>
      <c r="M15" s="2">
        <v>-1733.9599999999991</v>
      </c>
      <c r="N15">
        <v>30</v>
      </c>
      <c r="O15" t="s">
        <v>1274</v>
      </c>
      <c r="P15" s="736">
        <v>1.1851851851851851E-2</v>
      </c>
      <c r="Q15" s="736">
        <v>-1.14E-2</v>
      </c>
      <c r="R15" s="2">
        <v>18.793503480278424</v>
      </c>
      <c r="S15" s="866">
        <v>43358</v>
      </c>
      <c r="T15" s="48"/>
      <c r="X15" s="48"/>
      <c r="AB15" s="876"/>
      <c r="AC15" s="876"/>
      <c r="AD15" s="843"/>
    </row>
    <row r="16" spans="1:41" ht="21.95" customHeight="1" x14ac:dyDescent="0.25">
      <c r="A16" s="50"/>
      <c r="B16" s="50"/>
      <c r="C16" s="50"/>
      <c r="D16" s="788"/>
      <c r="E16" s="22" t="s">
        <v>897</v>
      </c>
      <c r="F16" s="2">
        <v>119.2899</v>
      </c>
      <c r="G16" s="78">
        <v>114.42762499999996</v>
      </c>
      <c r="H16">
        <v>80</v>
      </c>
      <c r="I16" s="2">
        <v>9543.1920000000009</v>
      </c>
      <c r="J16" s="2">
        <v>9154.2099999999973</v>
      </c>
      <c r="K16" s="2">
        <v>388.98200000000179</v>
      </c>
      <c r="L16" s="736">
        <v>4.2492142959360039E-2</v>
      </c>
      <c r="M16" s="2">
        <v>388.98200000000179</v>
      </c>
      <c r="N16">
        <v>20</v>
      </c>
      <c r="O16"/>
      <c r="P16" s="736">
        <v>4.3591284760905995E-3</v>
      </c>
      <c r="Q16" s="736">
        <v>2.52E-2</v>
      </c>
      <c r="R16" s="2">
        <v>13.83873549883991</v>
      </c>
      <c r="S16" s="866">
        <v>43324</v>
      </c>
      <c r="U16" s="48"/>
    </row>
    <row r="17" spans="1:41" ht="21.95" customHeight="1" x14ac:dyDescent="0.25">
      <c r="A17" s="50"/>
      <c r="B17" s="51"/>
      <c r="C17" s="51"/>
      <c r="D17" s="788"/>
      <c r="E17" s="22" t="s">
        <v>807</v>
      </c>
      <c r="F17" s="2">
        <v>87.27</v>
      </c>
      <c r="G17" s="78">
        <v>92.237000000000009</v>
      </c>
      <c r="H17">
        <v>100</v>
      </c>
      <c r="I17" s="2">
        <v>8727</v>
      </c>
      <c r="J17" s="2">
        <v>9223.7000000000007</v>
      </c>
      <c r="K17" s="2">
        <v>-496.70000000000073</v>
      </c>
      <c r="L17" s="736">
        <v>-5.385040710344019E-2</v>
      </c>
      <c r="M17" s="2">
        <v>-496.70000000000073</v>
      </c>
      <c r="N17">
        <v>100</v>
      </c>
      <c r="O17"/>
      <c r="P17" s="736">
        <v>7.7919101638592881E-3</v>
      </c>
      <c r="Q17" s="736">
        <v>2.6499999999999999E-2</v>
      </c>
      <c r="R17" s="2">
        <v>18.372631578947367</v>
      </c>
      <c r="T17" s="48"/>
      <c r="U17" s="48"/>
      <c r="AB17" s="876"/>
      <c r="AC17" s="876"/>
      <c r="AD17" s="843"/>
    </row>
    <row r="18" spans="1:41" ht="21.95" customHeight="1" x14ac:dyDescent="0.25">
      <c r="A18" s="50"/>
      <c r="B18" s="50"/>
      <c r="C18" s="51"/>
      <c r="D18" s="788"/>
      <c r="E18" s="22" t="s">
        <v>1203</v>
      </c>
      <c r="F18" s="2">
        <v>85.72</v>
      </c>
      <c r="G18" s="78">
        <v>79.951200000000014</v>
      </c>
      <c r="H18">
        <v>100</v>
      </c>
      <c r="I18" s="2">
        <v>8572</v>
      </c>
      <c r="J18" s="2">
        <v>7995.1200000000017</v>
      </c>
      <c r="K18" s="2">
        <v>576.8799999999992</v>
      </c>
      <c r="L18" s="736">
        <v>7.2154013948508386E-2</v>
      </c>
      <c r="M18" s="2">
        <v>576.8799999999992</v>
      </c>
      <c r="N18">
        <v>50</v>
      </c>
      <c r="O18" t="s">
        <v>1309</v>
      </c>
      <c r="P18" s="736">
        <v>1.7732151189920671E-2</v>
      </c>
      <c r="Q18" s="736">
        <v>1.46E-2</v>
      </c>
      <c r="R18" s="2">
        <v>13.208012326656394</v>
      </c>
      <c r="S18" s="866">
        <v>43359</v>
      </c>
      <c r="AB18" s="876"/>
      <c r="AC18" s="876"/>
      <c r="AD18" s="843"/>
    </row>
    <row r="19" spans="1:41" ht="21.95" customHeight="1" x14ac:dyDescent="0.25">
      <c r="A19" s="50"/>
      <c r="B19" s="50"/>
      <c r="C19" s="51"/>
      <c r="D19" s="788"/>
      <c r="E19" s="22" t="s">
        <v>939</v>
      </c>
      <c r="F19" s="78">
        <v>171.06</v>
      </c>
      <c r="G19" s="78">
        <v>151.31240000000022</v>
      </c>
      <c r="H19">
        <v>50</v>
      </c>
      <c r="I19" s="2">
        <v>8553</v>
      </c>
      <c r="J19" s="2">
        <v>7565.6200000000108</v>
      </c>
      <c r="K19" s="2">
        <v>987.3799999999901</v>
      </c>
      <c r="L19" s="736">
        <v>0.13050880165802506</v>
      </c>
      <c r="M19" s="2">
        <v>987.3799999999901</v>
      </c>
      <c r="N19" s="29">
        <v>43413</v>
      </c>
      <c r="O19"/>
      <c r="P19" s="736">
        <v>7.4827545890330882E-3</v>
      </c>
      <c r="Q19" s="736">
        <v>3.4599999999999999E-2</v>
      </c>
      <c r="R19" s="2">
        <v>19.68</v>
      </c>
      <c r="U19" s="48"/>
      <c r="V19" s="48"/>
    </row>
    <row r="20" spans="1:41" ht="21.95" customHeight="1" x14ac:dyDescent="0.25">
      <c r="A20" s="50"/>
      <c r="B20" s="50"/>
      <c r="C20" s="51"/>
      <c r="D20" s="788"/>
      <c r="E20" s="22" t="s">
        <v>324</v>
      </c>
      <c r="F20" s="2">
        <v>20.3</v>
      </c>
      <c r="G20" s="78">
        <v>18.958225000000002</v>
      </c>
      <c r="H20">
        <v>400</v>
      </c>
      <c r="I20" s="2">
        <v>8120</v>
      </c>
      <c r="J20" s="2">
        <v>7583.2900000000009</v>
      </c>
      <c r="K20" s="2">
        <v>536.70999999999913</v>
      </c>
      <c r="L20" s="736">
        <v>7.077534948551345E-2</v>
      </c>
      <c r="M20" s="2">
        <v>821.68000000000393</v>
      </c>
      <c r="N20">
        <v>200</v>
      </c>
      <c r="O20" s="29" t="s">
        <v>1315</v>
      </c>
      <c r="P20" s="736">
        <v>0</v>
      </c>
      <c r="Q20" s="736">
        <v>2.47E-2</v>
      </c>
      <c r="R20" s="2">
        <v>8.2857142857142847</v>
      </c>
      <c r="S20" s="866">
        <v>43345</v>
      </c>
      <c r="T20" s="48"/>
    </row>
    <row r="21" spans="1:41" ht="21.95" customHeight="1" x14ac:dyDescent="0.25">
      <c r="A21" s="50"/>
      <c r="B21" s="51"/>
      <c r="C21" s="51"/>
      <c r="D21" s="788"/>
      <c r="E21" s="22" t="s">
        <v>52</v>
      </c>
      <c r="F21" s="78">
        <v>50.64</v>
      </c>
      <c r="G21" s="78">
        <v>47.758133333333333</v>
      </c>
      <c r="H21">
        <v>150</v>
      </c>
      <c r="I21" s="2">
        <v>7596</v>
      </c>
      <c r="J21" s="2">
        <v>7163.72</v>
      </c>
      <c r="K21" s="2">
        <v>432.28000000000065</v>
      </c>
      <c r="L21" s="736">
        <v>6.0342950310732425E-2</v>
      </c>
      <c r="M21" s="2">
        <v>1489.0199999999986</v>
      </c>
      <c r="N21">
        <v>150</v>
      </c>
      <c r="O21" t="s">
        <v>1306</v>
      </c>
      <c r="P21" s="736">
        <v>3.7598736176935224E-2</v>
      </c>
      <c r="Q21" s="736">
        <v>2.1000000000000001E-2</v>
      </c>
      <c r="R21" s="2">
        <v>10.33469387755102</v>
      </c>
      <c r="S21" s="866">
        <v>43323</v>
      </c>
    </row>
    <row r="22" spans="1:41" ht="21.95" customHeight="1" x14ac:dyDescent="0.25">
      <c r="A22" s="51"/>
      <c r="B22" s="51"/>
      <c r="C22" s="51"/>
      <c r="D22" s="788"/>
      <c r="E22" s="22" t="s">
        <v>937</v>
      </c>
      <c r="F22" s="2">
        <v>35.8399</v>
      </c>
      <c r="G22" s="78">
        <v>30.041450000000005</v>
      </c>
      <c r="H22">
        <v>200</v>
      </c>
      <c r="I22" s="2">
        <v>7167.98</v>
      </c>
      <c r="J22" s="2">
        <v>6008.2900000000009</v>
      </c>
      <c r="K22" s="2">
        <v>1159.6899999999987</v>
      </c>
      <c r="L22" s="736">
        <v>0.19301498429669656</v>
      </c>
      <c r="M22" s="2">
        <v>1159.6899999999987</v>
      </c>
      <c r="N22" s="29">
        <v>43409</v>
      </c>
      <c r="O22" t="s">
        <v>1208</v>
      </c>
      <c r="P22" s="736">
        <v>2.120541630975533E-2</v>
      </c>
      <c r="Q22" s="736">
        <v>5.04E-2</v>
      </c>
      <c r="R22" s="2">
        <v>14.33596</v>
      </c>
      <c r="S22" s="866">
        <v>43366</v>
      </c>
      <c r="T22" s="48"/>
      <c r="V22" s="48"/>
      <c r="W22" s="48"/>
    </row>
    <row r="23" spans="1:41" ht="21.95" customHeight="1" x14ac:dyDescent="0.25">
      <c r="A23" s="50"/>
      <c r="B23" s="50"/>
      <c r="C23" s="51"/>
      <c r="D23" s="788"/>
      <c r="E23" s="22" t="s">
        <v>803</v>
      </c>
      <c r="F23" s="2">
        <v>23.529900000000001</v>
      </c>
      <c r="G23" s="78">
        <v>30.899533333333309</v>
      </c>
      <c r="H23">
        <v>300</v>
      </c>
      <c r="I23" s="2">
        <v>7058.97</v>
      </c>
      <c r="J23" s="2">
        <v>9269.8599999999933</v>
      </c>
      <c r="K23" s="2">
        <v>-2210.8899999999931</v>
      </c>
      <c r="L23" s="736">
        <v>-0.23850306261367421</v>
      </c>
      <c r="M23" s="2">
        <v>-2210.8899999999931</v>
      </c>
      <c r="N23">
        <v>300</v>
      </c>
      <c r="O23" t="s">
        <v>1316</v>
      </c>
      <c r="P23" s="736">
        <v>4.4199082869030466E-2</v>
      </c>
      <c r="Q23" s="736">
        <v>2.3E-2</v>
      </c>
      <c r="R23" s="2">
        <v>13.841117647058825</v>
      </c>
      <c r="S23" s="866">
        <v>43324</v>
      </c>
      <c r="T23" s="48"/>
    </row>
    <row r="24" spans="1:41" ht="21.95" customHeight="1" x14ac:dyDescent="0.25">
      <c r="A24" s="50"/>
      <c r="B24" s="50"/>
      <c r="C24" s="51"/>
      <c r="D24" s="788"/>
      <c r="E24" s="22" t="s">
        <v>14</v>
      </c>
      <c r="F24" s="78">
        <v>63.16</v>
      </c>
      <c r="G24" s="78">
        <v>48.463200000000001</v>
      </c>
      <c r="H24">
        <v>100</v>
      </c>
      <c r="I24" s="2">
        <v>6316</v>
      </c>
      <c r="J24" s="2">
        <v>4846.32</v>
      </c>
      <c r="K24" s="2">
        <v>1469.6800000000003</v>
      </c>
      <c r="L24" s="736">
        <v>0.30325690420772866</v>
      </c>
      <c r="M24" s="2">
        <v>1469.6800000000003</v>
      </c>
      <c r="N24">
        <v>100</v>
      </c>
      <c r="O24" t="s">
        <v>1208</v>
      </c>
      <c r="P24" s="736">
        <v>4.4331855604813175E-2</v>
      </c>
      <c r="Q24" s="736">
        <v>1.3599999999999999E-2</v>
      </c>
      <c r="R24" s="2">
        <v>15.849435382685067</v>
      </c>
      <c r="S24" s="866">
        <v>43319</v>
      </c>
      <c r="U24" s="48"/>
    </row>
    <row r="25" spans="1:41" ht="21.95" customHeight="1" x14ac:dyDescent="0.25">
      <c r="A25" s="50"/>
      <c r="B25" s="50"/>
      <c r="C25" s="51"/>
      <c r="D25" s="788"/>
      <c r="E25" s="22" t="s">
        <v>173</v>
      </c>
      <c r="F25" s="2">
        <v>51.86</v>
      </c>
      <c r="G25" s="78">
        <v>45.319000000000038</v>
      </c>
      <c r="H25">
        <v>120</v>
      </c>
      <c r="I25" s="2">
        <v>6223.2</v>
      </c>
      <c r="J25" s="2">
        <v>5438.2800000000043</v>
      </c>
      <c r="K25" s="2">
        <v>784.91999999999371</v>
      </c>
      <c r="L25" s="736">
        <v>0.14433239921445654</v>
      </c>
      <c r="M25" s="2">
        <v>2389.4999999999955</v>
      </c>
      <c r="N25">
        <v>120</v>
      </c>
      <c r="O25"/>
      <c r="P25" s="736">
        <v>3.3166216737369844E-2</v>
      </c>
      <c r="Q25" s="736">
        <v>3.3300000000000003E-2</v>
      </c>
      <c r="R25" s="2">
        <v>11.473451327433629</v>
      </c>
      <c r="U25" s="48"/>
      <c r="X25" s="48"/>
    </row>
    <row r="26" spans="1:41" ht="21.95" customHeight="1" x14ac:dyDescent="0.25">
      <c r="A26" s="50"/>
      <c r="B26" s="50"/>
      <c r="C26" s="51"/>
      <c r="D26" s="788"/>
      <c r="E26" s="22" t="s">
        <v>32</v>
      </c>
      <c r="F26" s="2">
        <v>53.709899999999998</v>
      </c>
      <c r="G26" s="78">
        <v>35.34790000000001</v>
      </c>
      <c r="H26">
        <v>100</v>
      </c>
      <c r="I26" s="2">
        <v>5370.99</v>
      </c>
      <c r="J26" s="2">
        <v>3534.7900000000009</v>
      </c>
      <c r="K26" s="2">
        <v>1836.1999999999989</v>
      </c>
      <c r="L26" s="736">
        <v>0.5194650884493841</v>
      </c>
      <c r="M26" s="2">
        <v>3034.669999999996</v>
      </c>
      <c r="N26" s="29">
        <v>43413</v>
      </c>
      <c r="O26"/>
      <c r="P26" s="736">
        <v>2.2714620582052845E-2</v>
      </c>
      <c r="Q26" s="736">
        <v>4.2700000000000002E-2</v>
      </c>
      <c r="R26" s="2">
        <v>9.7212488687782788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1"/>
      <c r="B27" s="51"/>
      <c r="C27" s="51"/>
      <c r="D27" s="788"/>
      <c r="E27" s="22" t="s">
        <v>1304</v>
      </c>
      <c r="F27" s="2">
        <v>213.78</v>
      </c>
      <c r="G27" s="78">
        <v>219</v>
      </c>
      <c r="H27">
        <v>25</v>
      </c>
      <c r="I27" s="2">
        <v>5344.5</v>
      </c>
      <c r="J27" s="2">
        <v>5475</v>
      </c>
      <c r="K27" s="2">
        <v>-130.5</v>
      </c>
      <c r="L27" s="736">
        <v>-2.3835616438356161E-2</v>
      </c>
      <c r="M27" s="2">
        <v>-130.5</v>
      </c>
      <c r="N27" s="29">
        <v>43416</v>
      </c>
      <c r="O27" t="s">
        <v>1317</v>
      </c>
      <c r="P27" s="736">
        <v>0</v>
      </c>
      <c r="Q27" s="736">
        <v>2.1899999999999999E-2</v>
      </c>
      <c r="R27" s="2"/>
      <c r="U27" s="48"/>
    </row>
    <row r="28" spans="1:41" ht="21.95" customHeight="1" x14ac:dyDescent="0.25">
      <c r="A28" s="50"/>
      <c r="B28" s="51"/>
      <c r="C28" s="51"/>
      <c r="D28" s="788"/>
      <c r="E28" s="22" t="s">
        <v>1294</v>
      </c>
      <c r="F28" s="2">
        <v>52.92</v>
      </c>
      <c r="G28" s="78">
        <v>63.5</v>
      </c>
      <c r="H28">
        <v>100</v>
      </c>
      <c r="I28" s="2">
        <v>5292</v>
      </c>
      <c r="J28" s="2">
        <v>6350</v>
      </c>
      <c r="K28" s="2">
        <v>-1058</v>
      </c>
      <c r="L28" s="736">
        <v>-0.16661417322834643</v>
      </c>
      <c r="M28" s="2">
        <v>-1058</v>
      </c>
      <c r="N28" s="29">
        <v>43409</v>
      </c>
      <c r="O28"/>
      <c r="P28" s="736">
        <v>3.0234315948601664E-2</v>
      </c>
      <c r="Q28" s="736">
        <v>4.5999999999999999E-3</v>
      </c>
      <c r="R28" s="2">
        <v>12.721153846153847</v>
      </c>
      <c r="S28" s="866">
        <v>43324</v>
      </c>
      <c r="T28" s="48"/>
      <c r="V28" s="48"/>
      <c r="X28"/>
      <c r="Y28"/>
      <c r="Z28"/>
      <c r="AA28" s="2"/>
      <c r="AB28" s="875"/>
      <c r="AC28" s="875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1"/>
      <c r="C29" s="51"/>
      <c r="D29" s="788"/>
      <c r="E29" s="22" t="s">
        <v>1303</v>
      </c>
      <c r="F29" s="2">
        <v>17.479900000000001</v>
      </c>
      <c r="G29" s="78">
        <v>16.8</v>
      </c>
      <c r="H29">
        <v>300</v>
      </c>
      <c r="I29" s="2">
        <v>5243.97</v>
      </c>
      <c r="J29" s="2">
        <v>5040</v>
      </c>
      <c r="K29" s="2">
        <v>203.97000000000025</v>
      </c>
      <c r="L29" s="736">
        <v>4.0470238095238094E-2</v>
      </c>
      <c r="M29" s="2">
        <v>203.97000000000025</v>
      </c>
      <c r="N29" s="29">
        <v>43416</v>
      </c>
      <c r="O29" t="s">
        <v>1315</v>
      </c>
      <c r="P29" s="736">
        <v>0</v>
      </c>
      <c r="Q29" s="736">
        <v>-2.3E-3</v>
      </c>
      <c r="R29" s="2"/>
      <c r="W29" s="48"/>
      <c r="AB29" s="876"/>
      <c r="AC29" s="876"/>
      <c r="AD29" s="843"/>
    </row>
    <row r="30" spans="1:41" ht="21.95" customHeight="1" x14ac:dyDescent="0.25">
      <c r="A30" s="50"/>
      <c r="B30" s="51"/>
      <c r="C30" s="51"/>
      <c r="D30" s="788"/>
      <c r="E30" s="22" t="s">
        <v>1298</v>
      </c>
      <c r="F30" s="2">
        <v>51.16</v>
      </c>
      <c r="G30" s="78">
        <v>54.6</v>
      </c>
      <c r="H30">
        <v>100</v>
      </c>
      <c r="I30" s="2">
        <v>5116</v>
      </c>
      <c r="J30" s="2">
        <v>5460</v>
      </c>
      <c r="K30" s="2">
        <v>-344</v>
      </c>
      <c r="L30" s="736">
        <v>-6.3003663003663085E-2</v>
      </c>
      <c r="M30" s="2">
        <v>-344</v>
      </c>
      <c r="N30" s="29">
        <v>43413</v>
      </c>
      <c r="O30"/>
      <c r="P30" s="736">
        <v>0</v>
      </c>
      <c r="Q30" s="736">
        <v>1.29E-2</v>
      </c>
      <c r="R30" s="2"/>
      <c r="AB30" s="876"/>
      <c r="AC30" s="876"/>
      <c r="AD30" s="843"/>
    </row>
    <row r="31" spans="1:41" ht="21.95" customHeight="1" x14ac:dyDescent="0.25">
      <c r="A31" s="51"/>
      <c r="B31" s="152"/>
      <c r="C31" s="325"/>
      <c r="D31" s="788"/>
      <c r="E31" s="22" t="s">
        <v>901</v>
      </c>
      <c r="F31" s="2">
        <v>74.119900000000001</v>
      </c>
      <c r="G31" s="78">
        <v>64.77500000000002</v>
      </c>
      <c r="H31">
        <v>60</v>
      </c>
      <c r="I31" s="2">
        <v>4447.1940000000004</v>
      </c>
      <c r="J31" s="2">
        <v>3886.5000000000014</v>
      </c>
      <c r="K31" s="2">
        <v>560.6939999999986</v>
      </c>
      <c r="L31" s="736">
        <v>0.1442670783481278</v>
      </c>
      <c r="M31" s="2">
        <v>560.6939999999986</v>
      </c>
      <c r="N31">
        <v>60</v>
      </c>
      <c r="O31" t="s">
        <v>1318</v>
      </c>
      <c r="P31" s="736">
        <v>1.2951987253085879E-2</v>
      </c>
      <c r="Q31" s="736">
        <v>4.1000000000000003E-3</v>
      </c>
      <c r="R31" s="2">
        <v>20.878845070422535</v>
      </c>
      <c r="T31" s="48"/>
      <c r="V31" s="48"/>
      <c r="X31" s="736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 s="2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828</v>
      </c>
      <c r="F32" s="2">
        <v>93.5</v>
      </c>
      <c r="G32" s="78">
        <v>71.708499999999987</v>
      </c>
      <c r="H32">
        <v>40</v>
      </c>
      <c r="I32" s="2">
        <v>3740</v>
      </c>
      <c r="J32" s="2">
        <v>2868.3399999999992</v>
      </c>
      <c r="K32" s="2">
        <v>871.65999999999985</v>
      </c>
      <c r="L32" s="736">
        <v>0.30389005487494536</v>
      </c>
      <c r="M32" s="2">
        <v>871.65999999999985</v>
      </c>
      <c r="N32">
        <v>40</v>
      </c>
      <c r="O32" t="s">
        <v>1319</v>
      </c>
      <c r="P32" s="736">
        <v>2.4385026737967913E-2</v>
      </c>
      <c r="Q32" s="736">
        <v>1.5800000000000002E-2</v>
      </c>
      <c r="R32" s="2">
        <v>19.642857142857142</v>
      </c>
      <c r="T32" s="48"/>
      <c r="V32" s="48"/>
      <c r="AB32" s="876"/>
      <c r="AC32" s="876"/>
      <c r="AD32" s="843"/>
    </row>
    <row r="33" spans="1:41" ht="21.95" customHeight="1" x14ac:dyDescent="0.25">
      <c r="A33" s="50"/>
      <c r="B33" s="51"/>
      <c r="C33" s="51"/>
      <c r="D33" s="788"/>
      <c r="E33" s="22" t="s">
        <v>760</v>
      </c>
      <c r="F33" s="78">
        <v>11.8</v>
      </c>
      <c r="G33" s="78">
        <v>13.808600000000014</v>
      </c>
      <c r="H33">
        <v>200</v>
      </c>
      <c r="I33" s="2">
        <v>2360</v>
      </c>
      <c r="J33" s="2">
        <v>2761.720000000003</v>
      </c>
      <c r="K33" s="2">
        <v>-401.72000000000298</v>
      </c>
      <c r="L33" s="736">
        <v>-0.14546007560505855</v>
      </c>
      <c r="M33" s="2">
        <v>-401.72000000000298</v>
      </c>
      <c r="N33">
        <v>200</v>
      </c>
      <c r="O33" t="s">
        <v>1320</v>
      </c>
      <c r="P33" s="736">
        <v>4.0677966101694912E-2</v>
      </c>
      <c r="Q33" s="736">
        <v>-3.04E-2</v>
      </c>
      <c r="R33" s="2">
        <v>12.421052631578949</v>
      </c>
      <c r="S33" s="866">
        <v>43337</v>
      </c>
      <c r="T33" s="48"/>
      <c r="V33" s="48"/>
      <c r="X33" s="48"/>
    </row>
    <row r="34" spans="1:41" ht="21.95" customHeight="1" x14ac:dyDescent="0.25">
      <c r="A34" s="50"/>
      <c r="B34" s="50"/>
      <c r="C34" s="51"/>
      <c r="D34" s="788"/>
      <c r="E34" s="22" t="s">
        <v>62</v>
      </c>
      <c r="F34" s="2">
        <v>349.37</v>
      </c>
      <c r="G34" s="78">
        <v>349.37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1659.3600000000079</v>
      </c>
      <c r="N34">
        <v>0</v>
      </c>
      <c r="O34"/>
      <c r="P34" s="736">
        <v>0</v>
      </c>
      <c r="Q34" s="736">
        <v>1.2999999999999999E-3</v>
      </c>
      <c r="R34" s="2"/>
      <c r="T34" s="48"/>
      <c r="U34" s="48"/>
      <c r="V34" s="48"/>
      <c r="AB34" s="876"/>
      <c r="AC34" s="876"/>
      <c r="AD34" s="843"/>
    </row>
    <row r="35" spans="1:41" ht="21.95" customHeight="1" x14ac:dyDescent="0.25">
      <c r="A35" s="50"/>
      <c r="B35" s="51"/>
      <c r="C35" s="51"/>
      <c r="D35" s="788"/>
      <c r="E35" s="22" t="s">
        <v>202</v>
      </c>
      <c r="F35" s="2">
        <v>37.11</v>
      </c>
      <c r="G35" s="78">
        <v>37.11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555.54</v>
      </c>
      <c r="N35">
        <v>0</v>
      </c>
      <c r="O35"/>
      <c r="P35" s="736">
        <v>0</v>
      </c>
      <c r="Q35" s="736">
        <v>2.1899999999999999E-2</v>
      </c>
      <c r="R35" s="2"/>
      <c r="U35" s="48"/>
      <c r="AB35" s="876"/>
      <c r="AC35" s="876"/>
      <c r="AD35" s="843"/>
    </row>
    <row r="36" spans="1:41" ht="21.95" customHeight="1" x14ac:dyDescent="0.25">
      <c r="A36" s="50"/>
      <c r="B36" s="51"/>
      <c r="C36" s="51"/>
      <c r="D36" s="788"/>
      <c r="E36" s="22" t="s">
        <v>211</v>
      </c>
      <c r="F36" s="2">
        <v>65.89</v>
      </c>
      <c r="G36" s="78">
        <v>65.89</v>
      </c>
      <c r="H36">
        <v>0</v>
      </c>
      <c r="I36" s="2">
        <v>0</v>
      </c>
      <c r="J36" s="2">
        <v>0</v>
      </c>
      <c r="K36" s="2">
        <v>973.83000000000175</v>
      </c>
      <c r="L36" s="736">
        <v>0</v>
      </c>
      <c r="M36" s="2">
        <v>2131.6999999999971</v>
      </c>
      <c r="N36">
        <v>0</v>
      </c>
      <c r="O36" t="s">
        <v>1190</v>
      </c>
      <c r="P36" s="736">
        <v>2.2461678555167702E-2</v>
      </c>
      <c r="Q36" s="736">
        <v>-1.52E-2</v>
      </c>
      <c r="R36" s="2">
        <v>16.4725</v>
      </c>
      <c r="T36" s="48"/>
      <c r="U36" s="48"/>
      <c r="V36" s="48"/>
    </row>
    <row r="37" spans="1:41" ht="21.95" customHeight="1" x14ac:dyDescent="0.25">
      <c r="A37" s="50"/>
      <c r="B37" s="50"/>
      <c r="C37" s="51"/>
      <c r="D37" s="788"/>
      <c r="E37" s="22" t="s">
        <v>201</v>
      </c>
      <c r="F37" s="2">
        <v>220.42</v>
      </c>
      <c r="G37" s="78">
        <v>220.42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363.09999999999945</v>
      </c>
      <c r="N37">
        <v>0</v>
      </c>
      <c r="O37"/>
      <c r="P37" s="736">
        <v>0</v>
      </c>
      <c r="Q37" s="736">
        <v>3.0999999999999999E-3</v>
      </c>
      <c r="R37" s="2"/>
      <c r="T37" s="48"/>
      <c r="AB37" s="876"/>
      <c r="AC37" s="876"/>
      <c r="AD37" s="843"/>
    </row>
    <row r="38" spans="1:41" ht="21.95" customHeight="1" x14ac:dyDescent="0.25">
      <c r="A38" s="50"/>
      <c r="B38" s="50"/>
      <c r="C38" s="51"/>
      <c r="D38" s="788"/>
      <c r="E38" s="22" t="s">
        <v>222</v>
      </c>
      <c r="F38" s="2">
        <v>108.01</v>
      </c>
      <c r="G38" s="78">
        <v>108.01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231.53999999999996</v>
      </c>
      <c r="N38">
        <v>0</v>
      </c>
      <c r="O38"/>
      <c r="P38" s="736">
        <v>1.6199999999999999E-2</v>
      </c>
      <c r="Q38" s="736">
        <v>3.7000000000000002E-3</v>
      </c>
      <c r="R38" s="2"/>
      <c r="U38" s="48"/>
      <c r="V38" s="48"/>
    </row>
    <row r="39" spans="1:41" ht="21.95" customHeight="1" x14ac:dyDescent="0.25">
      <c r="A39" s="50"/>
      <c r="B39" s="50"/>
      <c r="C39" s="51"/>
      <c r="D39" s="788"/>
      <c r="E39" s="22" t="s">
        <v>262</v>
      </c>
      <c r="F39" s="2">
        <v>109.52</v>
      </c>
      <c r="G39" s="78">
        <v>109.52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1857.7799999999988</v>
      </c>
      <c r="N39">
        <v>0</v>
      </c>
      <c r="O39"/>
      <c r="P39" s="736">
        <v>1.49E-2</v>
      </c>
      <c r="Q39" s="736">
        <v>-6.9999999999999999E-4</v>
      </c>
      <c r="R39" s="2"/>
      <c r="T39" s="48"/>
      <c r="W39" s="48"/>
    </row>
    <row r="40" spans="1:41" ht="21.95" customHeight="1" x14ac:dyDescent="0.25">
      <c r="A40" s="50"/>
      <c r="B40" s="50"/>
      <c r="C40" s="51"/>
      <c r="D40" s="788"/>
      <c r="E40" s="22" t="s">
        <v>23</v>
      </c>
      <c r="F40" s="2">
        <v>44.76</v>
      </c>
      <c r="G40" s="78">
        <v>44.76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171.89999999999964</v>
      </c>
      <c r="N40">
        <v>0</v>
      </c>
      <c r="O40"/>
      <c r="P40" s="736">
        <v>0</v>
      </c>
      <c r="Q40" s="736">
        <v>1.9199999999999998E-2</v>
      </c>
      <c r="R40" s="2"/>
      <c r="T40" s="48"/>
      <c r="U40" s="48"/>
      <c r="X40"/>
      <c r="Y40"/>
      <c r="Z40"/>
      <c r="AA40" s="2"/>
      <c r="AB40" s="875"/>
      <c r="AC40" s="875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1"/>
      <c r="B41" s="50"/>
      <c r="C41" s="51"/>
      <c r="D41" s="788"/>
      <c r="E41" s="22" t="s">
        <v>263</v>
      </c>
      <c r="F41" s="2">
        <v>45.67</v>
      </c>
      <c r="G41" s="78">
        <v>45.67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98.449999999999818</v>
      </c>
      <c r="N41">
        <v>0</v>
      </c>
      <c r="O41"/>
      <c r="P41" s="736">
        <v>1.11E-2</v>
      </c>
      <c r="Q41" s="736">
        <v>-2.2000000000000001E-3</v>
      </c>
      <c r="R41" s="2"/>
      <c r="T41" s="48"/>
    </row>
    <row r="42" spans="1:41" ht="21.95" customHeight="1" x14ac:dyDescent="0.25">
      <c r="A42" s="51"/>
      <c r="B42" s="51"/>
      <c r="C42" s="51"/>
      <c r="D42" s="788"/>
      <c r="E42" s="22" t="s">
        <v>321</v>
      </c>
      <c r="F42" s="2">
        <v>15.45</v>
      </c>
      <c r="G42" s="78">
        <v>15.45</v>
      </c>
      <c r="H42">
        <v>0</v>
      </c>
      <c r="I42" s="2">
        <v>0</v>
      </c>
      <c r="J42" s="2">
        <v>0</v>
      </c>
      <c r="K42" s="2">
        <v>-1184.9399999999987</v>
      </c>
      <c r="L42" s="736">
        <v>0</v>
      </c>
      <c r="M42" s="2">
        <v>98.479999999995925</v>
      </c>
      <c r="N42">
        <v>0</v>
      </c>
      <c r="O42" t="s">
        <v>1209</v>
      </c>
      <c r="P42" s="736">
        <v>0</v>
      </c>
      <c r="Q42" s="736">
        <v>1.5800000000000002E-2</v>
      </c>
      <c r="R42" s="2">
        <v>48.28125</v>
      </c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36</v>
      </c>
      <c r="F43" s="2">
        <v>62.09</v>
      </c>
      <c r="G43" s="78">
        <v>62.09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117.73999999999978</v>
      </c>
      <c r="N43">
        <v>0</v>
      </c>
      <c r="O43"/>
      <c r="P43" s="736">
        <v>0</v>
      </c>
      <c r="Q43" s="736">
        <v>-2.9999999999999997E-4</v>
      </c>
      <c r="R43" s="2"/>
      <c r="T43" s="48"/>
      <c r="U43" s="48"/>
      <c r="V43" s="48"/>
      <c r="X43" s="850"/>
    </row>
    <row r="44" spans="1:41" ht="21.95" customHeight="1" x14ac:dyDescent="0.25">
      <c r="A44" s="50"/>
      <c r="B44" s="50"/>
      <c r="C44" s="51"/>
      <c r="D44" s="788"/>
      <c r="E44" s="22" t="s">
        <v>309</v>
      </c>
      <c r="F44" s="2">
        <v>45.71</v>
      </c>
      <c r="G44" s="78">
        <v>45.71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264.92000000000007</v>
      </c>
      <c r="N44">
        <v>0</v>
      </c>
      <c r="O44"/>
      <c r="P44" s="736">
        <v>3.4200000000000001E-2</v>
      </c>
      <c r="Q44" s="736">
        <v>6.0000000000000001E-3</v>
      </c>
      <c r="R44" s="2"/>
      <c r="T44" s="48"/>
      <c r="V44" s="48"/>
      <c r="X44" s="48"/>
      <c r="AB44" s="876"/>
      <c r="AC44" s="876"/>
      <c r="AD44" s="843"/>
    </row>
    <row r="45" spans="1:41" ht="21.95" customHeight="1" x14ac:dyDescent="0.25">
      <c r="A45" s="51"/>
      <c r="B45" s="51"/>
      <c r="C45" s="51"/>
      <c r="D45" s="788"/>
      <c r="E45" s="22" t="s">
        <v>295</v>
      </c>
      <c r="F45" s="2">
        <v>61.62</v>
      </c>
      <c r="G45" s="78">
        <v>61.62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910.79999999999927</v>
      </c>
      <c r="N45">
        <v>0</v>
      </c>
      <c r="O45"/>
      <c r="P45" s="736">
        <v>2.87E-2</v>
      </c>
      <c r="Q45" s="736">
        <v>-2E-3</v>
      </c>
      <c r="R45" s="2"/>
      <c r="T45" s="48"/>
    </row>
    <row r="46" spans="1:41" ht="21.95" customHeight="1" x14ac:dyDescent="0.25">
      <c r="A46" s="50"/>
      <c r="B46" s="50"/>
      <c r="C46" s="51"/>
      <c r="D46" s="788"/>
      <c r="E46" s="22" t="s">
        <v>673</v>
      </c>
      <c r="F46" s="2">
        <v>28.58</v>
      </c>
      <c r="G46" s="78">
        <v>28.58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557.94000000000005</v>
      </c>
      <c r="N46">
        <v>0</v>
      </c>
      <c r="O46"/>
      <c r="P46" s="736">
        <v>4.0599999999999997E-2</v>
      </c>
      <c r="Q46" s="736">
        <v>0</v>
      </c>
      <c r="R46" s="2"/>
      <c r="T46" s="48"/>
      <c r="V46" s="48"/>
      <c r="W46" s="48"/>
      <c r="X46"/>
      <c r="Y46"/>
      <c r="Z46"/>
      <c r="AA46" s="2"/>
      <c r="AB46" s="875"/>
      <c r="AC46" s="875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244</v>
      </c>
      <c r="F47" s="2">
        <v>72.510000000000005</v>
      </c>
      <c r="G47" s="78">
        <v>72.510000000000005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329.74000000000069</v>
      </c>
      <c r="N47">
        <v>0</v>
      </c>
      <c r="O47"/>
      <c r="P47" s="736">
        <v>0</v>
      </c>
      <c r="Q47" s="736">
        <v>4.4999999999999997E-3</v>
      </c>
      <c r="R47" s="2"/>
      <c r="T47" s="48"/>
      <c r="AB47" s="876"/>
      <c r="AC47" s="876"/>
      <c r="AD47" s="843"/>
    </row>
    <row r="48" spans="1:41" ht="21.95" customHeight="1" x14ac:dyDescent="0.25">
      <c r="A48" s="50"/>
      <c r="B48" s="50"/>
      <c r="C48" s="51"/>
      <c r="D48" s="788"/>
      <c r="E48" s="22" t="s">
        <v>652</v>
      </c>
      <c r="F48" s="2">
        <v>21.54</v>
      </c>
      <c r="G48" s="78">
        <v>21.54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309.26000000000022</v>
      </c>
      <c r="N48">
        <v>0</v>
      </c>
      <c r="O48"/>
      <c r="P48" s="736">
        <v>8.8000000000000005E-3</v>
      </c>
      <c r="Q48" s="736">
        <v>4.7300000000000002E-2</v>
      </c>
      <c r="R48" s="2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8"/>
      <c r="E49" s="22" t="s">
        <v>715</v>
      </c>
      <c r="F49" s="78">
        <v>268.47000000000003</v>
      </c>
      <c r="G49" s="78">
        <v>268.47000000000003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843.18000000000029</v>
      </c>
      <c r="N49">
        <v>0</v>
      </c>
      <c r="O49"/>
      <c r="P49" s="736">
        <v>2.8E-3</v>
      </c>
      <c r="Q49" s="736">
        <v>1.7500000000000002E-2</v>
      </c>
      <c r="R49" s="2"/>
      <c r="U49" s="48"/>
    </row>
    <row r="50" spans="1:41" ht="21.95" customHeight="1" x14ac:dyDescent="0.25">
      <c r="A50" s="51"/>
      <c r="B50" s="50"/>
      <c r="C50" s="51"/>
      <c r="D50" s="788"/>
      <c r="E50" s="22" t="s">
        <v>1021</v>
      </c>
      <c r="F50" s="2">
        <v>53.92</v>
      </c>
      <c r="G50" s="78">
        <v>53.92</v>
      </c>
      <c r="H50">
        <v>0</v>
      </c>
      <c r="I50" s="2">
        <v>0</v>
      </c>
      <c r="J50" s="2">
        <v>0</v>
      </c>
      <c r="K50" s="2">
        <v>458.44000000000051</v>
      </c>
      <c r="L50" s="736">
        <v>0</v>
      </c>
      <c r="M50" s="2">
        <v>458.44000000000051</v>
      </c>
      <c r="N50">
        <v>0</v>
      </c>
      <c r="O50"/>
      <c r="P50" s="736">
        <v>2.7818991097922848E-2</v>
      </c>
      <c r="Q50" s="736">
        <v>-1.2999999999999999E-3</v>
      </c>
      <c r="R50" s="2"/>
      <c r="T50" s="48"/>
      <c r="W50" s="48"/>
      <c r="AB50" s="876"/>
      <c r="AC50" s="876"/>
      <c r="AD50" s="843"/>
    </row>
    <row r="51" spans="1:41" ht="21.95" customHeight="1" x14ac:dyDescent="0.25">
      <c r="A51" s="50"/>
      <c r="B51" s="50"/>
      <c r="C51" s="51"/>
      <c r="D51" s="788"/>
      <c r="E51" s="22" t="s">
        <v>196</v>
      </c>
      <c r="F51" s="2">
        <v>9.27</v>
      </c>
      <c r="G51" s="78">
        <v>9.27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495.20999999999913</v>
      </c>
      <c r="N51">
        <v>0</v>
      </c>
      <c r="O51"/>
      <c r="P51" s="736">
        <v>5.1499999999999997E-2</v>
      </c>
      <c r="Q51" s="736">
        <v>5.1999999999999998E-3</v>
      </c>
      <c r="R51" s="2"/>
      <c r="T51" s="48"/>
      <c r="V51" s="48"/>
    </row>
    <row r="52" spans="1:41" ht="21.95" customHeight="1" x14ac:dyDescent="0.25">
      <c r="A52" s="50"/>
      <c r="B52" s="50"/>
      <c r="C52" s="51"/>
      <c r="D52" s="788"/>
      <c r="E52" s="22" t="s">
        <v>266</v>
      </c>
      <c r="F52" s="2">
        <v>138.16</v>
      </c>
      <c r="G52" s="78">
        <v>138.16</v>
      </c>
      <c r="H52">
        <v>0</v>
      </c>
      <c r="I52" s="2">
        <v>0</v>
      </c>
      <c r="J52" s="2">
        <v>0</v>
      </c>
      <c r="K52" s="2">
        <v>765.82999999999993</v>
      </c>
      <c r="L52" s="736">
        <v>0</v>
      </c>
      <c r="M52" s="2">
        <v>920.60999999999967</v>
      </c>
      <c r="N52">
        <v>0</v>
      </c>
      <c r="O52"/>
      <c r="P52" s="736">
        <v>2.5700000000000001E-2</v>
      </c>
      <c r="Q52" s="736">
        <v>5.7999999999999996E-3</v>
      </c>
      <c r="R52" s="2">
        <v>17.014778325123153</v>
      </c>
      <c r="T52" s="48"/>
      <c r="U52" s="48"/>
      <c r="Y52" s="48"/>
    </row>
    <row r="53" spans="1:41" ht="21.95" customHeight="1" x14ac:dyDescent="0.25">
      <c r="A53" s="50"/>
      <c r="B53" s="50"/>
      <c r="C53" s="51"/>
      <c r="D53" s="788"/>
      <c r="E53" s="22" t="s">
        <v>674</v>
      </c>
      <c r="F53" s="2">
        <v>278.33</v>
      </c>
      <c r="G53" s="78">
        <v>278.33</v>
      </c>
      <c r="H53">
        <v>0</v>
      </c>
      <c r="I53" s="2">
        <v>0</v>
      </c>
      <c r="J53" s="2">
        <v>0</v>
      </c>
      <c r="K53" s="2">
        <v>4854.3499999999767</v>
      </c>
      <c r="L53" s="736">
        <v>0</v>
      </c>
      <c r="M53" s="2">
        <v>5079.1199999999772</v>
      </c>
      <c r="N53">
        <v>0</v>
      </c>
      <c r="O53" t="s">
        <v>1138</v>
      </c>
      <c r="P53" s="736">
        <v>0</v>
      </c>
      <c r="Q53" s="736">
        <v>3.6799999999999999E-2</v>
      </c>
      <c r="R53" s="2">
        <v>28.424223856209149</v>
      </c>
      <c r="S53" s="866">
        <v>43324</v>
      </c>
      <c r="T53" s="48"/>
    </row>
    <row r="54" spans="1:41" ht="21.95" customHeight="1" x14ac:dyDescent="0.25">
      <c r="A54" s="51"/>
      <c r="B54" s="152"/>
      <c r="C54" s="325"/>
      <c r="D54" s="788"/>
      <c r="E54" s="22" t="s">
        <v>659</v>
      </c>
      <c r="F54" s="2">
        <v>169.33</v>
      </c>
      <c r="G54" s="78">
        <v>169.33</v>
      </c>
      <c r="H54">
        <v>0</v>
      </c>
      <c r="I54" s="2">
        <v>0</v>
      </c>
      <c r="J54" s="2">
        <v>0</v>
      </c>
      <c r="K54" s="2">
        <v>2714.0600000000013</v>
      </c>
      <c r="L54" s="736">
        <v>0</v>
      </c>
      <c r="M54" s="2">
        <v>2714.0600000000013</v>
      </c>
      <c r="N54">
        <v>0</v>
      </c>
      <c r="O54"/>
      <c r="P54" s="736">
        <v>2.8E-3</v>
      </c>
      <c r="Q54" s="736">
        <v>6.7999999999999996E-3</v>
      </c>
      <c r="R54" s="2">
        <v>25.310911808669658</v>
      </c>
      <c r="W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938</v>
      </c>
      <c r="F55" s="2">
        <v>93.12</v>
      </c>
      <c r="G55" s="78">
        <v>93.12</v>
      </c>
      <c r="H55">
        <v>0</v>
      </c>
      <c r="I55" s="2">
        <v>0</v>
      </c>
      <c r="J55" s="2">
        <v>0</v>
      </c>
      <c r="K55" s="2">
        <v>500.88000000000011</v>
      </c>
      <c r="L55" s="736">
        <v>0</v>
      </c>
      <c r="M55" s="2">
        <v>500.88000000000011</v>
      </c>
      <c r="N55">
        <v>0</v>
      </c>
      <c r="O55"/>
      <c r="P55" s="736">
        <v>6.8728522336769758E-3</v>
      </c>
      <c r="Q55" s="736">
        <v>1.0800000000000001E-2</v>
      </c>
      <c r="R55" s="2">
        <v>12.61788617886179</v>
      </c>
      <c r="T55" s="48"/>
      <c r="V55" s="48"/>
    </row>
    <row r="56" spans="1:41" ht="21.95" customHeight="1" x14ac:dyDescent="0.25">
      <c r="A56" s="50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U56" s="48"/>
      <c r="V56" s="48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W57" s="48"/>
    </row>
    <row r="58" spans="1:41" ht="21.95" customHeight="1" x14ac:dyDescent="0.25">
      <c r="A58" s="50"/>
      <c r="B58" s="51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</row>
    <row r="59" spans="1:41" ht="21.95" customHeight="1" x14ac:dyDescent="0.25">
      <c r="A59" s="50"/>
      <c r="B59" s="50"/>
      <c r="C59" s="50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U59" s="48"/>
      <c r="X59" s="2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152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1296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T60" s="48"/>
      <c r="U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1"/>
      <c r="C61" s="51"/>
      <c r="D61" s="788"/>
      <c r="E61" s="22" t="s">
        <v>713</v>
      </c>
      <c r="F61" s="78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T61" s="48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V63" s="48"/>
      <c r="AB63" s="876"/>
      <c r="AC63" s="876"/>
      <c r="AD63" s="84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U64" s="48"/>
      <c r="V64" s="48"/>
      <c r="AB64" s="876"/>
      <c r="AC64" s="876"/>
      <c r="AD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  <c r="X65"/>
      <c r="Y65"/>
      <c r="Z65"/>
      <c r="AA65" s="2"/>
      <c r="AB65" s="875"/>
      <c r="AC65" s="87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0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V66" s="48"/>
    </row>
    <row r="67" spans="1:41" ht="21.95" customHeight="1" x14ac:dyDescent="0.25">
      <c r="A67" s="50"/>
      <c r="B67" s="50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V67" s="48"/>
      <c r="AB67" s="876"/>
      <c r="AC67" s="876"/>
      <c r="AD67" s="843"/>
    </row>
    <row r="68" spans="1:41" ht="21.95" customHeight="1" x14ac:dyDescent="0.25">
      <c r="A68" s="152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T68" s="4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78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U69" s="48"/>
      <c r="AB69" s="876"/>
      <c r="AC69" s="876"/>
      <c r="AD69" s="843"/>
    </row>
    <row r="70" spans="1:41" ht="21.95" customHeight="1" x14ac:dyDescent="0.25">
      <c r="A70" s="50"/>
      <c r="B70" s="51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V70" s="48"/>
      <c r="W70" s="48"/>
      <c r="AB70" s="876"/>
      <c r="AC70" s="876"/>
      <c r="AD70" s="843"/>
    </row>
    <row r="71" spans="1:41" ht="21.95" customHeight="1" x14ac:dyDescent="0.25">
      <c r="A71" s="51"/>
      <c r="B71" s="51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  <c r="AB71" s="876"/>
      <c r="AC71" s="876"/>
      <c r="AD71" s="843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78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345"/>
      <c r="U72" s="345"/>
      <c r="AB72" s="876"/>
      <c r="AC72" s="876"/>
      <c r="AD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V73" s="48"/>
      <c r="AB73" s="876"/>
      <c r="AC73" s="876"/>
      <c r="AD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W74" s="48"/>
      <c r="Y74" s="48"/>
    </row>
    <row r="75" spans="1:41" ht="21.95" customHeight="1" x14ac:dyDescent="0.25">
      <c r="A75" s="50"/>
      <c r="B75" s="50"/>
      <c r="C75" s="51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AB75" s="876"/>
      <c r="AC75" s="876"/>
      <c r="AD75" s="843"/>
    </row>
    <row r="76" spans="1:41" ht="21.95" customHeight="1" x14ac:dyDescent="0.25">
      <c r="A76" s="50"/>
      <c r="B76" s="51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</row>
    <row r="77" spans="1:41" ht="21.95" customHeight="1" x14ac:dyDescent="0.25">
      <c r="A77" s="51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Y77" s="48"/>
      <c r="AB77" s="876"/>
      <c r="AC77" s="876"/>
      <c r="AD77" s="843"/>
    </row>
    <row r="78" spans="1:41" ht="21.95" customHeight="1" x14ac:dyDescent="0.25">
      <c r="A78" s="51"/>
      <c r="B78" s="51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V78" s="48"/>
      <c r="W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78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  <c r="U79" s="48"/>
      <c r="AB79" s="876"/>
      <c r="AC79" s="876"/>
      <c r="AD79" s="843"/>
    </row>
    <row r="80" spans="1:41" ht="21.95" customHeight="1" x14ac:dyDescent="0.25">
      <c r="A80" s="50"/>
      <c r="B80" s="51"/>
      <c r="C80" s="51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</row>
    <row r="81" spans="1:30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</row>
    <row r="82" spans="1:30" ht="21.95" customHeight="1" x14ac:dyDescent="0.25">
      <c r="A82" s="60"/>
      <c r="B82" s="61"/>
      <c r="C82" s="60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U82" s="48"/>
      <c r="V82" s="48"/>
    </row>
    <row r="83" spans="1:30" ht="21.95" customHeight="1" x14ac:dyDescent="0.25">
      <c r="A83" s="51"/>
      <c r="B83" s="51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U83" s="48"/>
      <c r="AB83" s="876"/>
      <c r="AC83" s="876"/>
      <c r="AD83" s="843"/>
    </row>
    <row r="84" spans="1:30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U84" s="48"/>
    </row>
    <row r="85" spans="1:30" ht="21.95" customHeight="1" x14ac:dyDescent="0.25">
      <c r="A85" s="51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U85" s="48"/>
      <c r="V85" s="48"/>
    </row>
    <row r="86" spans="1:30" ht="21.95" customHeight="1" x14ac:dyDescent="0.25">
      <c r="A86" s="50"/>
      <c r="B86" s="50"/>
      <c r="C86" s="50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U86" s="48"/>
      <c r="V86" s="48"/>
    </row>
    <row r="87" spans="1:30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W87" s="48"/>
      <c r="AB87" s="876"/>
      <c r="AC87" s="876"/>
      <c r="AD87" s="843"/>
    </row>
    <row r="88" spans="1:30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V88" s="48"/>
      <c r="W88" s="48"/>
    </row>
    <row r="89" spans="1:30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U89" s="48"/>
      <c r="V89" s="48"/>
    </row>
    <row r="90" spans="1:30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30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30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30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30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30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30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07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06" priority="659">
      <formula>$H2=0</formula>
    </cfRule>
  </conditionalFormatting>
  <conditionalFormatting sqref="K105:K200">
    <cfRule type="expression" dxfId="3205" priority="660">
      <formula>$J105=0</formula>
    </cfRule>
  </conditionalFormatting>
  <conditionalFormatting sqref="K105:K458">
    <cfRule type="expression" dxfId="3204" priority="701">
      <formula>$J105&lt;0</formula>
    </cfRule>
  </conditionalFormatting>
  <conditionalFormatting sqref="E59">
    <cfRule type="expression" dxfId="3203" priority="630">
      <formula>$H59=0</formula>
    </cfRule>
  </conditionalFormatting>
  <conditionalFormatting sqref="E5">
    <cfRule type="expression" dxfId="3202" priority="608">
      <formula>$H5=0</formula>
    </cfRule>
  </conditionalFormatting>
  <conditionalFormatting sqref="E60">
    <cfRule type="expression" dxfId="3201" priority="586">
      <formula>$H60=0</formula>
    </cfRule>
  </conditionalFormatting>
  <conditionalFormatting sqref="E62">
    <cfRule type="expression" dxfId="3200" priority="575">
      <formula>$H62=0</formula>
    </cfRule>
  </conditionalFormatting>
  <conditionalFormatting sqref="E61">
    <cfRule type="expression" dxfId="3199" priority="564">
      <formula>$H61=0</formula>
    </cfRule>
  </conditionalFormatting>
  <conditionalFormatting sqref="E8">
    <cfRule type="expression" dxfId="3198" priority="549">
      <formula>$H8=0</formula>
    </cfRule>
  </conditionalFormatting>
  <conditionalFormatting sqref="E63">
    <cfRule type="expression" dxfId="3197" priority="539">
      <formula>$H63=0</formula>
    </cfRule>
  </conditionalFormatting>
  <conditionalFormatting sqref="E20">
    <cfRule type="expression" dxfId="3196" priority="529">
      <formula>$H20=0</formula>
    </cfRule>
  </conditionalFormatting>
  <conditionalFormatting sqref="E64">
    <cfRule type="expression" dxfId="3195" priority="520">
      <formula>$H64=0</formula>
    </cfRule>
  </conditionalFormatting>
  <conditionalFormatting sqref="E65">
    <cfRule type="expression" dxfId="3194" priority="513">
      <formula>$H65=0</formula>
    </cfRule>
  </conditionalFormatting>
  <conditionalFormatting sqref="E11">
    <cfRule type="expression" dxfId="3193" priority="504">
      <formula>$H11=0</formula>
    </cfRule>
  </conditionalFormatting>
  <conditionalFormatting sqref="E9">
    <cfRule type="expression" dxfId="3192" priority="497">
      <formula>$H9=0</formula>
    </cfRule>
  </conditionalFormatting>
  <conditionalFormatting sqref="E66">
    <cfRule type="expression" dxfId="3191" priority="488">
      <formula>$H66=0</formula>
    </cfRule>
  </conditionalFormatting>
  <conditionalFormatting sqref="E10">
    <cfRule type="expression" dxfId="3190" priority="479">
      <formula>$H10=0</formula>
    </cfRule>
  </conditionalFormatting>
  <conditionalFormatting sqref="E26:E28 E30 E45:E49 E36:E43">
    <cfRule type="expression" dxfId="3189" priority="475">
      <formula>$H26=0</formula>
    </cfRule>
  </conditionalFormatting>
  <conditionalFormatting sqref="E29">
    <cfRule type="expression" dxfId="3188" priority="474">
      <formula>$H29=0</formula>
    </cfRule>
  </conditionalFormatting>
  <conditionalFormatting sqref="E31">
    <cfRule type="expression" dxfId="3187" priority="473">
      <formula>$H31=0</formula>
    </cfRule>
  </conditionalFormatting>
  <conditionalFormatting sqref="E32">
    <cfRule type="expression" dxfId="3186" priority="472">
      <formula>$H32=0</formula>
    </cfRule>
  </conditionalFormatting>
  <conditionalFormatting sqref="E44">
    <cfRule type="expression" dxfId="3185" priority="471">
      <formula>$H44=0</formula>
    </cfRule>
  </conditionalFormatting>
  <conditionalFormatting sqref="E35">
    <cfRule type="expression" dxfId="3184" priority="470">
      <formula>$H35=0</formula>
    </cfRule>
  </conditionalFormatting>
  <conditionalFormatting sqref="E33">
    <cfRule type="expression" dxfId="3183" priority="469">
      <formula>$H33=0</formula>
    </cfRule>
  </conditionalFormatting>
  <conditionalFormatting sqref="E34">
    <cfRule type="expression" dxfId="3182" priority="468">
      <formula>$H34=0</formula>
    </cfRule>
  </conditionalFormatting>
  <conditionalFormatting sqref="E67">
    <cfRule type="expression" dxfId="3181" priority="464">
      <formula>$H67=0</formula>
    </cfRule>
  </conditionalFormatting>
  <conditionalFormatting sqref="E69:E70">
    <cfRule type="expression" dxfId="3180" priority="457">
      <formula>$H69=0</formula>
    </cfRule>
  </conditionalFormatting>
  <conditionalFormatting sqref="E68">
    <cfRule type="expression" dxfId="3179" priority="450">
      <formula>$H68=0</formula>
    </cfRule>
  </conditionalFormatting>
  <conditionalFormatting sqref="E69:E70">
    <cfRule type="expression" dxfId="3178" priority="442">
      <formula>$H69=0</formula>
    </cfRule>
  </conditionalFormatting>
  <conditionalFormatting sqref="E71">
    <cfRule type="expression" dxfId="3177" priority="435">
      <formula>$H71=0</formula>
    </cfRule>
  </conditionalFormatting>
  <conditionalFormatting sqref="E72">
    <cfRule type="expression" dxfId="3176" priority="412">
      <formula>$H72=0</formula>
    </cfRule>
  </conditionalFormatting>
  <conditionalFormatting sqref="E72">
    <cfRule type="expression" dxfId="3175" priority="404">
      <formula>$H72=0</formula>
    </cfRule>
  </conditionalFormatting>
  <conditionalFormatting sqref="E74">
    <cfRule type="expression" dxfId="3174" priority="397">
      <formula>$H74=0</formula>
    </cfRule>
  </conditionalFormatting>
  <conditionalFormatting sqref="E73">
    <cfRule type="expression" dxfId="3173" priority="390">
      <formula>$H73=0</formula>
    </cfRule>
  </conditionalFormatting>
  <conditionalFormatting sqref="E75">
    <cfRule type="expression" dxfId="3172" priority="373">
      <formula>$H75=0</formula>
    </cfRule>
  </conditionalFormatting>
  <conditionalFormatting sqref="E7">
    <cfRule type="expression" dxfId="3171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0" priority="349">
      <formula>$H76=0</formula>
    </cfRule>
  </conditionalFormatting>
  <conditionalFormatting sqref="E77">
    <cfRule type="expression" dxfId="3169" priority="336">
      <formula>$H77=0</formula>
    </cfRule>
  </conditionalFormatting>
  <conditionalFormatting sqref="E78">
    <cfRule type="expression" dxfId="3168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67" priority="310">
      <formula>$H79=0</formula>
    </cfRule>
  </conditionalFormatting>
  <conditionalFormatting sqref="E80">
    <cfRule type="expression" dxfId="3166" priority="300">
      <formula>$H80=0</formula>
    </cfRule>
  </conditionalFormatting>
  <conditionalFormatting sqref="E81">
    <cfRule type="expression" dxfId="3165" priority="290">
      <formula>$H81=0</formula>
    </cfRule>
  </conditionalFormatting>
  <conditionalFormatting sqref="E82">
    <cfRule type="expression" dxfId="3164" priority="280">
      <formula>$H82=0</formula>
    </cfRule>
  </conditionalFormatting>
  <conditionalFormatting sqref="E83">
    <cfRule type="expression" dxfId="3163" priority="270">
      <formula>$H83=0</formula>
    </cfRule>
  </conditionalFormatting>
  <conditionalFormatting sqref="E84">
    <cfRule type="expression" dxfId="3162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61" priority="249">
      <formula>$H85=0</formula>
    </cfRule>
  </conditionalFormatting>
  <conditionalFormatting sqref="R105:R1048576">
    <cfRule type="expression" dxfId="3160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59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58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57" priority="214">
      <formula>K3&gt;0</formula>
    </cfRule>
    <cfRule type="expression" dxfId="3156" priority="215">
      <formula>K3&lt;0</formula>
    </cfRule>
  </conditionalFormatting>
  <conditionalFormatting sqref="K2 K4 K6 K8 K10 K12 K14 K16 K18 K20 K22 K24 K26 K28 K30">
    <cfRule type="expression" dxfId="3155" priority="212">
      <formula>K2&gt;0</formula>
    </cfRule>
    <cfRule type="expression" dxfId="3154" priority="213">
      <formula>K2&lt;0</formula>
    </cfRule>
  </conditionalFormatting>
  <conditionalFormatting sqref="K23 K25 K27 K29">
    <cfRule type="expression" dxfId="3153" priority="210">
      <formula>K23&gt;0</formula>
    </cfRule>
    <cfRule type="expression" dxfId="3152" priority="211">
      <formula>K23&lt;0</formula>
    </cfRule>
  </conditionalFormatting>
  <conditionalFormatting sqref="K31 K33 K40 K35 K42 K37:K38">
    <cfRule type="expression" dxfId="3151" priority="208">
      <formula>K31&gt;0</formula>
    </cfRule>
    <cfRule type="expression" dxfId="3150" priority="209">
      <formula>K31&lt;0</formula>
    </cfRule>
  </conditionalFormatting>
  <conditionalFormatting sqref="K32 K39 K34 K41 K36 K43">
    <cfRule type="expression" dxfId="3149" priority="206">
      <formula>K32&gt;0</formula>
    </cfRule>
    <cfRule type="expression" dxfId="3148" priority="207">
      <formula>K32&lt;0</formula>
    </cfRule>
  </conditionalFormatting>
  <conditionalFormatting sqref="K45 K47 K49 K51 K53">
    <cfRule type="expression" dxfId="3147" priority="204">
      <formula>K45&gt;0</formula>
    </cfRule>
    <cfRule type="expression" dxfId="3146" priority="205">
      <formula>K45&lt;0</formula>
    </cfRule>
  </conditionalFormatting>
  <conditionalFormatting sqref="K46 K48 K50 K52">
    <cfRule type="expression" dxfId="3145" priority="202">
      <formula>K46&gt;0</formula>
    </cfRule>
    <cfRule type="expression" dxfId="3144" priority="203">
      <formula>K46&lt;0</formula>
    </cfRule>
  </conditionalFormatting>
  <conditionalFormatting sqref="K54 K56 K58 K60">
    <cfRule type="expression" dxfId="3143" priority="200">
      <formula>K54&gt;0</formula>
    </cfRule>
    <cfRule type="expression" dxfId="3142" priority="201">
      <formula>K54&lt;0</formula>
    </cfRule>
  </conditionalFormatting>
  <conditionalFormatting sqref="K55 K57 K59">
    <cfRule type="expression" dxfId="3141" priority="198">
      <formula>K55&gt;0</formula>
    </cfRule>
    <cfRule type="expression" dxfId="3140" priority="199">
      <formula>K55&lt;0</formula>
    </cfRule>
  </conditionalFormatting>
  <conditionalFormatting sqref="K68 K70 K72 K74">
    <cfRule type="expression" dxfId="3139" priority="196">
      <formula>K68&gt;0</formula>
    </cfRule>
    <cfRule type="expression" dxfId="3138" priority="197">
      <formula>K68&lt;0</formula>
    </cfRule>
  </conditionalFormatting>
  <conditionalFormatting sqref="K69 K71 K73">
    <cfRule type="expression" dxfId="3137" priority="194">
      <formula>K69&gt;0</formula>
    </cfRule>
    <cfRule type="expression" dxfId="3136" priority="195">
      <formula>K69&lt;0</formula>
    </cfRule>
  </conditionalFormatting>
  <conditionalFormatting sqref="K75 K77 K79 K81 K83">
    <cfRule type="expression" dxfId="3135" priority="192">
      <formula>K75&gt;0</formula>
    </cfRule>
    <cfRule type="expression" dxfId="3134" priority="193">
      <formula>K75&lt;0</formula>
    </cfRule>
  </conditionalFormatting>
  <conditionalFormatting sqref="K76 K78 K80 K82">
    <cfRule type="expression" dxfId="3133" priority="190">
      <formula>K76&gt;0</formula>
    </cfRule>
    <cfRule type="expression" dxfId="3132" priority="191">
      <formula>K76&lt;0</formula>
    </cfRule>
  </conditionalFormatting>
  <conditionalFormatting sqref="K82 K84 K88">
    <cfRule type="expression" dxfId="3131" priority="188">
      <formula>K82&gt;0</formula>
    </cfRule>
    <cfRule type="expression" dxfId="3130" priority="189">
      <formula>K82&lt;0</formula>
    </cfRule>
  </conditionalFormatting>
  <conditionalFormatting sqref="K83 K85">
    <cfRule type="expression" dxfId="3129" priority="186">
      <formula>K83&gt;0</formula>
    </cfRule>
    <cfRule type="expression" dxfId="3128" priority="187">
      <formula>K83&lt;0</formula>
    </cfRule>
  </conditionalFormatting>
  <conditionalFormatting sqref="M105:M200">
    <cfRule type="expression" dxfId="3127" priority="184">
      <formula>$J105=0</formula>
    </cfRule>
  </conditionalFormatting>
  <conditionalFormatting sqref="M105:M458">
    <cfRule type="expression" dxfId="3126" priority="185">
      <formula>$J105&lt;0</formula>
    </cfRule>
  </conditionalFormatting>
  <conditionalFormatting sqref="M3 M5 M7 M9 M11 M13 M15 M17 M19 M21">
    <cfRule type="expression" dxfId="3125" priority="182">
      <formula>M3&gt;0</formula>
    </cfRule>
    <cfRule type="expression" dxfId="3124" priority="183">
      <formula>M3&lt;0</formula>
    </cfRule>
  </conditionalFormatting>
  <conditionalFormatting sqref="M2 M4 M6 M8 M10 M12 M14 M16 M18 M20 M22 M24 M26 M28 M30">
    <cfRule type="expression" dxfId="3123" priority="180">
      <formula>M2&gt;0</formula>
    </cfRule>
    <cfRule type="expression" dxfId="3122" priority="181">
      <formula>M2&lt;0</formula>
    </cfRule>
  </conditionalFormatting>
  <conditionalFormatting sqref="M23 M25 M27 M29">
    <cfRule type="expression" dxfId="3121" priority="178">
      <formula>M23&gt;0</formula>
    </cfRule>
    <cfRule type="expression" dxfId="3120" priority="179">
      <formula>M23&lt;0</formula>
    </cfRule>
  </conditionalFormatting>
  <conditionalFormatting sqref="M31 M33 M40 M35 M42 M37:M38">
    <cfRule type="expression" dxfId="3119" priority="176">
      <formula>M31&gt;0</formula>
    </cfRule>
    <cfRule type="expression" dxfId="3118" priority="177">
      <formula>M31&lt;0</formula>
    </cfRule>
  </conditionalFormatting>
  <conditionalFormatting sqref="M32 M39 M34 M41 M36 M43">
    <cfRule type="expression" dxfId="3117" priority="174">
      <formula>M32&gt;0</formula>
    </cfRule>
    <cfRule type="expression" dxfId="3116" priority="175">
      <formula>M32&lt;0</formula>
    </cfRule>
  </conditionalFormatting>
  <conditionalFormatting sqref="M45 M47 M49 M51 M53">
    <cfRule type="expression" dxfId="3115" priority="172">
      <formula>M45&gt;0</formula>
    </cfRule>
    <cfRule type="expression" dxfId="3114" priority="173">
      <formula>M45&lt;0</formula>
    </cfRule>
  </conditionalFormatting>
  <conditionalFormatting sqref="M46 M48 M50 M52">
    <cfRule type="expression" dxfId="3113" priority="170">
      <formula>M46&gt;0</formula>
    </cfRule>
    <cfRule type="expression" dxfId="3112" priority="171">
      <formula>M46&lt;0</formula>
    </cfRule>
  </conditionalFormatting>
  <conditionalFormatting sqref="M54 M56 M58 M60">
    <cfRule type="expression" dxfId="3111" priority="168">
      <formula>M54&gt;0</formula>
    </cfRule>
    <cfRule type="expression" dxfId="3110" priority="169">
      <formula>M54&lt;0</formula>
    </cfRule>
  </conditionalFormatting>
  <conditionalFormatting sqref="M55 M57 M59 M61">
    <cfRule type="expression" dxfId="3109" priority="166">
      <formula>M55&gt;0</formula>
    </cfRule>
    <cfRule type="expression" dxfId="3108" priority="167">
      <formula>M55&lt;0</formula>
    </cfRule>
  </conditionalFormatting>
  <conditionalFormatting sqref="M68 M70 M72 M74">
    <cfRule type="expression" dxfId="3107" priority="164">
      <formula>M68&gt;0</formula>
    </cfRule>
    <cfRule type="expression" dxfId="3106" priority="165">
      <formula>M68&lt;0</formula>
    </cfRule>
  </conditionalFormatting>
  <conditionalFormatting sqref="M67 M69 M71 M73">
    <cfRule type="expression" dxfId="3105" priority="162">
      <formula>M67&gt;0</formula>
    </cfRule>
    <cfRule type="expression" dxfId="3104" priority="163">
      <formula>M67&lt;0</formula>
    </cfRule>
  </conditionalFormatting>
  <conditionalFormatting sqref="M75 M77 M79 M81 M83">
    <cfRule type="expression" dxfId="3103" priority="160">
      <formula>M75&gt;0</formula>
    </cfRule>
    <cfRule type="expression" dxfId="3102" priority="161">
      <formula>M75&lt;0</formula>
    </cfRule>
  </conditionalFormatting>
  <conditionalFormatting sqref="M76 M78 M80 M82">
    <cfRule type="expression" dxfId="3101" priority="158">
      <formula>M76&gt;0</formula>
    </cfRule>
    <cfRule type="expression" dxfId="3100" priority="159">
      <formula>M76&lt;0</formula>
    </cfRule>
  </conditionalFormatting>
  <conditionalFormatting sqref="M82 M84 M88">
    <cfRule type="expression" dxfId="3099" priority="156">
      <formula>M82&gt;0</formula>
    </cfRule>
    <cfRule type="expression" dxfId="3098" priority="157">
      <formula>M82&lt;0</formula>
    </cfRule>
  </conditionalFormatting>
  <conditionalFormatting sqref="M83 M85">
    <cfRule type="expression" dxfId="3097" priority="154">
      <formula>M83&gt;0</formula>
    </cfRule>
    <cfRule type="expression" dxfId="3096" priority="155">
      <formula>M83&lt;0</formula>
    </cfRule>
  </conditionalFormatting>
  <conditionalFormatting sqref="L105:L200">
    <cfRule type="expression" dxfId="3095" priority="152">
      <formula>$J105=0</formula>
    </cfRule>
  </conditionalFormatting>
  <conditionalFormatting sqref="L105:L458">
    <cfRule type="expression" dxfId="3094" priority="153">
      <formula>$J105&lt;0</formula>
    </cfRule>
  </conditionalFormatting>
  <conditionalFormatting sqref="L3 L5 L7 L9 L11 L13 L15 L17 L19 L21">
    <cfRule type="expression" dxfId="3093" priority="150">
      <formula>L3&gt;0</formula>
    </cfRule>
    <cfRule type="expression" dxfId="3092" priority="151">
      <formula>L3&lt;0</formula>
    </cfRule>
  </conditionalFormatting>
  <conditionalFormatting sqref="L2 L4 L6 L8 L10 L12 L14 L16 L18 L20 L22 L24 L26 L28 L30">
    <cfRule type="expression" dxfId="3091" priority="148">
      <formula>L2&gt;0</formula>
    </cfRule>
    <cfRule type="expression" dxfId="3090" priority="149">
      <formula>L2&lt;0</formula>
    </cfRule>
  </conditionalFormatting>
  <conditionalFormatting sqref="L23 L25 L27 L29">
    <cfRule type="expression" dxfId="3089" priority="146">
      <formula>L23&gt;0</formula>
    </cfRule>
    <cfRule type="expression" dxfId="3088" priority="147">
      <formula>L23&lt;0</formula>
    </cfRule>
  </conditionalFormatting>
  <conditionalFormatting sqref="L31 L33 L40 L35 L42 L37:L38">
    <cfRule type="expression" dxfId="3087" priority="144">
      <formula>L31&gt;0</formula>
    </cfRule>
    <cfRule type="expression" dxfId="3086" priority="145">
      <formula>L31&lt;0</formula>
    </cfRule>
  </conditionalFormatting>
  <conditionalFormatting sqref="L32 L39 L34 L41 L36 L43">
    <cfRule type="expression" dxfId="3085" priority="142">
      <formula>L32&gt;0</formula>
    </cfRule>
    <cfRule type="expression" dxfId="3084" priority="143">
      <formula>L32&lt;0</formula>
    </cfRule>
  </conditionalFormatting>
  <conditionalFormatting sqref="L45 L47 L49 L51 L53">
    <cfRule type="expression" dxfId="3083" priority="140">
      <formula>L45&gt;0</formula>
    </cfRule>
    <cfRule type="expression" dxfId="3082" priority="141">
      <formula>L45&lt;0</formula>
    </cfRule>
  </conditionalFormatting>
  <conditionalFormatting sqref="L46 L48 L50 L52">
    <cfRule type="expression" dxfId="3081" priority="138">
      <formula>L46&gt;0</formula>
    </cfRule>
    <cfRule type="expression" dxfId="3080" priority="139">
      <formula>L46&lt;0</formula>
    </cfRule>
  </conditionalFormatting>
  <conditionalFormatting sqref="L54 L56 L58 L60 L62">
    <cfRule type="expression" dxfId="3079" priority="136">
      <formula>L54&gt;0</formula>
    </cfRule>
    <cfRule type="expression" dxfId="3078" priority="137">
      <formula>L54&lt;0</formula>
    </cfRule>
  </conditionalFormatting>
  <conditionalFormatting sqref="L55 L57 L59 L61">
    <cfRule type="expression" dxfId="3077" priority="134">
      <formula>L55&gt;0</formula>
    </cfRule>
    <cfRule type="expression" dxfId="3076" priority="135">
      <formula>L55&lt;0</formula>
    </cfRule>
  </conditionalFormatting>
  <conditionalFormatting sqref="L66 L68 L70 L72 L74">
    <cfRule type="expression" dxfId="3075" priority="132">
      <formula>L66&gt;0</formula>
    </cfRule>
    <cfRule type="expression" dxfId="3074" priority="133">
      <formula>L66&lt;0</formula>
    </cfRule>
  </conditionalFormatting>
  <conditionalFormatting sqref="L58:L79">
    <cfRule type="expression" dxfId="3073" priority="130">
      <formula>L58&gt;0</formula>
    </cfRule>
    <cfRule type="expression" dxfId="3072" priority="131">
      <formula>L58&lt;0</formula>
    </cfRule>
  </conditionalFormatting>
  <conditionalFormatting sqref="L75 L77 L79 L81 L83">
    <cfRule type="expression" dxfId="3071" priority="128">
      <formula>L75&gt;0</formula>
    </cfRule>
    <cfRule type="expression" dxfId="3070" priority="129">
      <formula>L75&lt;0</formula>
    </cfRule>
  </conditionalFormatting>
  <conditionalFormatting sqref="L76 L78 L80 L82">
    <cfRule type="expression" dxfId="3069" priority="126">
      <formula>L76&gt;0</formula>
    </cfRule>
    <cfRule type="expression" dxfId="3068" priority="127">
      <formula>L76&lt;0</formula>
    </cfRule>
  </conditionalFormatting>
  <conditionalFormatting sqref="L82 L84 L88">
    <cfRule type="expression" dxfId="3067" priority="124">
      <formula>L82&gt;0</formula>
    </cfRule>
    <cfRule type="expression" dxfId="3066" priority="125">
      <formula>L82&lt;0</formula>
    </cfRule>
  </conditionalFormatting>
  <conditionalFormatting sqref="L83 L85">
    <cfRule type="expression" dxfId="3065" priority="122">
      <formula>L83&gt;0</formula>
    </cfRule>
    <cfRule type="expression" dxfId="3064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63" priority="119">
      <formula>M44&gt;0</formula>
    </cfRule>
    <cfRule type="expression" dxfId="3062" priority="120">
      <formula>M44&lt;0</formula>
    </cfRule>
  </conditionalFormatting>
  <conditionalFormatting sqref="M62:M66">
    <cfRule type="expression" dxfId="3061" priority="117">
      <formula>M62&gt;0</formula>
    </cfRule>
    <cfRule type="expression" dxfId="3060" priority="118">
      <formula>M62&lt;0</formula>
    </cfRule>
  </conditionalFormatting>
  <conditionalFormatting sqref="E86">
    <cfRule type="expression" dxfId="3059" priority="116">
      <formula>$H86=0</formula>
    </cfRule>
  </conditionalFormatting>
  <conditionalFormatting sqref="K86">
    <cfRule type="expression" dxfId="3058" priority="114">
      <formula>K86&gt;0</formula>
    </cfRule>
    <cfRule type="expression" dxfId="3057" priority="115">
      <formula>K86&lt;0</formula>
    </cfRule>
  </conditionalFormatting>
  <conditionalFormatting sqref="M86">
    <cfRule type="expression" dxfId="3056" priority="112">
      <formula>M86&gt;0</formula>
    </cfRule>
    <cfRule type="expression" dxfId="3055" priority="113">
      <formula>M86&lt;0</formula>
    </cfRule>
  </conditionalFormatting>
  <conditionalFormatting sqref="L86">
    <cfRule type="expression" dxfId="3054" priority="110">
      <formula>L86&gt;0</formula>
    </cfRule>
    <cfRule type="expression" dxfId="3053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52" priority="104">
      <formula>K61&gt;0</formula>
    </cfRule>
    <cfRule type="expression" dxfId="3051" priority="105">
      <formula>K61&lt;0</formula>
    </cfRule>
  </conditionalFormatting>
  <conditionalFormatting sqref="K44">
    <cfRule type="expression" dxfId="3050" priority="102">
      <formula>K44&gt;0</formula>
    </cfRule>
    <cfRule type="expression" dxfId="3049" priority="103">
      <formula>K44&lt;0</formula>
    </cfRule>
  </conditionalFormatting>
  <conditionalFormatting sqref="E87">
    <cfRule type="expression" dxfId="3048" priority="101">
      <formula>$H87=0</formula>
    </cfRule>
  </conditionalFormatting>
  <conditionalFormatting sqref="K87">
    <cfRule type="expression" dxfId="3047" priority="99">
      <formula>K87&gt;0</formula>
    </cfRule>
    <cfRule type="expression" dxfId="3046" priority="100">
      <formula>K87&lt;0</formula>
    </cfRule>
  </conditionalFormatting>
  <conditionalFormatting sqref="M87">
    <cfRule type="expression" dxfId="3045" priority="97">
      <formula>M87&gt;0</formula>
    </cfRule>
    <cfRule type="expression" dxfId="3044" priority="98">
      <formula>M87&lt;0</formula>
    </cfRule>
  </conditionalFormatting>
  <conditionalFormatting sqref="L87">
    <cfRule type="expression" dxfId="3043" priority="95">
      <formula>L87&gt;0</formula>
    </cfRule>
    <cfRule type="expression" dxfId="3042" priority="96">
      <formula>L87&lt;0</formula>
    </cfRule>
  </conditionalFormatting>
  <conditionalFormatting sqref="E88">
    <cfRule type="expression" dxfId="3041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0" priority="82">
      <formula>$H89=0</formula>
    </cfRule>
  </conditionalFormatting>
  <conditionalFormatting sqref="E90">
    <cfRule type="expression" dxfId="3039" priority="81">
      <formula>$H90=0</formula>
    </cfRule>
  </conditionalFormatting>
  <conditionalFormatting sqref="E91">
    <cfRule type="expression" dxfId="3038" priority="80">
      <formula>$H91=0</formula>
    </cfRule>
  </conditionalFormatting>
  <conditionalFormatting sqref="K89">
    <cfRule type="expression" dxfId="3037" priority="78">
      <formula>K89&gt;0</formula>
    </cfRule>
    <cfRule type="expression" dxfId="3036" priority="79">
      <formula>K89&lt;0</formula>
    </cfRule>
  </conditionalFormatting>
  <conditionalFormatting sqref="K90">
    <cfRule type="expression" dxfId="3035" priority="76">
      <formula>K90&gt;0</formula>
    </cfRule>
    <cfRule type="expression" dxfId="3034" priority="77">
      <formula>K90&lt;0</formula>
    </cfRule>
  </conditionalFormatting>
  <conditionalFormatting sqref="K89 K91">
    <cfRule type="expression" dxfId="3033" priority="74">
      <formula>K89&gt;0</formula>
    </cfRule>
    <cfRule type="expression" dxfId="3032" priority="75">
      <formula>K89&lt;0</formula>
    </cfRule>
  </conditionalFormatting>
  <conditionalFormatting sqref="M89">
    <cfRule type="expression" dxfId="3031" priority="72">
      <formula>M89&gt;0</formula>
    </cfRule>
    <cfRule type="expression" dxfId="3030" priority="73">
      <formula>M89&lt;0</formula>
    </cfRule>
  </conditionalFormatting>
  <conditionalFormatting sqref="M90">
    <cfRule type="expression" dxfId="3029" priority="70">
      <formula>M90&gt;0</formula>
    </cfRule>
    <cfRule type="expression" dxfId="3028" priority="71">
      <formula>M90&lt;0</formula>
    </cfRule>
  </conditionalFormatting>
  <conditionalFormatting sqref="M89 M91">
    <cfRule type="expression" dxfId="3027" priority="68">
      <formula>M89&gt;0</formula>
    </cfRule>
    <cfRule type="expression" dxfId="3026" priority="69">
      <formula>M89&lt;0</formula>
    </cfRule>
  </conditionalFormatting>
  <conditionalFormatting sqref="L89">
    <cfRule type="expression" dxfId="3025" priority="66">
      <formula>L89&gt;0</formula>
    </cfRule>
    <cfRule type="expression" dxfId="3024" priority="67">
      <formula>L89&lt;0</formula>
    </cfRule>
  </conditionalFormatting>
  <conditionalFormatting sqref="L90">
    <cfRule type="expression" dxfId="3023" priority="64">
      <formula>L90&gt;0</formula>
    </cfRule>
    <cfRule type="expression" dxfId="3022" priority="65">
      <formula>L90&lt;0</formula>
    </cfRule>
  </conditionalFormatting>
  <conditionalFormatting sqref="L89 L91">
    <cfRule type="expression" dxfId="3021" priority="62">
      <formula>L89&gt;0</formula>
    </cfRule>
    <cfRule type="expression" dxfId="3020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19" priority="60">
      <formula>$H92=0</formula>
    </cfRule>
  </conditionalFormatting>
  <conditionalFormatting sqref="K92">
    <cfRule type="expression" dxfId="3018" priority="58">
      <formula>K92&gt;0</formula>
    </cfRule>
    <cfRule type="expression" dxfId="3017" priority="59">
      <formula>K92&lt;0</formula>
    </cfRule>
  </conditionalFormatting>
  <conditionalFormatting sqref="M92">
    <cfRule type="expression" dxfId="3016" priority="56">
      <formula>M92&gt;0</formula>
    </cfRule>
    <cfRule type="expression" dxfId="3015" priority="57">
      <formula>M92&lt;0</formula>
    </cfRule>
  </conditionalFormatting>
  <conditionalFormatting sqref="L92">
    <cfRule type="expression" dxfId="3014" priority="54">
      <formula>L92&gt;0</formula>
    </cfRule>
    <cfRule type="expression" dxfId="3013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12" priority="51">
      <formula>$H93=0</formula>
    </cfRule>
  </conditionalFormatting>
  <conditionalFormatting sqref="K93">
    <cfRule type="expression" dxfId="3011" priority="49">
      <formula>K93&gt;0</formula>
    </cfRule>
    <cfRule type="expression" dxfId="3010" priority="50">
      <formula>K93&lt;0</formula>
    </cfRule>
  </conditionalFormatting>
  <conditionalFormatting sqref="M93">
    <cfRule type="expression" dxfId="3009" priority="47">
      <formula>M93&gt;0</formula>
    </cfRule>
    <cfRule type="expression" dxfId="3008" priority="48">
      <formula>M93&lt;0</formula>
    </cfRule>
  </conditionalFormatting>
  <conditionalFormatting sqref="L93">
    <cfRule type="expression" dxfId="3007" priority="45">
      <formula>L93&gt;0</formula>
    </cfRule>
    <cfRule type="expression" dxfId="3006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05" priority="41">
      <formula>$H92=0</formula>
    </cfRule>
  </conditionalFormatting>
  <conditionalFormatting sqref="E93">
    <cfRule type="expression" dxfId="3004" priority="40">
      <formula>$H93=0</formula>
    </cfRule>
  </conditionalFormatting>
  <conditionalFormatting sqref="E94">
    <cfRule type="expression" dxfId="3003" priority="39">
      <formula>$H94=0</formula>
    </cfRule>
  </conditionalFormatting>
  <conditionalFormatting sqref="K92">
    <cfRule type="expression" dxfId="3002" priority="37">
      <formula>K92&gt;0</formula>
    </cfRule>
    <cfRule type="expression" dxfId="3001" priority="38">
      <formula>K92&lt;0</formula>
    </cfRule>
  </conditionalFormatting>
  <conditionalFormatting sqref="K93">
    <cfRule type="expression" dxfId="3000" priority="35">
      <formula>K93&gt;0</formula>
    </cfRule>
    <cfRule type="expression" dxfId="2999" priority="36">
      <formula>K93&lt;0</formula>
    </cfRule>
  </conditionalFormatting>
  <conditionalFormatting sqref="K92 K94">
    <cfRule type="expression" dxfId="2998" priority="33">
      <formula>K92&gt;0</formula>
    </cfRule>
    <cfRule type="expression" dxfId="2997" priority="34">
      <formula>K92&lt;0</formula>
    </cfRule>
  </conditionalFormatting>
  <conditionalFormatting sqref="M92">
    <cfRule type="expression" dxfId="2996" priority="31">
      <formula>M92&gt;0</formula>
    </cfRule>
    <cfRule type="expression" dxfId="2995" priority="32">
      <formula>M92&lt;0</formula>
    </cfRule>
  </conditionalFormatting>
  <conditionalFormatting sqref="M93">
    <cfRule type="expression" dxfId="2994" priority="29">
      <formula>M93&gt;0</formula>
    </cfRule>
    <cfRule type="expression" dxfId="2993" priority="30">
      <formula>M93&lt;0</formula>
    </cfRule>
  </conditionalFormatting>
  <conditionalFormatting sqref="M92 M94">
    <cfRule type="expression" dxfId="2992" priority="27">
      <formula>M92&gt;0</formula>
    </cfRule>
    <cfRule type="expression" dxfId="2991" priority="28">
      <formula>M92&lt;0</formula>
    </cfRule>
  </conditionalFormatting>
  <conditionalFormatting sqref="L92">
    <cfRule type="expression" dxfId="2990" priority="25">
      <formula>L92&gt;0</formula>
    </cfRule>
    <cfRule type="expression" dxfId="2989" priority="26">
      <formula>L92&lt;0</formula>
    </cfRule>
  </conditionalFormatting>
  <conditionalFormatting sqref="L93">
    <cfRule type="expression" dxfId="2988" priority="23">
      <formula>L93&gt;0</formula>
    </cfRule>
    <cfRule type="expression" dxfId="2987" priority="24">
      <formula>L93&lt;0</formula>
    </cfRule>
  </conditionalFormatting>
  <conditionalFormatting sqref="L92 L94">
    <cfRule type="expression" dxfId="2986" priority="21">
      <formula>L92&gt;0</formula>
    </cfRule>
    <cfRule type="expression" dxfId="2985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84" priority="19">
      <formula>$H95=0</formula>
    </cfRule>
  </conditionalFormatting>
  <conditionalFormatting sqref="K95">
    <cfRule type="expression" dxfId="2983" priority="17">
      <formula>K95&gt;0</formula>
    </cfRule>
    <cfRule type="expression" dxfId="2982" priority="18">
      <formula>K95&lt;0</formula>
    </cfRule>
  </conditionalFormatting>
  <conditionalFormatting sqref="M95">
    <cfRule type="expression" dxfId="2981" priority="15">
      <formula>M95&gt;0</formula>
    </cfRule>
    <cfRule type="expression" dxfId="2980" priority="16">
      <formula>M95&lt;0</formula>
    </cfRule>
  </conditionalFormatting>
  <conditionalFormatting sqref="L95">
    <cfRule type="expression" dxfId="2979" priority="13">
      <formula>L95&gt;0</formula>
    </cfRule>
    <cfRule type="expression" dxfId="2978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77" priority="10">
      <formula>$H96=0</formula>
    </cfRule>
  </conditionalFormatting>
  <conditionalFormatting sqref="K96">
    <cfRule type="expression" dxfId="2976" priority="8">
      <formula>K96&gt;0</formula>
    </cfRule>
    <cfRule type="expression" dxfId="2975" priority="9">
      <formula>K96&lt;0</formula>
    </cfRule>
  </conditionalFormatting>
  <conditionalFormatting sqref="M96">
    <cfRule type="expression" dxfId="2974" priority="6">
      <formula>M96&gt;0</formula>
    </cfRule>
    <cfRule type="expression" dxfId="2973" priority="7">
      <formula>M96&lt;0</formula>
    </cfRule>
  </conditionalFormatting>
  <conditionalFormatting sqref="L96">
    <cfRule type="expression" dxfId="2972" priority="4">
      <formula>L96&gt;0</formula>
    </cfRule>
    <cfRule type="expression" dxfId="2971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18" location="ABC!A1" display="ABC"/>
    <hyperlink ref="E11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8" location="DWDP!A1" display="DWDP"/>
    <hyperlink ref="E46" location="GPS!A1" display="GPS"/>
    <hyperlink ref="E47" location="AKAM!A1" display="AKAM"/>
    <hyperlink ref="E48" location="ARNC!A1" display="ARNC"/>
    <hyperlink ref="E6" location="IEMG!A1" display="IEMG"/>
    <hyperlink ref="E13" location="CVS!A1" display="CVS"/>
    <hyperlink ref="E49" location="ADBE!A1" display="ADBE"/>
    <hyperlink ref="E27" location="FDX!A1" display="FDX"/>
    <hyperlink ref="E29" location="PPC!A1" display="PPC"/>
    <hyperlink ref="E30" location="XLB!A1" display="XLB"/>
    <hyperlink ref="E14" location="TCEHY!A1" display="TCEHY"/>
    <hyperlink ref="E2" location="MRO!A1" display="MRO"/>
    <hyperlink ref="E33" location="GE!A1" display="GE"/>
    <hyperlink ref="E12" location="XRAY!A1" display="XRAY"/>
    <hyperlink ref="E50" location="XLP!A1" display="XLP"/>
    <hyperlink ref="E8" location="KR!A1" display="KR"/>
    <hyperlink ref="E51" location="F!A1" display="F"/>
    <hyperlink ref="E52" location="JNJ!A1" display="JNJ"/>
    <hyperlink ref="E53" location="ULTA!A1" display="ULTA"/>
    <hyperlink ref="E17" location="FRC!A1" display="FRC"/>
    <hyperlink ref="E54" location="AAP!A1" display="AAP"/>
    <hyperlink ref="E22" location="CMCSA!A1" display="CMCSA"/>
    <hyperlink ref="E55" location="XEC!A1" display="XEC"/>
    <hyperlink ref="E9" location="WRK!A1" display="WRK"/>
    <hyperlink ref="E24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9" location="QQQ!A1" display="QQQ"/>
    <hyperlink ref="E60" location="WBA!A1" display="WBA"/>
    <hyperlink ref="E61" location="AZO!A1" display="AZO"/>
    <hyperlink ref="E62" location="FL!A1" display="FL"/>
    <hyperlink ref="E15" location="MLM!A1" display="MLM"/>
    <hyperlink ref="E5" location="KHC!A1" display="KHC"/>
    <hyperlink ref="E63" location="KBWY!A1" display="KBWY"/>
    <hyperlink ref="E16" location="AYI!A1" display="AYI"/>
    <hyperlink ref="E64" location="DIA!A1" display="DIA"/>
    <hyperlink ref="E31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3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5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1" location="CAH!A1" display="CAH"/>
    <hyperlink ref="E26" location="DAL!A1" display="DAL"/>
    <hyperlink ref="E20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0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1"/>
  <sheetViews>
    <sheetView zoomScaleNormal="100" workbookViewId="0">
      <pane ySplit="1" topLeftCell="A741" activePane="bottomLeft" state="frozen"/>
      <selection pane="bottomLeft" activeCell="W765" sqref="W76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87671.37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</sheetData>
  <conditionalFormatting sqref="L76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E275" sqref="E27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88820.703866668278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87671.423866668352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87671.37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5.3866668356931768E-2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970" priority="7">
      <formula>#REF!&gt;0</formula>
    </cfRule>
    <cfRule type="expression" dxfId="296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8" t="s">
        <v>78</v>
      </c>
      <c r="P42" s="87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68" priority="58">
      <formula>F19&gt;0</formula>
    </cfRule>
    <cfRule type="expression" dxfId="296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66" priority="47">
      <formula>H25&gt;0</formula>
    </cfRule>
    <cfRule type="expression" dxfId="2965" priority="48">
      <formula>H25&lt;0</formula>
    </cfRule>
  </conditionalFormatting>
  <conditionalFormatting sqref="M39">
    <cfRule type="expression" dxfId="2964" priority="45">
      <formula>M39&gt;0</formula>
    </cfRule>
    <cfRule type="expression" dxfId="2963" priority="46">
      <formula>M39&lt;0</formula>
    </cfRule>
  </conditionalFormatting>
  <conditionalFormatting sqref="F61:F67">
    <cfRule type="expression" dxfId="2962" priority="43">
      <formula>F61&gt;0</formula>
    </cfRule>
    <cfRule type="expression" dxfId="2961" priority="44">
      <formula>F61&lt;0</formula>
    </cfRule>
  </conditionalFormatting>
  <conditionalFormatting sqref="H61:H67">
    <cfRule type="expression" dxfId="2960" priority="41">
      <formula>H61&gt;0</formula>
    </cfRule>
    <cfRule type="expression" dxfId="2959" priority="42">
      <formula>H61&lt;0</formula>
    </cfRule>
  </conditionalFormatting>
  <conditionalFormatting sqref="F21:F24">
    <cfRule type="expression" dxfId="2958" priority="39">
      <formula>F21&gt;0</formula>
    </cfRule>
    <cfRule type="expression" dxfId="2957" priority="40">
      <formula>F21&lt;0</formula>
    </cfRule>
  </conditionalFormatting>
  <conditionalFormatting sqref="H21:H24">
    <cfRule type="expression" dxfId="2956" priority="37">
      <formula>H21&gt;0</formula>
    </cfRule>
    <cfRule type="expression" dxfId="2955" priority="38">
      <formula>H21&lt;0</formula>
    </cfRule>
  </conditionalFormatting>
  <conditionalFormatting sqref="I25:I28">
    <cfRule type="expression" dxfId="2954" priority="31">
      <formula>I25&gt;0</formula>
    </cfRule>
    <cfRule type="expression" dxfId="2953" priority="32">
      <formula>I25&lt;0</formula>
    </cfRule>
  </conditionalFormatting>
  <conditionalFormatting sqref="I21:I24">
    <cfRule type="expression" dxfId="2952" priority="29">
      <formula>I21&gt;0</formula>
    </cfRule>
    <cfRule type="expression" dxfId="2951" priority="30">
      <formula>I21&lt;0</formula>
    </cfRule>
  </conditionalFormatting>
  <conditionalFormatting sqref="H29">
    <cfRule type="expression" dxfId="2950" priority="27">
      <formula>H29&gt;0</formula>
    </cfRule>
    <cfRule type="expression" dxfId="2949" priority="28">
      <formula>H29&lt;0</formula>
    </cfRule>
  </conditionalFormatting>
  <conditionalFormatting sqref="H30">
    <cfRule type="expression" dxfId="2948" priority="25">
      <formula>H30&gt;0</formula>
    </cfRule>
    <cfRule type="expression" dxfId="2947" priority="26">
      <formula>H30&lt;0</formula>
    </cfRule>
  </conditionalFormatting>
  <conditionalFormatting sqref="H31">
    <cfRule type="expression" dxfId="2946" priority="23">
      <formula>H31&gt;0</formula>
    </cfRule>
    <cfRule type="expression" dxfId="2945" priority="24">
      <formula>H31&lt;0</formula>
    </cfRule>
  </conditionalFormatting>
  <conditionalFormatting sqref="Q7">
    <cfRule type="expression" dxfId="2944" priority="21">
      <formula>Q7&gt;0</formula>
    </cfRule>
    <cfRule type="expression" dxfId="2943" priority="22">
      <formula>Q7&lt;0</formula>
    </cfRule>
  </conditionalFormatting>
  <conditionalFormatting sqref="Q8">
    <cfRule type="expression" dxfId="2942" priority="19">
      <formula>Q8&gt;0</formula>
    </cfRule>
    <cfRule type="expression" dxfId="2941" priority="20">
      <formula>Q8&lt;0</formula>
    </cfRule>
  </conditionalFormatting>
  <conditionalFormatting sqref="F73:F82">
    <cfRule type="expression" dxfId="2940" priority="17">
      <formula>F73&gt;0</formula>
    </cfRule>
    <cfRule type="expression" dxfId="2939" priority="18">
      <formula>F73&lt;0</formula>
    </cfRule>
  </conditionalFormatting>
  <conditionalFormatting sqref="H73:H76">
    <cfRule type="expression" dxfId="2938" priority="15">
      <formula>H73&gt;0</formula>
    </cfRule>
    <cfRule type="expression" dxfId="2937" priority="16">
      <formula>H73&lt;0</formula>
    </cfRule>
  </conditionalFormatting>
  <conditionalFormatting sqref="F69:F72">
    <cfRule type="expression" dxfId="2936" priority="13">
      <formula>F69&gt;0</formula>
    </cfRule>
    <cfRule type="expression" dxfId="2935" priority="14">
      <formula>F69&lt;0</formula>
    </cfRule>
  </conditionalFormatting>
  <conditionalFormatting sqref="H69:H72">
    <cfRule type="expression" dxfId="2934" priority="11">
      <formula>H69&gt;0</formula>
    </cfRule>
    <cfRule type="expression" dxfId="2933" priority="12">
      <formula>H69&lt;0</formula>
    </cfRule>
  </conditionalFormatting>
  <conditionalFormatting sqref="I73:I76">
    <cfRule type="expression" dxfId="2932" priority="9">
      <formula>I73&gt;0</formula>
    </cfRule>
    <cfRule type="expression" dxfId="2931" priority="10">
      <formula>I73&lt;0</formula>
    </cfRule>
  </conditionalFormatting>
  <conditionalFormatting sqref="I69:I72">
    <cfRule type="expression" dxfId="2930" priority="7">
      <formula>I69&gt;0</formula>
    </cfRule>
    <cfRule type="expression" dxfId="2929" priority="8">
      <formula>I69&lt;0</formula>
    </cfRule>
  </conditionalFormatting>
  <conditionalFormatting sqref="H77">
    <cfRule type="expression" dxfId="2928" priority="5">
      <formula>H77&gt;0</formula>
    </cfRule>
    <cfRule type="expression" dxfId="2927" priority="6">
      <formula>H77&lt;0</formula>
    </cfRule>
  </conditionalFormatting>
  <conditionalFormatting sqref="H78">
    <cfRule type="expression" dxfId="2926" priority="3">
      <formula>H78&gt;0</formula>
    </cfRule>
    <cfRule type="expression" dxfId="2925" priority="4">
      <formula>H78&lt;0</formula>
    </cfRule>
  </conditionalFormatting>
  <conditionalFormatting sqref="H79">
    <cfRule type="expression" dxfId="2924" priority="1">
      <formula>H79&gt;0</formula>
    </cfRule>
    <cfRule type="expression" dxfId="292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22" priority="29">
      <formula>N19&gt;0</formula>
    </cfRule>
    <cfRule type="expression" dxfId="292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0" priority="23">
      <formula>F22&gt;0</formula>
    </cfRule>
    <cfRule type="expression" dxfId="2919" priority="24">
      <formula>F22&lt;0</formula>
    </cfRule>
  </conditionalFormatting>
  <conditionalFormatting sqref="H22:H31">
    <cfRule type="expression" dxfId="2918" priority="21">
      <formula>H22&gt;0</formula>
    </cfRule>
    <cfRule type="expression" dxfId="2917" priority="22">
      <formula>H22&lt;0</formula>
    </cfRule>
  </conditionalFormatting>
  <conditionalFormatting sqref="I21:J31">
    <cfRule type="expression" dxfId="2916" priority="19">
      <formula>I21&gt;0</formula>
    </cfRule>
    <cfRule type="expression" dxfId="2915" priority="20">
      <formula>I21&lt;0</formula>
    </cfRule>
  </conditionalFormatting>
  <conditionalFormatting sqref="Q8">
    <cfRule type="expression" dxfId="2914" priority="11">
      <formula>Q8&gt;0</formula>
    </cfRule>
    <cfRule type="expression" dxfId="2913" priority="12">
      <formula>Q8&lt;0</formula>
    </cfRule>
  </conditionalFormatting>
  <conditionalFormatting sqref="Q7">
    <cfRule type="expression" dxfId="2912" priority="13">
      <formula>Q7&gt;0</formula>
    </cfRule>
    <cfRule type="expression" dxfId="2911" priority="14">
      <formula>Q7&lt;0</formula>
    </cfRule>
  </conditionalFormatting>
  <conditionalFormatting sqref="F56:F66">
    <cfRule type="expression" dxfId="2910" priority="9">
      <formula>F56&gt;0</formula>
    </cfRule>
    <cfRule type="expression" dxfId="2909" priority="10">
      <formula>F56&lt;0</formula>
    </cfRule>
  </conditionalFormatting>
  <conditionalFormatting sqref="H56:H66">
    <cfRule type="expression" dxfId="2908" priority="7">
      <formula>H56&gt;0</formula>
    </cfRule>
    <cfRule type="expression" dxfId="2907" priority="8">
      <formula>H56&lt;0</formula>
    </cfRule>
  </conditionalFormatting>
  <conditionalFormatting sqref="I56:I66">
    <cfRule type="expression" dxfId="2906" priority="5">
      <formula>I56&gt;0</formula>
    </cfRule>
    <cfRule type="expression" dxfId="2905" priority="6">
      <formula>I56&lt;0</formula>
    </cfRule>
  </conditionalFormatting>
  <conditionalFormatting sqref="F21">
    <cfRule type="expression" dxfId="2904" priority="3">
      <formula>F21&gt;0</formula>
    </cfRule>
    <cfRule type="expression" dxfId="2903" priority="4">
      <formula>F21&lt;0</formula>
    </cfRule>
  </conditionalFormatting>
  <conditionalFormatting sqref="H21">
    <cfRule type="expression" dxfId="2902" priority="1">
      <formula>H21&gt;0</formula>
    </cfRule>
    <cfRule type="expression" dxfId="290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0" priority="64">
      <formula>N23&gt;0</formula>
    </cfRule>
    <cfRule type="expression" dxfId="289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98" priority="58">
      <formula>F79&gt;0</formula>
    </cfRule>
    <cfRule type="expression" dxfId="2897" priority="59">
      <formula>F79&lt;0</formula>
    </cfRule>
  </conditionalFormatting>
  <conditionalFormatting sqref="H79:H97 H101:H118">
    <cfRule type="expression" dxfId="2896" priority="56">
      <formula>H79&gt;0</formula>
    </cfRule>
    <cfRule type="expression" dxfId="2895" priority="57">
      <formula>H79&lt;0</formula>
    </cfRule>
  </conditionalFormatting>
  <conditionalFormatting sqref="I75:I97 I100:I118">
    <cfRule type="expression" dxfId="2894" priority="54">
      <formula>I75&gt;0</formula>
    </cfRule>
    <cfRule type="expression" dxfId="2893" priority="55">
      <formula>I75&lt;0</formula>
    </cfRule>
  </conditionalFormatting>
  <conditionalFormatting sqref="Q7">
    <cfRule type="expression" dxfId="2892" priority="52">
      <formula>Q7&gt;0</formula>
    </cfRule>
    <cfRule type="expression" dxfId="2891" priority="53">
      <formula>Q7&lt;0</formula>
    </cfRule>
  </conditionalFormatting>
  <conditionalFormatting sqref="Q8">
    <cfRule type="expression" dxfId="2890" priority="50">
      <formula>Q8&gt;0</formula>
    </cfRule>
    <cfRule type="expression" dxfId="2889" priority="51">
      <formula>Q8&lt;0</formula>
    </cfRule>
  </conditionalFormatting>
  <conditionalFormatting sqref="F75:F78">
    <cfRule type="expression" dxfId="2888" priority="48">
      <formula>F75&gt;0</formula>
    </cfRule>
    <cfRule type="expression" dxfId="2887" priority="49">
      <formula>F75&lt;0</formula>
    </cfRule>
  </conditionalFormatting>
  <conditionalFormatting sqref="H75:H78">
    <cfRule type="expression" dxfId="2886" priority="46">
      <formula>H75&gt;0</formula>
    </cfRule>
    <cfRule type="expression" dxfId="2885" priority="47">
      <formula>H75&lt;0</formula>
    </cfRule>
  </conditionalFormatting>
  <conditionalFormatting sqref="F100:F114">
    <cfRule type="expression" dxfId="2884" priority="40">
      <formula>F100&gt;0</formula>
    </cfRule>
    <cfRule type="expression" dxfId="2883" priority="41">
      <formula>F100&lt;0</formula>
    </cfRule>
  </conditionalFormatting>
  <conditionalFormatting sqref="H100:H114">
    <cfRule type="expression" dxfId="2882" priority="38">
      <formula>H100&gt;0</formula>
    </cfRule>
    <cfRule type="expression" dxfId="2881" priority="39">
      <formula>H100&lt;0</formula>
    </cfRule>
  </conditionalFormatting>
  <conditionalFormatting sqref="F29:F67">
    <cfRule type="expression" dxfId="2880" priority="36">
      <formula>F29&gt;0</formula>
    </cfRule>
    <cfRule type="expression" dxfId="2879" priority="37">
      <formula>F29&lt;0</formula>
    </cfRule>
  </conditionalFormatting>
  <conditionalFormatting sqref="H29:H63">
    <cfRule type="expression" dxfId="2878" priority="34">
      <formula>H29&gt;0</formula>
    </cfRule>
    <cfRule type="expression" dxfId="2877" priority="35">
      <formula>H29&lt;0</formula>
    </cfRule>
  </conditionalFormatting>
  <conditionalFormatting sqref="J38:J68">
    <cfRule type="expression" dxfId="2876" priority="32">
      <formula>J38&gt;0</formula>
    </cfRule>
    <cfRule type="expression" dxfId="2875" priority="33">
      <formula>J38&lt;0</formula>
    </cfRule>
  </conditionalFormatting>
  <conditionalFormatting sqref="J43">
    <cfRule type="expression" dxfId="2874" priority="30">
      <formula>J43&gt;0</formula>
    </cfRule>
    <cfRule type="expression" dxfId="2873" priority="31">
      <formula>J43&lt;0</formula>
    </cfRule>
  </conditionalFormatting>
  <conditionalFormatting sqref="Q9">
    <cfRule type="expression" dxfId="2872" priority="24">
      <formula>Q9&gt;0</formula>
    </cfRule>
    <cfRule type="expression" dxfId="2871" priority="25">
      <formula>Q9&lt;0</formula>
    </cfRule>
  </conditionalFormatting>
  <conditionalFormatting sqref="R4">
    <cfRule type="expression" dxfId="2870" priority="26">
      <formula>R4&gt;0</formula>
    </cfRule>
    <cfRule type="expression" dxfId="286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68" priority="21">
      <formula>F120&gt;0</formula>
    </cfRule>
    <cfRule type="expression" dxfId="2867" priority="22">
      <formula>F120&lt;0</formula>
    </cfRule>
  </conditionalFormatting>
  <conditionalFormatting sqref="H120:H160">
    <cfRule type="expression" dxfId="2866" priority="19">
      <formula>H120&gt;0</formula>
    </cfRule>
    <cfRule type="expression" dxfId="2865" priority="20">
      <formula>H120&lt;0</formula>
    </cfRule>
  </conditionalFormatting>
  <conditionalFormatting sqref="J129:J160">
    <cfRule type="expression" dxfId="2864" priority="17">
      <formula>J129&gt;0</formula>
    </cfRule>
    <cfRule type="expression" dxfId="2863" priority="18">
      <formula>J129&lt;0</formula>
    </cfRule>
  </conditionalFormatting>
  <conditionalFormatting sqref="J134">
    <cfRule type="expression" dxfId="2862" priority="15">
      <formula>J134&gt;0</formula>
    </cfRule>
    <cfRule type="expression" dxfId="2861" priority="16">
      <formula>J134&lt;0</formula>
    </cfRule>
  </conditionalFormatting>
  <conditionalFormatting sqref="J31:J40">
    <cfRule type="expression" dxfId="2860" priority="13">
      <formula>J31&gt;0</formula>
    </cfRule>
    <cfRule type="expression" dxfId="2859" priority="14">
      <formula>J31&lt;0</formula>
    </cfRule>
  </conditionalFormatting>
  <conditionalFormatting sqref="J36:J37">
    <cfRule type="expression" dxfId="2858" priority="11">
      <formula>J36&gt;0</formula>
    </cfRule>
    <cfRule type="expression" dxfId="2857" priority="12">
      <formula>J36&lt;0</formula>
    </cfRule>
  </conditionalFormatting>
  <conditionalFormatting sqref="Q10">
    <cfRule type="expression" dxfId="2856" priority="9">
      <formula>Q10&gt;0</formula>
    </cfRule>
    <cfRule type="expression" dxfId="2855" priority="10">
      <formula>Q10&lt;0</formula>
    </cfRule>
  </conditionalFormatting>
  <conditionalFormatting sqref="K38:K55 K57:K68">
    <cfRule type="expression" dxfId="2854" priority="7">
      <formula>K38&gt;0</formula>
    </cfRule>
    <cfRule type="expression" dxfId="2853" priority="8">
      <formula>K38&lt;0</formula>
    </cfRule>
  </conditionalFormatting>
  <conditionalFormatting sqref="K43">
    <cfRule type="expression" dxfId="2852" priority="5">
      <formula>K43&gt;0</formula>
    </cfRule>
    <cfRule type="expression" dxfId="2851" priority="6">
      <formula>K43&lt;0</formula>
    </cfRule>
  </conditionalFormatting>
  <conditionalFormatting sqref="K31:K40">
    <cfRule type="expression" dxfId="2850" priority="3">
      <formula>K31&gt;0</formula>
    </cfRule>
    <cfRule type="expression" dxfId="2849" priority="4">
      <formula>K31&lt;0</formula>
    </cfRule>
  </conditionalFormatting>
  <conditionalFormatting sqref="K36:K37">
    <cfRule type="expression" dxfId="2848" priority="1">
      <formula>K36&gt;0</formula>
    </cfRule>
    <cfRule type="expression" dxfId="284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85.72</v>
      </c>
      <c r="R4" s="495">
        <v>1.46E-2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8572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576.8799999999992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576.8799999999992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7.2154013948508469E-2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1.7732151189920671E-2</v>
      </c>
      <c r="R11">
        <v>0.38</v>
      </c>
    </row>
    <row r="12" spans="1:21" x14ac:dyDescent="0.25">
      <c r="H12" s="70"/>
      <c r="O12" s="11" t="s">
        <v>82</v>
      </c>
      <c r="Q12" s="1" t="s">
        <v>1309</v>
      </c>
    </row>
    <row r="13" spans="1:21" x14ac:dyDescent="0.25">
      <c r="H13" s="70"/>
      <c r="O13" s="11" t="s">
        <v>952</v>
      </c>
      <c r="Q13" s="2">
        <f>Q4/6.49</f>
        <v>13.208012326656394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94.292000000000002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93.43480000000001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92.577600000000004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91.720399999999998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90.863200000000006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90.006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89.148800000000008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88.291600000000003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87.434399999999997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86.577200000000005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85.72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84.862799999999993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84.005600000000001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83.148399999999995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82.291199999999989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81.433999999999997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80.576799999999992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79.7196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78.862400000000008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78.005200000000002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77.147999999999996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46" priority="31">
      <formula>F47&gt;0</formula>
    </cfRule>
    <cfRule type="expression" dxfId="2845" priority="32">
      <formula>F47&lt;0</formula>
    </cfRule>
  </conditionalFormatting>
  <conditionalFormatting sqref="Q7">
    <cfRule type="expression" dxfId="2844" priority="29">
      <formula>Q7&gt;0</formula>
    </cfRule>
    <cfRule type="expression" dxfId="2843" priority="30">
      <formula>Q7&lt;0</formula>
    </cfRule>
  </conditionalFormatting>
  <conditionalFormatting sqref="Q8">
    <cfRule type="expression" dxfId="2842" priority="27">
      <formula>Q8&gt;0</formula>
    </cfRule>
    <cfRule type="expression" dxfId="2841" priority="28">
      <formula>Q8&lt;0</formula>
    </cfRule>
  </conditionalFormatting>
  <conditionalFormatting sqref="F33:F46">
    <cfRule type="expression" dxfId="2840" priority="25">
      <formula>F33&gt;0</formula>
    </cfRule>
    <cfRule type="expression" dxfId="2839" priority="26">
      <formula>F33&lt;0</formula>
    </cfRule>
  </conditionalFormatting>
  <conditionalFormatting sqref="H33:H46">
    <cfRule type="expression" dxfId="2838" priority="23">
      <formula>H33&gt;0</formula>
    </cfRule>
    <cfRule type="expression" dxfId="2837" priority="24">
      <formula>H33&lt;0</formula>
    </cfRule>
  </conditionalFormatting>
  <conditionalFormatting sqref="Q10">
    <cfRule type="expression" dxfId="2836" priority="21">
      <formula>Q10&gt;0</formula>
    </cfRule>
    <cfRule type="expression" dxfId="2835" priority="22">
      <formula>Q10&lt;0</formula>
    </cfRule>
  </conditionalFormatting>
  <conditionalFormatting sqref="J25:J38">
    <cfRule type="expression" dxfId="2834" priority="19">
      <formula>J25&gt;0</formula>
    </cfRule>
    <cfRule type="expression" dxfId="2833" priority="20">
      <formula>J25&lt;0</formula>
    </cfRule>
  </conditionalFormatting>
  <conditionalFormatting sqref="K38">
    <cfRule type="expression" dxfId="2832" priority="17">
      <formula>K38&gt;0</formula>
    </cfRule>
    <cfRule type="expression" dxfId="2831" priority="18">
      <formula>K38&lt;0</formula>
    </cfRule>
  </conditionalFormatting>
  <conditionalFormatting sqref="L25:L38">
    <cfRule type="expression" dxfId="2830" priority="15">
      <formula>L25&gt;0</formula>
    </cfRule>
    <cfRule type="expression" dxfId="2829" priority="16">
      <formula>L25&lt;0</formula>
    </cfRule>
  </conditionalFormatting>
  <conditionalFormatting sqref="F89:F110">
    <cfRule type="expression" dxfId="2828" priority="13">
      <formula>F89&gt;0</formula>
    </cfRule>
    <cfRule type="expression" dxfId="2827" priority="14">
      <formula>F89&lt;0</formula>
    </cfRule>
  </conditionalFormatting>
  <conditionalFormatting sqref="H89:H110">
    <cfRule type="expression" dxfId="2826" priority="11">
      <formula>H89&gt;0</formula>
    </cfRule>
    <cfRule type="expression" dxfId="2825" priority="12">
      <formula>H89&lt;0</formula>
    </cfRule>
  </conditionalFormatting>
  <conditionalFormatting sqref="J89:J102">
    <cfRule type="expression" dxfId="2824" priority="9">
      <formula>J89&gt;0</formula>
    </cfRule>
    <cfRule type="expression" dxfId="2823" priority="10">
      <formula>J89&lt;0</formula>
    </cfRule>
  </conditionalFormatting>
  <conditionalFormatting sqref="K89:K102">
    <cfRule type="expression" dxfId="2822" priority="7">
      <formula>K89&gt;0</formula>
    </cfRule>
    <cfRule type="expression" dxfId="2821" priority="8">
      <formula>K89&lt;0</formula>
    </cfRule>
  </conditionalFormatting>
  <conditionalFormatting sqref="L89:L102">
    <cfRule type="expression" dxfId="2820" priority="5">
      <formula>L89&gt;0</formula>
    </cfRule>
    <cfRule type="expression" dxfId="2819" priority="6">
      <formula>L89&lt;0</formula>
    </cfRule>
  </conditionalFormatting>
  <conditionalFormatting sqref="F25:F32">
    <cfRule type="expression" dxfId="2818" priority="3">
      <formula>F25&gt;0</formula>
    </cfRule>
    <cfRule type="expression" dxfId="2817" priority="4">
      <formula>F25&lt;0</formula>
    </cfRule>
  </conditionalFormatting>
  <conditionalFormatting sqref="H25:H32">
    <cfRule type="expression" dxfId="2816" priority="1">
      <formula>H25&gt;0</formula>
    </cfRule>
    <cfRule type="expression" dxfId="28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2164.2597000000001</v>
      </c>
      <c r="R4" s="495">
        <v>2.9899999999999999E-2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12985.558199999999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-2578.2417999999998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-2578.2417999999998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-0.16565631786581683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11.155977835051546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2380.6856700000003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2359.0430730000003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2337.4004760000003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2315.7578790000002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2294.1152820000002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2272.4726850000002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2250.8300880000002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2229.1874910000001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2207.5448940000001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2185.9022970000001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2164.2597000000001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2142.617103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2120.974506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2099.331909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2077.689312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2056.0467149999999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2034.4041179999999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2012.7615210000001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1991.1189240000001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1969.4763270000001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1947.8337300000001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4" priority="31">
      <formula>F47&gt;0</formula>
    </cfRule>
    <cfRule type="expression" dxfId="2813" priority="32">
      <formula>F47&lt;0</formula>
    </cfRule>
  </conditionalFormatting>
  <conditionalFormatting sqref="Q7">
    <cfRule type="expression" dxfId="2812" priority="29">
      <formula>Q7&gt;0</formula>
    </cfRule>
    <cfRule type="expression" dxfId="2811" priority="30">
      <formula>Q7&lt;0</formula>
    </cfRule>
  </conditionalFormatting>
  <conditionalFormatting sqref="Q8">
    <cfRule type="expression" dxfId="2810" priority="27">
      <formula>Q8&gt;0</formula>
    </cfRule>
    <cfRule type="expression" dxfId="2809" priority="28">
      <formula>Q8&lt;0</formula>
    </cfRule>
  </conditionalFormatting>
  <conditionalFormatting sqref="F31:F46">
    <cfRule type="expression" dxfId="2808" priority="25">
      <formula>F31&gt;0</formula>
    </cfRule>
    <cfRule type="expression" dxfId="2807" priority="26">
      <formula>F31&lt;0</formula>
    </cfRule>
  </conditionalFormatting>
  <conditionalFormatting sqref="H31:H46">
    <cfRule type="expression" dxfId="2806" priority="23">
      <formula>H31&gt;0</formula>
    </cfRule>
    <cfRule type="expression" dxfId="2805" priority="24">
      <formula>H31&lt;0</formula>
    </cfRule>
  </conditionalFormatting>
  <conditionalFormatting sqref="Q10">
    <cfRule type="expression" dxfId="2804" priority="21">
      <formula>Q10&gt;0</formula>
    </cfRule>
    <cfRule type="expression" dxfId="2803" priority="22">
      <formula>Q10&lt;0</formula>
    </cfRule>
  </conditionalFormatting>
  <conditionalFormatting sqref="J25:J38">
    <cfRule type="expression" dxfId="2802" priority="19">
      <formula>J25&gt;0</formula>
    </cfRule>
    <cfRule type="expression" dxfId="2801" priority="20">
      <formula>J25&lt;0</formula>
    </cfRule>
  </conditionalFormatting>
  <conditionalFormatting sqref="K38">
    <cfRule type="expression" dxfId="2800" priority="17">
      <formula>K38&gt;0</formula>
    </cfRule>
    <cfRule type="expression" dxfId="2799" priority="18">
      <formula>K38&lt;0</formula>
    </cfRule>
  </conditionalFormatting>
  <conditionalFormatting sqref="L25:L38">
    <cfRule type="expression" dxfId="2798" priority="15">
      <formula>L25&gt;0</formula>
    </cfRule>
    <cfRule type="expression" dxfId="2797" priority="16">
      <formula>L25&lt;0</formula>
    </cfRule>
  </conditionalFormatting>
  <conditionalFormatting sqref="F89:F110">
    <cfRule type="expression" dxfId="2796" priority="13">
      <formula>F89&gt;0</formula>
    </cfRule>
    <cfRule type="expression" dxfId="2795" priority="14">
      <formula>F89&lt;0</formula>
    </cfRule>
  </conditionalFormatting>
  <conditionalFormatting sqref="H89:H110">
    <cfRule type="expression" dxfId="2794" priority="11">
      <formula>H89&gt;0</formula>
    </cfRule>
    <cfRule type="expression" dxfId="2793" priority="12">
      <formula>H89&lt;0</formula>
    </cfRule>
  </conditionalFormatting>
  <conditionalFormatting sqref="J89:J102">
    <cfRule type="expression" dxfId="2792" priority="9">
      <formula>J89&gt;0</formula>
    </cfRule>
    <cfRule type="expression" dxfId="2791" priority="10">
      <formula>J89&lt;0</formula>
    </cfRule>
  </conditionalFormatting>
  <conditionalFormatting sqref="K89:K102">
    <cfRule type="expression" dxfId="2790" priority="7">
      <formula>K89&gt;0</formula>
    </cfRule>
    <cfRule type="expression" dxfId="2789" priority="8">
      <formula>K89&lt;0</formula>
    </cfRule>
  </conditionalFormatting>
  <conditionalFormatting sqref="L89:L102">
    <cfRule type="expression" dxfId="2788" priority="5">
      <formula>L89&gt;0</formula>
    </cfRule>
    <cfRule type="expression" dxfId="2787" priority="6">
      <formula>L89&lt;0</formula>
    </cfRule>
  </conditionalFormatting>
  <conditionalFormatting sqref="F25:F30">
    <cfRule type="expression" dxfId="2786" priority="3">
      <formula>F25&gt;0</formula>
    </cfRule>
    <cfRule type="expression" dxfId="2785" priority="4">
      <formula>F25&lt;0</formula>
    </cfRule>
  </conditionalFormatting>
  <conditionalFormatting sqref="H25:H30">
    <cfRule type="expression" dxfId="2784" priority="1">
      <formula>H25&gt;0</formula>
    </cfRule>
    <cfRule type="expression" dxfId="27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8" t="s">
        <v>78</v>
      </c>
      <c r="P42" s="878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82" priority="35">
      <formula>N19&gt;0</formula>
    </cfRule>
    <cfRule type="expression" dxfId="27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0" priority="21">
      <formula>F25&gt;0</formula>
    </cfRule>
    <cfRule type="expression" dxfId="2779" priority="22">
      <formula>F25&lt;0</formula>
    </cfRule>
  </conditionalFormatting>
  <conditionalFormatting sqref="H25:H47">
    <cfRule type="expression" dxfId="2778" priority="19">
      <formula>H25&gt;0</formula>
    </cfRule>
    <cfRule type="expression" dxfId="2777" priority="20">
      <formula>H25&lt;0</formula>
    </cfRule>
  </conditionalFormatting>
  <conditionalFormatting sqref="I25:I27">
    <cfRule type="expression" dxfId="2776" priority="15">
      <formula>I25&gt;0</formula>
    </cfRule>
    <cfRule type="expression" dxfId="2775" priority="16">
      <formula>I25&lt;0</formula>
    </cfRule>
  </conditionalFormatting>
  <conditionalFormatting sqref="Q7">
    <cfRule type="expression" dxfId="2774" priority="5">
      <formula>Q7&gt;0</formula>
    </cfRule>
    <cfRule type="expression" dxfId="2773" priority="6">
      <formula>Q7&lt;0</formula>
    </cfRule>
  </conditionalFormatting>
  <conditionalFormatting sqref="Q8">
    <cfRule type="expression" dxfId="2772" priority="3">
      <formula>Q8&gt;0</formula>
    </cfRule>
    <cfRule type="expression" dxfId="27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0" priority="9">
      <formula>F36&gt;0</formula>
    </cfRule>
    <cfRule type="expression" dxfId="2769" priority="10">
      <formula>F36&lt;0</formula>
    </cfRule>
  </conditionalFormatting>
  <conditionalFormatting sqref="F25:F35">
    <cfRule type="expression" dxfId="2768" priority="7">
      <formula>F25&gt;0</formula>
    </cfRule>
    <cfRule type="expression" dxfId="2767" priority="8">
      <formula>F25&lt;0</formula>
    </cfRule>
  </conditionalFormatting>
  <conditionalFormatting sqref="H25:H35">
    <cfRule type="expression" dxfId="2766" priority="5">
      <formula>H25&gt;0</formula>
    </cfRule>
    <cfRule type="expression" dxfId="2765" priority="6">
      <formula>H25&lt;0</formula>
    </cfRule>
  </conditionalFormatting>
  <conditionalFormatting sqref="Q7">
    <cfRule type="expression" dxfId="2764" priority="3">
      <formula>Q7&gt;0</formula>
    </cfRule>
    <cfRule type="expression" dxfId="2763" priority="4">
      <formula>Q7&lt;0</formula>
    </cfRule>
  </conditionalFormatting>
  <conditionalFormatting sqref="Q8">
    <cfRule type="expression" dxfId="2762" priority="1">
      <formula>Q8&gt;0</formula>
    </cfRule>
    <cfRule type="expression" dxfId="27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0" priority="37">
      <formula>F25&gt;0</formula>
    </cfRule>
    <cfRule type="expression" dxfId="2759" priority="38">
      <formula>F25&lt;0</formula>
    </cfRule>
  </conditionalFormatting>
  <conditionalFormatting sqref="Q7">
    <cfRule type="expression" dxfId="2758" priority="35">
      <formula>Q7&gt;0</formula>
    </cfRule>
    <cfRule type="expression" dxfId="2757" priority="36">
      <formula>Q7&lt;0</formula>
    </cfRule>
  </conditionalFormatting>
  <conditionalFormatting sqref="Q8">
    <cfRule type="expression" dxfId="2756" priority="33">
      <formula>Q8&gt;0</formula>
    </cfRule>
    <cfRule type="expression" dxfId="2755" priority="34">
      <formula>Q8&lt;0</formula>
    </cfRule>
  </conditionalFormatting>
  <conditionalFormatting sqref="F44:F46">
    <cfRule type="expression" dxfId="2754" priority="31">
      <formula>F44&gt;0</formula>
    </cfRule>
    <cfRule type="expression" dxfId="2753" priority="32">
      <formula>F44&lt;0</formula>
    </cfRule>
  </conditionalFormatting>
  <conditionalFormatting sqref="H44:H46">
    <cfRule type="expression" dxfId="2752" priority="29">
      <formula>H44&gt;0</formula>
    </cfRule>
    <cfRule type="expression" dxfId="2751" priority="30">
      <formula>H44&lt;0</formula>
    </cfRule>
  </conditionalFormatting>
  <conditionalFormatting sqref="F89:F110">
    <cfRule type="expression" dxfId="2750" priority="27">
      <formula>F89&gt;0</formula>
    </cfRule>
    <cfRule type="expression" dxfId="2749" priority="28">
      <formula>F89&lt;0</formula>
    </cfRule>
  </conditionalFormatting>
  <conditionalFormatting sqref="H89:H110">
    <cfRule type="expression" dxfId="2748" priority="25">
      <formula>H89&gt;0</formula>
    </cfRule>
    <cfRule type="expression" dxfId="2747" priority="26">
      <formula>H89&lt;0</formula>
    </cfRule>
  </conditionalFormatting>
  <conditionalFormatting sqref="Q10">
    <cfRule type="expression" dxfId="2746" priority="23">
      <formula>Q10&gt;0</formula>
    </cfRule>
    <cfRule type="expression" dxfId="2745" priority="24">
      <formula>Q10&lt;0</formula>
    </cfRule>
  </conditionalFormatting>
  <conditionalFormatting sqref="J25:J38">
    <cfRule type="expression" dxfId="2744" priority="21">
      <formula>J25&gt;0</formula>
    </cfRule>
    <cfRule type="expression" dxfId="2743" priority="22">
      <formula>J25&lt;0</formula>
    </cfRule>
  </conditionalFormatting>
  <conditionalFormatting sqref="K25:K38">
    <cfRule type="expression" dxfId="2742" priority="19">
      <formula>K25&gt;0</formula>
    </cfRule>
    <cfRule type="expression" dxfId="2741" priority="20">
      <formula>K25&lt;0</formula>
    </cfRule>
  </conditionalFormatting>
  <conditionalFormatting sqref="L25:L38">
    <cfRule type="expression" dxfId="2740" priority="17">
      <formula>L25&gt;0</formula>
    </cfRule>
    <cfRule type="expression" dxfId="2739" priority="18">
      <formula>L25&lt;0</formula>
    </cfRule>
  </conditionalFormatting>
  <conditionalFormatting sqref="J40">
    <cfRule type="expression" dxfId="2738" priority="15">
      <formula>J40&gt;0</formula>
    </cfRule>
    <cfRule type="expression" dxfId="2737" priority="16">
      <formula>J40&lt;0</formula>
    </cfRule>
  </conditionalFormatting>
  <conditionalFormatting sqref="L39">
    <cfRule type="expression" dxfId="2736" priority="11">
      <formula>L39&gt;0</formula>
    </cfRule>
    <cfRule type="expression" dxfId="2735" priority="12">
      <formula>L39&lt;0</formula>
    </cfRule>
  </conditionalFormatting>
  <conditionalFormatting sqref="F39">
    <cfRule type="expression" dxfId="2734" priority="9">
      <formula>F39&gt;0</formula>
    </cfRule>
    <cfRule type="expression" dxfId="2733" priority="10">
      <formula>F39&lt;0</formula>
    </cfRule>
  </conditionalFormatting>
  <conditionalFormatting sqref="H39">
    <cfRule type="expression" dxfId="2732" priority="7">
      <formula>H39&gt;0</formula>
    </cfRule>
    <cfRule type="expression" dxfId="2731" priority="8">
      <formula>H39&lt;0</formula>
    </cfRule>
  </conditionalFormatting>
  <conditionalFormatting sqref="J41">
    <cfRule type="expression" dxfId="2730" priority="5">
      <formula>J41&gt;0</formula>
    </cfRule>
    <cfRule type="expression" dxfId="2729" priority="6">
      <formula>J41&lt;0</formula>
    </cfRule>
  </conditionalFormatting>
  <conditionalFormatting sqref="J43">
    <cfRule type="expression" dxfId="2728" priority="3">
      <formula>J43&gt;0</formula>
    </cfRule>
    <cfRule type="expression" dxfId="2727" priority="4">
      <formula>J43&lt;0</formula>
    </cfRule>
  </conditionalFormatting>
  <conditionalFormatting sqref="J44">
    <cfRule type="expression" dxfId="2726" priority="1">
      <formula>J44&gt;0</formula>
    </cfRule>
    <cfRule type="expression" dxfId="27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24" priority="31">
      <formula>F29&gt;0</formula>
    </cfRule>
    <cfRule type="expression" dxfId="2723" priority="32">
      <formula>F29&lt;0</formula>
    </cfRule>
  </conditionalFormatting>
  <conditionalFormatting sqref="F29 F31:F35">
    <cfRule type="expression" dxfId="2722" priority="33">
      <formula>F29&gt;0</formula>
    </cfRule>
    <cfRule type="expression" dxfId="2721" priority="34">
      <formula>F29&lt;0</formula>
    </cfRule>
  </conditionalFormatting>
  <conditionalFormatting sqref="H29 H31:H35">
    <cfRule type="expression" dxfId="2720" priority="29">
      <formula>H29&gt;0</formula>
    </cfRule>
    <cfRule type="expression" dxfId="2719" priority="30">
      <formula>H29&lt;0</formula>
    </cfRule>
  </conditionalFormatting>
  <conditionalFormatting sqref="F21:F28">
    <cfRule type="expression" dxfId="2718" priority="27">
      <formula>F21&gt;0</formula>
    </cfRule>
    <cfRule type="expression" dxfId="2717" priority="28">
      <formula>F21&lt;0</formula>
    </cfRule>
  </conditionalFormatting>
  <conditionalFormatting sqref="H21:H28">
    <cfRule type="expression" dxfId="2716" priority="25">
      <formula>H21&gt;0</formula>
    </cfRule>
    <cfRule type="expression" dxfId="2715" priority="26">
      <formula>H21&lt;0</formula>
    </cfRule>
  </conditionalFormatting>
  <conditionalFormatting sqref="Q8">
    <cfRule type="expression" dxfId="2714" priority="21">
      <formula>Q8&gt;0</formula>
    </cfRule>
    <cfRule type="expression" dxfId="2713" priority="22">
      <formula>Q8&lt;0</formula>
    </cfRule>
  </conditionalFormatting>
  <conditionalFormatting sqref="Q7">
    <cfRule type="expression" dxfId="2712" priority="23">
      <formula>Q7&gt;0</formula>
    </cfRule>
    <cfRule type="expression" dxfId="2711" priority="24">
      <formula>Q7&lt;0</formula>
    </cfRule>
  </conditionalFormatting>
  <conditionalFormatting sqref="F30">
    <cfRule type="expression" dxfId="2710" priority="19">
      <formula>F30&gt;0</formula>
    </cfRule>
    <cfRule type="expression" dxfId="2709" priority="20">
      <formula>F30&lt;0</formula>
    </cfRule>
  </conditionalFormatting>
  <conditionalFormatting sqref="H30">
    <cfRule type="expression" dxfId="2708" priority="17">
      <formula>H30&gt;0</formula>
    </cfRule>
    <cfRule type="expression" dxfId="2707" priority="18">
      <formula>H30&lt;0</formula>
    </cfRule>
  </conditionalFormatting>
  <conditionalFormatting sqref="F68 F70:F74">
    <cfRule type="expression" dxfId="2706" priority="13">
      <formula>F68&gt;0</formula>
    </cfRule>
    <cfRule type="expression" dxfId="2705" priority="14">
      <formula>F68&lt;0</formula>
    </cfRule>
  </conditionalFormatting>
  <conditionalFormatting sqref="F68 F70:F74">
    <cfRule type="expression" dxfId="2704" priority="15">
      <formula>F68&gt;0</formula>
    </cfRule>
    <cfRule type="expression" dxfId="2703" priority="16">
      <formula>F68&lt;0</formula>
    </cfRule>
  </conditionalFormatting>
  <conditionalFormatting sqref="H68 H70:H74">
    <cfRule type="expression" dxfId="2702" priority="11">
      <formula>H68&gt;0</formula>
    </cfRule>
    <cfRule type="expression" dxfId="2701" priority="12">
      <formula>H68&lt;0</formula>
    </cfRule>
  </conditionalFormatting>
  <conditionalFormatting sqref="F60:F67">
    <cfRule type="expression" dxfId="2700" priority="9">
      <formula>F60&gt;0</formula>
    </cfRule>
    <cfRule type="expression" dxfId="2699" priority="10">
      <formula>F60&lt;0</formula>
    </cfRule>
  </conditionalFormatting>
  <conditionalFormatting sqref="H60:H67">
    <cfRule type="expression" dxfId="2698" priority="7">
      <formula>H60&gt;0</formula>
    </cfRule>
    <cfRule type="expression" dxfId="2697" priority="8">
      <formula>H60&lt;0</formula>
    </cfRule>
  </conditionalFormatting>
  <conditionalFormatting sqref="F69">
    <cfRule type="expression" dxfId="2696" priority="5">
      <formula>F69&gt;0</formula>
    </cfRule>
    <cfRule type="expression" dxfId="2695" priority="6">
      <formula>F69&lt;0</formula>
    </cfRule>
  </conditionalFormatting>
  <conditionalFormatting sqref="H69">
    <cfRule type="expression" dxfId="2694" priority="3">
      <formula>H69&gt;0</formula>
    </cfRule>
    <cfRule type="expression" dxfId="2693" priority="4">
      <formula>H69&lt;0</formula>
    </cfRule>
  </conditionalFormatting>
  <conditionalFormatting sqref="Q10">
    <cfRule type="expression" dxfId="2692" priority="1">
      <formula>Q10&gt;0</formula>
    </cfRule>
    <cfRule type="expression" dxfId="26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0" priority="11">
      <formula>F33&gt;0</formula>
    </cfRule>
    <cfRule type="expression" dxfId="2689" priority="12">
      <formula>F33&lt;0</formula>
    </cfRule>
  </conditionalFormatting>
  <conditionalFormatting sqref="Q7">
    <cfRule type="expression" dxfId="2688" priority="9">
      <formula>Q7&gt;0</formula>
    </cfRule>
    <cfRule type="expression" dxfId="2687" priority="10">
      <formula>Q7&lt;0</formula>
    </cfRule>
  </conditionalFormatting>
  <conditionalFormatting sqref="Q8">
    <cfRule type="expression" dxfId="2686" priority="7">
      <formula>Q8&gt;0</formula>
    </cfRule>
    <cfRule type="expression" dxfId="2685" priority="8">
      <formula>Q8&lt;0</formula>
    </cfRule>
  </conditionalFormatting>
  <conditionalFormatting sqref="F25:F32">
    <cfRule type="expression" dxfId="2684" priority="5">
      <formula>F25&gt;0</formula>
    </cfRule>
    <cfRule type="expression" dxfId="2683" priority="6">
      <formula>F25&lt;0</formula>
    </cfRule>
  </conditionalFormatting>
  <conditionalFormatting sqref="H25:H32">
    <cfRule type="expression" dxfId="2682" priority="3">
      <formula>H25&gt;0</formula>
    </cfRule>
    <cfRule type="expression" dxfId="2681" priority="4">
      <formula>H25&lt;0</formula>
    </cfRule>
  </conditionalFormatting>
  <conditionalFormatting sqref="Q10">
    <cfRule type="expression" dxfId="2680" priority="1">
      <formula>Q10&gt;0</formula>
    </cfRule>
    <cfRule type="expression" dxfId="26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78" priority="75">
      <formula>F32&gt;0</formula>
    </cfRule>
    <cfRule type="expression" dxfId="2677" priority="76">
      <formula>F32&lt;0</formula>
    </cfRule>
  </conditionalFormatting>
  <conditionalFormatting sqref="Q7">
    <cfRule type="expression" dxfId="2676" priority="73">
      <formula>Q7&gt;0</formula>
    </cfRule>
    <cfRule type="expression" dxfId="2675" priority="74">
      <formula>Q7&lt;0</formula>
    </cfRule>
  </conditionalFormatting>
  <conditionalFormatting sqref="Q8">
    <cfRule type="expression" dxfId="2674" priority="71">
      <formula>Q8&gt;0</formula>
    </cfRule>
    <cfRule type="expression" dxfId="26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72" priority="63">
      <formula>M58&gt;0</formula>
    </cfRule>
    <cfRule type="expression" dxfId="2671" priority="64">
      <formula>M58&lt;0</formula>
    </cfRule>
  </conditionalFormatting>
  <conditionalFormatting sqref="Q10">
    <cfRule type="expression" dxfId="2670" priority="61">
      <formula>Q10&gt;0</formula>
    </cfRule>
    <cfRule type="expression" dxfId="2669" priority="62">
      <formula>Q10&lt;0</formula>
    </cfRule>
  </conditionalFormatting>
  <conditionalFormatting sqref="F29:F31">
    <cfRule type="expression" dxfId="2668" priority="59">
      <formula>F29&gt;0</formula>
    </cfRule>
    <cfRule type="expression" dxfId="2667" priority="60">
      <formula>F29&lt;0</formula>
    </cfRule>
  </conditionalFormatting>
  <conditionalFormatting sqref="H29:H31">
    <cfRule type="expression" dxfId="2666" priority="57">
      <formula>H29&gt;0</formula>
    </cfRule>
    <cfRule type="expression" dxfId="2665" priority="58">
      <formula>H29&lt;0</formula>
    </cfRule>
  </conditionalFormatting>
  <conditionalFormatting sqref="F83:F94">
    <cfRule type="expression" dxfId="2664" priority="55">
      <formula>F83&gt;0</formula>
    </cfRule>
    <cfRule type="expression" dxfId="2663" priority="56">
      <formula>F83&lt;0</formula>
    </cfRule>
  </conditionalFormatting>
  <conditionalFormatting sqref="H83:H94">
    <cfRule type="expression" dxfId="2662" priority="53">
      <formula>H83&gt;0</formula>
    </cfRule>
    <cfRule type="expression" dxfId="2661" priority="54">
      <formula>H83&lt;0</formula>
    </cfRule>
  </conditionalFormatting>
  <conditionalFormatting sqref="J41">
    <cfRule type="expression" dxfId="2660" priority="51">
      <formula>J41&gt;0</formula>
    </cfRule>
    <cfRule type="expression" dxfId="2659" priority="52">
      <formula>J41&lt;0</formula>
    </cfRule>
  </conditionalFormatting>
  <conditionalFormatting sqref="J39:J47">
    <cfRule type="expression" dxfId="2658" priority="49">
      <formula>J39&gt;0</formula>
    </cfRule>
    <cfRule type="expression" dxfId="2657" priority="50">
      <formula>J39&lt;0</formula>
    </cfRule>
  </conditionalFormatting>
  <conditionalFormatting sqref="F48:F51 H48:H51">
    <cfRule type="expression" dxfId="2656" priority="47">
      <formula>F48&gt;0</formula>
    </cfRule>
    <cfRule type="expression" dxfId="2655" priority="48">
      <formula>F48&lt;0</formula>
    </cfRule>
  </conditionalFormatting>
  <conditionalFormatting sqref="J48:J57">
    <cfRule type="expression" dxfId="2654" priority="45">
      <formula>J48&gt;0</formula>
    </cfRule>
    <cfRule type="expression" dxfId="2653" priority="46">
      <formula>J48&lt;0</formula>
    </cfRule>
  </conditionalFormatting>
  <conditionalFormatting sqref="K45:K52">
    <cfRule type="expression" dxfId="2652" priority="43">
      <formula>K45&gt;0</formula>
    </cfRule>
    <cfRule type="expression" dxfId="2651" priority="44">
      <formula>K45&lt;0</formula>
    </cfRule>
  </conditionalFormatting>
  <conditionalFormatting sqref="K45:K52">
    <cfRule type="expression" dxfId="2650" priority="41">
      <formula>K45&gt;0</formula>
    </cfRule>
    <cfRule type="expression" dxfId="2649" priority="42">
      <formula>K45&lt;0</formula>
    </cfRule>
  </conditionalFormatting>
  <conditionalFormatting sqref="F102:F118 H102:H118 H120:H128 F120:F128">
    <cfRule type="expression" dxfId="2648" priority="37">
      <formula>F102&gt;0</formula>
    </cfRule>
    <cfRule type="expression" dxfId="2647" priority="38">
      <formula>F102&lt;0</formula>
    </cfRule>
  </conditionalFormatting>
  <conditionalFormatting sqref="F96:F101">
    <cfRule type="expression" dxfId="2646" priority="35">
      <formula>F96&gt;0</formula>
    </cfRule>
    <cfRule type="expression" dxfId="2645" priority="36">
      <formula>F96&lt;0</formula>
    </cfRule>
  </conditionalFormatting>
  <conditionalFormatting sqref="H96:H101">
    <cfRule type="expression" dxfId="2644" priority="33">
      <formula>H96&gt;0</formula>
    </cfRule>
    <cfRule type="expression" dxfId="2643" priority="34">
      <formula>H96&lt;0</formula>
    </cfRule>
  </conditionalFormatting>
  <conditionalFormatting sqref="J112">
    <cfRule type="expression" dxfId="2642" priority="31">
      <formula>J112&gt;0</formula>
    </cfRule>
    <cfRule type="expression" dxfId="2641" priority="32">
      <formula>J112&lt;0</formula>
    </cfRule>
  </conditionalFormatting>
  <conditionalFormatting sqref="J110:J118 J120">
    <cfRule type="expression" dxfId="2640" priority="29">
      <formula>J110&gt;0</formula>
    </cfRule>
    <cfRule type="expression" dxfId="2639" priority="30">
      <formula>J110&lt;0</formula>
    </cfRule>
  </conditionalFormatting>
  <conditionalFormatting sqref="F119 H119">
    <cfRule type="expression" dxfId="2638" priority="27">
      <formula>F119&gt;0</formula>
    </cfRule>
    <cfRule type="expression" dxfId="2637" priority="28">
      <formula>F119&lt;0</formula>
    </cfRule>
  </conditionalFormatting>
  <conditionalFormatting sqref="J119">
    <cfRule type="expression" dxfId="2636" priority="25">
      <formula>J119&gt;0</formula>
    </cfRule>
    <cfRule type="expression" dxfId="2635" priority="26">
      <formula>J119&lt;0</formula>
    </cfRule>
  </conditionalFormatting>
  <conditionalFormatting sqref="K112:K123">
    <cfRule type="expression" dxfId="2634" priority="23">
      <formula>K112&gt;0</formula>
    </cfRule>
    <cfRule type="expression" dxfId="2633" priority="24">
      <formula>K112&lt;0</formula>
    </cfRule>
  </conditionalFormatting>
  <conditionalFormatting sqref="K110:K123">
    <cfRule type="expression" dxfId="2632" priority="21">
      <formula>K110&gt;0</formula>
    </cfRule>
    <cfRule type="expression" dxfId="2631" priority="22">
      <formula>K110&lt;0</formula>
    </cfRule>
  </conditionalFormatting>
  <conditionalFormatting sqref="J121">
    <cfRule type="expression" dxfId="2630" priority="19">
      <formula>J121&gt;0</formula>
    </cfRule>
    <cfRule type="expression" dxfId="2629" priority="20">
      <formula>J121&lt;0</formula>
    </cfRule>
  </conditionalFormatting>
  <conditionalFormatting sqref="F25:F28">
    <cfRule type="expression" dxfId="2628" priority="17">
      <formula>F25&gt;0</formula>
    </cfRule>
    <cfRule type="expression" dxfId="2627" priority="18">
      <formula>F25&lt;0</formula>
    </cfRule>
  </conditionalFormatting>
  <conditionalFormatting sqref="H25:H28">
    <cfRule type="expression" dxfId="2626" priority="15">
      <formula>H25&gt;0</formula>
    </cfRule>
    <cfRule type="expression" dxfId="2625" priority="16">
      <formula>H25&lt;0</formula>
    </cfRule>
  </conditionalFormatting>
  <conditionalFormatting sqref="J27:J29">
    <cfRule type="expression" dxfId="2624" priority="13">
      <formula>J27&gt;0</formula>
    </cfRule>
    <cfRule type="expression" dxfId="2623" priority="14">
      <formula>J27&lt;0</formula>
    </cfRule>
  </conditionalFormatting>
  <conditionalFormatting sqref="J30:J31">
    <cfRule type="expression" dxfId="2622" priority="11">
      <formula>J30&gt;0</formula>
    </cfRule>
    <cfRule type="expression" dxfId="2621" priority="12">
      <formula>J30&lt;0</formula>
    </cfRule>
  </conditionalFormatting>
  <conditionalFormatting sqref="J33">
    <cfRule type="expression" dxfId="2620" priority="9">
      <formula>J33&gt;0</formula>
    </cfRule>
    <cfRule type="expression" dxfId="2619" priority="10">
      <formula>J33&lt;0</formula>
    </cfRule>
  </conditionalFormatting>
  <conditionalFormatting sqref="J34">
    <cfRule type="expression" dxfId="2618" priority="7">
      <formula>J34&gt;0</formula>
    </cfRule>
    <cfRule type="expression" dxfId="2617" priority="8">
      <formula>J34&lt;0</formula>
    </cfRule>
  </conditionalFormatting>
  <conditionalFormatting sqref="J35:J43">
    <cfRule type="expression" dxfId="2616" priority="5">
      <formula>J35&gt;0</formula>
    </cfRule>
    <cfRule type="expression" dxfId="26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14" priority="1">
      <formula>Q9&gt;0</formula>
    </cfRule>
    <cfRule type="expression" dxfId="26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12" priority="15">
      <formula>F39&gt;0</formula>
    </cfRule>
    <cfRule type="expression" dxfId="2611" priority="16">
      <formula>F39&lt;0</formula>
    </cfRule>
  </conditionalFormatting>
  <conditionalFormatting sqref="Q7">
    <cfRule type="expression" dxfId="2610" priority="13">
      <formula>Q7&gt;0</formula>
    </cfRule>
    <cfRule type="expression" dxfId="2609" priority="14">
      <formula>Q7&lt;0</formula>
    </cfRule>
  </conditionalFormatting>
  <conditionalFormatting sqref="Q8">
    <cfRule type="expression" dxfId="2608" priority="11">
      <formula>Q8&gt;0</formula>
    </cfRule>
    <cfRule type="expression" dxfId="2607" priority="12">
      <formula>Q8&lt;0</formula>
    </cfRule>
  </conditionalFormatting>
  <conditionalFormatting sqref="F25:F38">
    <cfRule type="expression" dxfId="2606" priority="9">
      <formula>F25&gt;0</formula>
    </cfRule>
    <cfRule type="expression" dxfId="2605" priority="10">
      <formula>F25&lt;0</formula>
    </cfRule>
  </conditionalFormatting>
  <conditionalFormatting sqref="H25:H38">
    <cfRule type="expression" dxfId="2604" priority="7">
      <formula>H25&gt;0</formula>
    </cfRule>
    <cfRule type="expression" dxfId="2603" priority="8">
      <formula>H25&lt;0</formula>
    </cfRule>
  </conditionalFormatting>
  <conditionalFormatting sqref="M55">
    <cfRule type="expression" dxfId="2602" priority="3">
      <formula>M55&gt;0</formula>
    </cfRule>
    <cfRule type="expression" dxfId="2601" priority="4">
      <formula>M55&lt;0</formula>
    </cfRule>
  </conditionalFormatting>
  <conditionalFormatting sqref="Q10">
    <cfRule type="expression" dxfId="2600" priority="1">
      <formula>Q10&gt;0</formula>
    </cfRule>
    <cfRule type="expression" dxfId="25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98" priority="27">
      <formula>F27&gt;0</formula>
    </cfRule>
    <cfRule type="expression" dxfId="2597" priority="28">
      <formula>F27&lt;0</formula>
    </cfRule>
  </conditionalFormatting>
  <conditionalFormatting sqref="Q8">
    <cfRule type="expression" dxfId="2596" priority="15">
      <formula>Q8&gt;0</formula>
    </cfRule>
    <cfRule type="expression" dxfId="2595" priority="16">
      <formula>Q8&lt;0</formula>
    </cfRule>
  </conditionalFormatting>
  <conditionalFormatting sqref="Q7">
    <cfRule type="expression" dxfId="2594" priority="17">
      <formula>Q7&gt;0</formula>
    </cfRule>
    <cfRule type="expression" dxfId="2593" priority="18">
      <formula>Q7&lt;0</formula>
    </cfRule>
  </conditionalFormatting>
  <conditionalFormatting sqref="F37:F38">
    <cfRule type="expression" dxfId="2592" priority="13">
      <formula>F37&gt;0</formula>
    </cfRule>
    <cfRule type="expression" dxfId="2591" priority="14">
      <formula>F37&lt;0</formula>
    </cfRule>
  </conditionalFormatting>
  <conditionalFormatting sqref="H37:H38">
    <cfRule type="expression" dxfId="2590" priority="11">
      <formula>H37&gt;0</formula>
    </cfRule>
    <cfRule type="expression" dxfId="2589" priority="12">
      <formula>H37&lt;0</formula>
    </cfRule>
  </conditionalFormatting>
  <conditionalFormatting sqref="F23:F26 H23:H26">
    <cfRule type="expression" dxfId="2588" priority="9">
      <formula>F23&gt;0</formula>
    </cfRule>
    <cfRule type="expression" dxfId="2587" priority="10">
      <formula>F23&lt;0</formula>
    </cfRule>
  </conditionalFormatting>
  <conditionalFormatting sqref="Q10">
    <cfRule type="expression" dxfId="2586" priority="3">
      <formula>Q10&gt;0</formula>
    </cfRule>
    <cfRule type="expression" dxfId="2585" priority="4">
      <formula>Q10&lt;0</formula>
    </cfRule>
  </conditionalFormatting>
  <conditionalFormatting sqref="F22 H22">
    <cfRule type="expression" dxfId="2584" priority="1">
      <formula>F22&gt;0</formula>
    </cfRule>
    <cfRule type="expression" dxfId="2583" priority="2">
      <formula>F22&lt;0</formula>
    </cfRule>
  </conditionalFormatting>
  <conditionalFormatting sqref="M41">
    <cfRule type="expression" dxfId="2582" priority="5">
      <formula>M41&gt;0</formula>
    </cfRule>
    <cfRule type="expression" dxfId="25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0" priority="29">
      <formula>F25&gt;0</formula>
    </cfRule>
    <cfRule type="expression" dxfId="2579" priority="30">
      <formula>F25&lt;0</formula>
    </cfRule>
  </conditionalFormatting>
  <conditionalFormatting sqref="Q7">
    <cfRule type="expression" dxfId="2578" priority="27">
      <formula>Q7&gt;0</formula>
    </cfRule>
    <cfRule type="expression" dxfId="2577" priority="28">
      <formula>Q7&lt;0</formula>
    </cfRule>
  </conditionalFormatting>
  <conditionalFormatting sqref="Q8">
    <cfRule type="expression" dxfId="2576" priority="25">
      <formula>Q8&gt;0</formula>
    </cfRule>
    <cfRule type="expression" dxfId="2575" priority="26">
      <formula>Q8&lt;0</formula>
    </cfRule>
  </conditionalFormatting>
  <conditionalFormatting sqref="Q10">
    <cfRule type="expression" dxfId="2574" priority="13">
      <formula>Q10&gt;0</formula>
    </cfRule>
    <cfRule type="expression" dxfId="2573" priority="14">
      <formula>Q10&lt;0</formula>
    </cfRule>
  </conditionalFormatting>
  <conditionalFormatting sqref="M46">
    <cfRule type="expression" dxfId="2572" priority="11">
      <formula>M46&gt;0</formula>
    </cfRule>
    <cfRule type="expression" dxfId="2571" priority="12">
      <formula>M46&lt;0</formula>
    </cfRule>
  </conditionalFormatting>
  <conditionalFormatting sqref="F80:F88 H80:H88">
    <cfRule type="expression" dxfId="2570" priority="9">
      <formula>F80&gt;0</formula>
    </cfRule>
    <cfRule type="expression" dxfId="2569" priority="10">
      <formula>F80&lt;0</formula>
    </cfRule>
  </conditionalFormatting>
  <conditionalFormatting sqref="F75:F79">
    <cfRule type="expression" dxfId="2568" priority="7">
      <formula>F75&gt;0</formula>
    </cfRule>
    <cfRule type="expression" dxfId="2567" priority="8">
      <formula>F75&lt;0</formula>
    </cfRule>
  </conditionalFormatting>
  <conditionalFormatting sqref="H75:H79">
    <cfRule type="expression" dxfId="2566" priority="5">
      <formula>H75&gt;0</formula>
    </cfRule>
    <cfRule type="expression" dxfId="2565" priority="6">
      <formula>H75&lt;0</formula>
    </cfRule>
  </conditionalFormatting>
  <conditionalFormatting sqref="F71:F74">
    <cfRule type="expression" dxfId="2564" priority="3">
      <formula>F71&gt;0</formula>
    </cfRule>
    <cfRule type="expression" dxfId="2563" priority="4">
      <formula>F71&lt;0</formula>
    </cfRule>
  </conditionalFormatting>
  <conditionalFormatting sqref="H71:H74">
    <cfRule type="expression" dxfId="2562" priority="1">
      <formula>H71&gt;0</formula>
    </cfRule>
    <cfRule type="expression" dxfId="25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52.92</v>
      </c>
      <c r="R4" s="495">
        <v>4.5999999999999999E-3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5292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-1058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-1058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-0.16661417322834646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3.0234315948601664E-2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12.721153846153847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58.212000000000003</v>
      </c>
    </row>
    <row r="20" spans="1:21" x14ac:dyDescent="0.25">
      <c r="O20" s="81">
        <v>1.0900000000000001</v>
      </c>
      <c r="P20" s="81">
        <f t="shared" ref="P20:P39" si="1">O20*$Q$4</f>
        <v>57.682800000000007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57.153600000000004</v>
      </c>
    </row>
    <row r="22" spans="1:21" x14ac:dyDescent="0.25">
      <c r="O22" s="81">
        <v>1.07</v>
      </c>
      <c r="P22" s="81">
        <f t="shared" si="1"/>
        <v>56.624400000000009</v>
      </c>
    </row>
    <row r="23" spans="1:21" x14ac:dyDescent="0.25">
      <c r="O23" s="81">
        <v>1.06</v>
      </c>
      <c r="P23" s="81">
        <f t="shared" si="1"/>
        <v>56.095200000000006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55.566000000000003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55.036800000000007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54.507600000000004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53.978400000000001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53.449200000000005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52.92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52.390799999999999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51.861600000000003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51.3324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50.803199999999997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50.274000000000001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49.744799999999998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49.215600000000002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48.686400000000006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48.157200000000003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47.628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0" priority="35">
      <formula>Q7&gt;0</formula>
    </cfRule>
    <cfRule type="expression" dxfId="2559" priority="36">
      <formula>Q7&lt;0</formula>
    </cfRule>
  </conditionalFormatting>
  <conditionalFormatting sqref="Q8">
    <cfRule type="expression" dxfId="2558" priority="33">
      <formula>Q8&gt;0</formula>
    </cfRule>
    <cfRule type="expression" dxfId="2557" priority="34">
      <formula>Q8&lt;0</formula>
    </cfRule>
  </conditionalFormatting>
  <conditionalFormatting sqref="F34:F54 F58:F63">
    <cfRule type="expression" dxfId="2556" priority="31">
      <formula>F34&gt;0</formula>
    </cfRule>
    <cfRule type="expression" dxfId="2555" priority="32">
      <formula>F34&lt;0</formula>
    </cfRule>
  </conditionalFormatting>
  <conditionalFormatting sqref="H34:H54 H58:H63">
    <cfRule type="expression" dxfId="2554" priority="29">
      <formula>H34&gt;0</formula>
    </cfRule>
    <cfRule type="expression" dxfId="2553" priority="30">
      <formula>H34&lt;0</formula>
    </cfRule>
  </conditionalFormatting>
  <conditionalFormatting sqref="Q10">
    <cfRule type="expression" dxfId="2552" priority="27">
      <formula>Q10&gt;0</formula>
    </cfRule>
    <cfRule type="expression" dxfId="2551" priority="28">
      <formula>Q10&lt;0</formula>
    </cfRule>
  </conditionalFormatting>
  <conditionalFormatting sqref="J25:J38">
    <cfRule type="expression" dxfId="2550" priority="25">
      <formula>J25&gt;0</formula>
    </cfRule>
    <cfRule type="expression" dxfId="2549" priority="26">
      <formula>J25&lt;0</formula>
    </cfRule>
  </conditionalFormatting>
  <conditionalFormatting sqref="K25:K35 K37:K38">
    <cfRule type="expression" dxfId="2548" priority="23">
      <formula>K25&gt;0</formula>
    </cfRule>
    <cfRule type="expression" dxfId="2547" priority="24">
      <formula>K25&lt;0</formula>
    </cfRule>
  </conditionalFormatting>
  <conditionalFormatting sqref="F89:F110">
    <cfRule type="expression" dxfId="2546" priority="19">
      <formula>F89&gt;0</formula>
    </cfRule>
    <cfRule type="expression" dxfId="2545" priority="20">
      <formula>F89&lt;0</formula>
    </cfRule>
  </conditionalFormatting>
  <conditionalFormatting sqref="H89:H110">
    <cfRule type="expression" dxfId="2544" priority="17">
      <formula>H89&gt;0</formula>
    </cfRule>
    <cfRule type="expression" dxfId="2543" priority="18">
      <formula>H89&lt;0</formula>
    </cfRule>
  </conditionalFormatting>
  <conditionalFormatting sqref="J89:J102">
    <cfRule type="expression" dxfId="2542" priority="15">
      <formula>J89&gt;0</formula>
    </cfRule>
    <cfRule type="expression" dxfId="2541" priority="16">
      <formula>J89&lt;0</formula>
    </cfRule>
  </conditionalFormatting>
  <conditionalFormatting sqref="K89:K102">
    <cfRule type="expression" dxfId="2540" priority="13">
      <formula>K89&gt;0</formula>
    </cfRule>
    <cfRule type="expression" dxfId="2539" priority="14">
      <formula>K89&lt;0</formula>
    </cfRule>
  </conditionalFormatting>
  <conditionalFormatting sqref="L89:L102">
    <cfRule type="expression" dxfId="2538" priority="11">
      <formula>L89&gt;0</formula>
    </cfRule>
    <cfRule type="expression" dxfId="2537" priority="12">
      <formula>L89&lt;0</formula>
    </cfRule>
  </conditionalFormatting>
  <conditionalFormatting sqref="F25:F33">
    <cfRule type="expression" dxfId="2536" priority="9">
      <formula>F25&gt;0</formula>
    </cfRule>
    <cfRule type="expression" dxfId="2535" priority="10">
      <formula>F25&lt;0</formula>
    </cfRule>
  </conditionalFormatting>
  <conditionalFormatting sqref="H25:H33">
    <cfRule type="expression" dxfId="2534" priority="7">
      <formula>H25&gt;0</formula>
    </cfRule>
    <cfRule type="expression" dxfId="2533" priority="8">
      <formula>H25&lt;0</formula>
    </cfRule>
  </conditionalFormatting>
  <conditionalFormatting sqref="J54">
    <cfRule type="expression" dxfId="2532" priority="5">
      <formula>J54&gt;0</formula>
    </cfRule>
    <cfRule type="expression" dxfId="2531" priority="6">
      <formula>J54&lt;0</formula>
    </cfRule>
  </conditionalFormatting>
  <conditionalFormatting sqref="F55:F57">
    <cfRule type="expression" dxfId="2530" priority="3">
      <formula>F55&gt;0</formula>
    </cfRule>
    <cfRule type="expression" dxfId="2529" priority="4">
      <formula>F55&lt;0</formula>
    </cfRule>
  </conditionalFormatting>
  <conditionalFormatting sqref="H55:H57">
    <cfRule type="expression" dxfId="2528" priority="1">
      <formula>H55&gt;0</formula>
    </cfRule>
    <cfRule type="expression" dxfId="252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26" priority="21">
      <formula>F47&gt;0</formula>
    </cfRule>
    <cfRule type="expression" dxfId="2525" priority="22">
      <formula>F47&lt;0</formula>
    </cfRule>
  </conditionalFormatting>
  <conditionalFormatting sqref="Q7">
    <cfRule type="expression" dxfId="2524" priority="19">
      <formula>Q7&gt;0</formula>
    </cfRule>
    <cfRule type="expression" dxfId="2523" priority="20">
      <formula>Q7&lt;0</formula>
    </cfRule>
  </conditionalFormatting>
  <conditionalFormatting sqref="Q8">
    <cfRule type="expression" dxfId="2522" priority="17">
      <formula>Q8&gt;0</formula>
    </cfRule>
    <cfRule type="expression" dxfId="2521" priority="18">
      <formula>Q8&lt;0</formula>
    </cfRule>
  </conditionalFormatting>
  <conditionalFormatting sqref="F25:F46">
    <cfRule type="expression" dxfId="2520" priority="15">
      <formula>F25&gt;0</formula>
    </cfRule>
    <cfRule type="expression" dxfId="2519" priority="16">
      <formula>F25&lt;0</formula>
    </cfRule>
  </conditionalFormatting>
  <conditionalFormatting sqref="H25:H46">
    <cfRule type="expression" dxfId="2518" priority="13">
      <formula>H25&gt;0</formula>
    </cfRule>
    <cfRule type="expression" dxfId="2517" priority="14">
      <formula>H25&lt;0</formula>
    </cfRule>
  </conditionalFormatting>
  <conditionalFormatting sqref="F89:F110">
    <cfRule type="expression" dxfId="2516" priority="11">
      <formula>F89&gt;0</formula>
    </cfRule>
    <cfRule type="expression" dxfId="2515" priority="12">
      <formula>F89&lt;0</formula>
    </cfRule>
  </conditionalFormatting>
  <conditionalFormatting sqref="H89:H110">
    <cfRule type="expression" dxfId="2514" priority="9">
      <formula>H89&gt;0</formula>
    </cfRule>
    <cfRule type="expression" dxfId="2513" priority="10">
      <formula>H89&lt;0</formula>
    </cfRule>
  </conditionalFormatting>
  <conditionalFormatting sqref="Q10">
    <cfRule type="expression" dxfId="2512" priority="7">
      <formula>Q10&gt;0</formula>
    </cfRule>
    <cfRule type="expression" dxfId="2511" priority="8">
      <formula>Q10&lt;0</formula>
    </cfRule>
  </conditionalFormatting>
  <conditionalFormatting sqref="J25:J38">
    <cfRule type="expression" dxfId="2510" priority="5">
      <formula>J25&gt;0</formula>
    </cfRule>
    <cfRule type="expression" dxfId="2509" priority="6">
      <formula>J25&lt;0</formula>
    </cfRule>
  </conditionalFormatting>
  <conditionalFormatting sqref="K25:K38">
    <cfRule type="expression" dxfId="2508" priority="3">
      <formula>K25&gt;0</formula>
    </cfRule>
    <cfRule type="expression" dxfId="2507" priority="4">
      <formula>K25&lt;0</formula>
    </cfRule>
  </conditionalFormatting>
  <conditionalFormatting sqref="L25:L38">
    <cfRule type="expression" dxfId="2506" priority="1">
      <formula>L25&gt;0</formula>
    </cfRule>
    <cfRule type="expression" dxfId="25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04" priority="23">
      <formula>F34&gt;0</formula>
    </cfRule>
    <cfRule type="expression" dxfId="2503" priority="24">
      <formula>F34&lt;0</formula>
    </cfRule>
  </conditionalFormatting>
  <conditionalFormatting sqref="Q7">
    <cfRule type="expression" dxfId="2502" priority="21">
      <formula>Q7&gt;0</formula>
    </cfRule>
    <cfRule type="expression" dxfId="2501" priority="22">
      <formula>Q7&lt;0</formula>
    </cfRule>
  </conditionalFormatting>
  <conditionalFormatting sqref="Q8">
    <cfRule type="expression" dxfId="2500" priority="19">
      <formula>Q8&gt;0</formula>
    </cfRule>
    <cfRule type="expression" dxfId="2499" priority="20">
      <formula>Q8&lt;0</formula>
    </cfRule>
  </conditionalFormatting>
  <conditionalFormatting sqref="F25:F33">
    <cfRule type="expression" dxfId="2498" priority="17">
      <formula>F25&gt;0</formula>
    </cfRule>
    <cfRule type="expression" dxfId="2497" priority="18">
      <formula>F25&lt;0</formula>
    </cfRule>
  </conditionalFormatting>
  <conditionalFormatting sqref="H25:H33">
    <cfRule type="expression" dxfId="2496" priority="15">
      <formula>H25&gt;0</formula>
    </cfRule>
    <cfRule type="expression" dxfId="2495" priority="16">
      <formula>H25&lt;0</formula>
    </cfRule>
  </conditionalFormatting>
  <conditionalFormatting sqref="M46">
    <cfRule type="expression" dxfId="2494" priority="13">
      <formula>M46&gt;0</formula>
    </cfRule>
    <cfRule type="expression" dxfId="2493" priority="14">
      <formula>M46&lt;0</formula>
    </cfRule>
  </conditionalFormatting>
  <conditionalFormatting sqref="F79:F87 H79:H87">
    <cfRule type="expression" dxfId="2492" priority="11">
      <formula>F79&gt;0</formula>
    </cfRule>
    <cfRule type="expression" dxfId="2491" priority="12">
      <formula>F79&lt;0</formula>
    </cfRule>
  </conditionalFormatting>
  <conditionalFormatting sqref="F70:F78">
    <cfRule type="expression" dxfId="2490" priority="9">
      <formula>F70&gt;0</formula>
    </cfRule>
    <cfRule type="expression" dxfId="2489" priority="10">
      <formula>F70&lt;0</formula>
    </cfRule>
  </conditionalFormatting>
  <conditionalFormatting sqref="H70:H78">
    <cfRule type="expression" dxfId="2488" priority="7">
      <formula>H70&gt;0</formula>
    </cfRule>
    <cfRule type="expression" dxfId="2487" priority="8">
      <formula>H70&lt;0</formula>
    </cfRule>
  </conditionalFormatting>
  <conditionalFormatting sqref="J27:K27 J30:K30 J33:K33 J36:K36 J39:K39 J42:K42">
    <cfRule type="expression" dxfId="2486" priority="5">
      <formula>J27&gt;0</formula>
    </cfRule>
    <cfRule type="expression" dxfId="2485" priority="6">
      <formula>J27&lt;0</formula>
    </cfRule>
  </conditionalFormatting>
  <conditionalFormatting sqref="J28:K29 J31:K32 J34:K35 J37:K38 J40:K41">
    <cfRule type="expression" dxfId="2484" priority="3">
      <formula>J28&gt;0</formula>
    </cfRule>
    <cfRule type="expression" dxfId="2483" priority="4">
      <formula>J28&lt;0</formula>
    </cfRule>
  </conditionalFormatting>
  <conditionalFormatting sqref="L27:L42">
    <cfRule type="expression" dxfId="2482" priority="1">
      <formula>L27&gt;0</formula>
    </cfRule>
    <cfRule type="expression" dxfId="248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0" priority="9">
      <formula>F57&gt;0</formula>
    </cfRule>
    <cfRule type="expression" dxfId="2479" priority="10">
      <formula>F57&lt;0</formula>
    </cfRule>
  </conditionalFormatting>
  <conditionalFormatting sqref="Q7">
    <cfRule type="expression" dxfId="2478" priority="7">
      <formula>Q7&gt;0</formula>
    </cfRule>
    <cfRule type="expression" dxfId="2477" priority="8">
      <formula>Q7&lt;0</formula>
    </cfRule>
  </conditionalFormatting>
  <conditionalFormatting sqref="Q8">
    <cfRule type="expression" dxfId="2476" priority="5">
      <formula>Q8&gt;0</formula>
    </cfRule>
    <cfRule type="expression" dxfId="2475" priority="6">
      <formula>Q8&lt;0</formula>
    </cfRule>
  </conditionalFormatting>
  <conditionalFormatting sqref="F25:F56">
    <cfRule type="expression" dxfId="2474" priority="3">
      <formula>F25&gt;0</formula>
    </cfRule>
    <cfRule type="expression" dxfId="2473" priority="4">
      <formula>F25&lt;0</formula>
    </cfRule>
  </conditionalFormatting>
  <conditionalFormatting sqref="H25:H56">
    <cfRule type="expression" dxfId="2472" priority="1">
      <formula>H25&gt;0</formula>
    </cfRule>
    <cfRule type="expression" dxfId="247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1289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47.17</v>
      </c>
      <c r="R4" s="495">
        <v>1.6799999999999999E-2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18868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-1048.0699999999997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-1048.0699999999997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-5.2624338034562027E-2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3.7311850752596985E-2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51.887000000000008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51.415300000000009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50.943600000000004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50.471900000000005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50.000200000000007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49.528500000000001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49.056800000000003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48.585100000000004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48.113400000000006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47.6417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47.17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46.698300000000003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46.226599999999998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45.754899999999999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45.283200000000001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44.811500000000002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44.339799999999997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43.868100000000005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43.396400000000007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42.924700000000001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42.453000000000003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0" priority="35">
      <formula>F54&gt;0</formula>
    </cfRule>
    <cfRule type="expression" dxfId="2469" priority="36">
      <formula>F54&lt;0</formula>
    </cfRule>
  </conditionalFormatting>
  <conditionalFormatting sqref="Q7">
    <cfRule type="expression" dxfId="2468" priority="33">
      <formula>Q7&gt;0</formula>
    </cfRule>
    <cfRule type="expression" dxfId="2467" priority="34">
      <formula>Q7&lt;0</formula>
    </cfRule>
  </conditionalFormatting>
  <conditionalFormatting sqref="Q8">
    <cfRule type="expression" dxfId="2466" priority="31">
      <formula>Q8&gt;0</formula>
    </cfRule>
    <cfRule type="expression" dxfId="2465" priority="32">
      <formula>Q8&lt;0</formula>
    </cfRule>
  </conditionalFormatting>
  <conditionalFormatting sqref="F30:F53">
    <cfRule type="expression" dxfId="2464" priority="29">
      <formula>F30&gt;0</formula>
    </cfRule>
    <cfRule type="expression" dxfId="2463" priority="30">
      <formula>F30&lt;0</formula>
    </cfRule>
  </conditionalFormatting>
  <conditionalFormatting sqref="H30:H53">
    <cfRule type="expression" dxfId="2462" priority="27">
      <formula>H30&gt;0</formula>
    </cfRule>
    <cfRule type="expression" dxfId="2461" priority="28">
      <formula>H30&lt;0</formula>
    </cfRule>
  </conditionalFormatting>
  <conditionalFormatting sqref="Q10">
    <cfRule type="expression" dxfId="2460" priority="25">
      <formula>Q10&gt;0</formula>
    </cfRule>
    <cfRule type="expression" dxfId="2459" priority="26">
      <formula>Q10&lt;0</formula>
    </cfRule>
  </conditionalFormatting>
  <conditionalFormatting sqref="J27:J35">
    <cfRule type="expression" dxfId="2458" priority="23">
      <formula>J27&gt;0</formula>
    </cfRule>
    <cfRule type="expression" dxfId="2457" priority="24">
      <formula>J27&lt;0</formula>
    </cfRule>
  </conditionalFormatting>
  <conditionalFormatting sqref="K27:K38">
    <cfRule type="expression" dxfId="2456" priority="21">
      <formula>K27&gt;0</formula>
    </cfRule>
    <cfRule type="expression" dxfId="2455" priority="22">
      <formula>K27&lt;0</formula>
    </cfRule>
  </conditionalFormatting>
  <conditionalFormatting sqref="L27:L38">
    <cfRule type="expression" dxfId="2454" priority="19">
      <formula>L27&gt;0</formula>
    </cfRule>
    <cfRule type="expression" dxfId="2453" priority="20">
      <formula>L27&lt;0</formula>
    </cfRule>
  </conditionalFormatting>
  <conditionalFormatting sqref="F89:F110">
    <cfRule type="expression" dxfId="2452" priority="17">
      <formula>F89&gt;0</formula>
    </cfRule>
    <cfRule type="expression" dxfId="2451" priority="18">
      <formula>F89&lt;0</formula>
    </cfRule>
  </conditionalFormatting>
  <conditionalFormatting sqref="H89:H110">
    <cfRule type="expression" dxfId="2450" priority="15">
      <formula>H89&gt;0</formula>
    </cfRule>
    <cfRule type="expression" dxfId="2449" priority="16">
      <formula>H89&lt;0</formula>
    </cfRule>
  </conditionalFormatting>
  <conditionalFormatting sqref="J89:J102">
    <cfRule type="expression" dxfId="2448" priority="13">
      <formula>J89&gt;0</formula>
    </cfRule>
    <cfRule type="expression" dxfId="2447" priority="14">
      <formula>J89&lt;0</formula>
    </cfRule>
  </conditionalFormatting>
  <conditionalFormatting sqref="K89:K102">
    <cfRule type="expression" dxfId="2446" priority="11">
      <formula>K89&gt;0</formula>
    </cfRule>
    <cfRule type="expression" dxfId="2445" priority="12">
      <formula>K89&lt;0</formula>
    </cfRule>
  </conditionalFormatting>
  <conditionalFormatting sqref="L89:L102">
    <cfRule type="expression" dxfId="2444" priority="9">
      <formula>L89&gt;0</formula>
    </cfRule>
    <cfRule type="expression" dxfId="2443" priority="10">
      <formula>L89&lt;0</formula>
    </cfRule>
  </conditionalFormatting>
  <conditionalFormatting sqref="F29">
    <cfRule type="expression" dxfId="2442" priority="7">
      <formula>F29&gt;0</formula>
    </cfRule>
    <cfRule type="expression" dxfId="2441" priority="8">
      <formula>F29&lt;0</formula>
    </cfRule>
  </conditionalFormatting>
  <conditionalFormatting sqref="H29">
    <cfRule type="expression" dxfId="2440" priority="5">
      <formula>H29&gt;0</formula>
    </cfRule>
    <cfRule type="expression" dxfId="2439" priority="6">
      <formula>H29&lt;0</formula>
    </cfRule>
  </conditionalFormatting>
  <conditionalFormatting sqref="F25:F28 H25:H28">
    <cfRule type="expression" dxfId="2438" priority="1">
      <formula>F25&gt;0</formula>
    </cfRule>
    <cfRule type="expression" dxfId="243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70.669899999999998</v>
      </c>
      <c r="R4" s="475">
        <v>1.23E-2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10600.485000000001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1574.4949999999953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1377.2849999999999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0.14932832422586517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2.8300591906879734E-2</v>
      </c>
      <c r="R11">
        <v>0.5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  <c r="Q13" s="2">
        <f>Q4/(6.87+7.08)*2</f>
        <v>10.131885304659498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77.736890000000002</v>
      </c>
    </row>
    <row r="22" spans="1:16" x14ac:dyDescent="0.25">
      <c r="O22" s="81">
        <v>1.0900000000000001</v>
      </c>
      <c r="P22" s="81">
        <f t="shared" ref="P22:P41" si="1">O22*$Q$4</f>
        <v>77.030191000000002</v>
      </c>
    </row>
    <row r="23" spans="1:16" x14ac:dyDescent="0.25">
      <c r="O23" s="81">
        <v>1.08</v>
      </c>
      <c r="P23" s="81">
        <f t="shared" si="1"/>
        <v>76.323492000000002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75.616793000000001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74.910094000000001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74.203395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73.496696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72.789997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72.083297999999999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71.376598999999999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6">$Q$10+F31</f>
        <v>1530.210499999997</v>
      </c>
      <c r="L31" s="39"/>
      <c r="O31" s="81">
        <v>1</v>
      </c>
      <c r="P31" s="81">
        <f t="shared" si="1"/>
        <v>70.669899999999998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7">C32*(E32-D32)</f>
        <v>1405.0005000000019</v>
      </c>
      <c r="G32" s="39">
        <f t="shared" ref="G32:G40" si="8">D32*C32</f>
        <v>9646.9994999999999</v>
      </c>
      <c r="H32" s="222">
        <f t="shared" ref="H32:H40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69.963200999999998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69.256501999999998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68.549802999999997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67.843103999999997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67.136404999999996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66.429705999999996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65.723006999999996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65.016307999999995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64.309608999999995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"/>
        <v>63.602910000000001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36" priority="23">
      <formula>F57&gt;0</formula>
    </cfRule>
    <cfRule type="expression" dxfId="2435" priority="24">
      <formula>F57&lt;0</formula>
    </cfRule>
  </conditionalFormatting>
  <conditionalFormatting sqref="Q7">
    <cfRule type="expression" dxfId="2434" priority="21">
      <formula>Q7&gt;0</formula>
    </cfRule>
    <cfRule type="expression" dxfId="2433" priority="22">
      <formula>Q7&lt;0</formula>
    </cfRule>
  </conditionalFormatting>
  <conditionalFormatting sqref="Q8">
    <cfRule type="expression" dxfId="2432" priority="19">
      <formula>Q8&gt;0</formula>
    </cfRule>
    <cfRule type="expression" dxfId="2431" priority="20">
      <formula>Q8&lt;0</formula>
    </cfRule>
  </conditionalFormatting>
  <conditionalFormatting sqref="M58">
    <cfRule type="expression" dxfId="2430" priority="13">
      <formula>M58&gt;0</formula>
    </cfRule>
    <cfRule type="expression" dxfId="2429" priority="14">
      <formula>M58&lt;0</formula>
    </cfRule>
  </conditionalFormatting>
  <conditionalFormatting sqref="F84:F115">
    <cfRule type="expression" dxfId="2428" priority="11">
      <formula>F84&gt;0</formula>
    </cfRule>
    <cfRule type="expression" dxfId="2427" priority="12">
      <formula>F84&lt;0</formula>
    </cfRule>
  </conditionalFormatting>
  <conditionalFormatting sqref="H84:H115">
    <cfRule type="expression" dxfId="2426" priority="9">
      <formula>H84&gt;0</formula>
    </cfRule>
    <cfRule type="expression" dxfId="2425" priority="10">
      <formula>H84&lt;0</formula>
    </cfRule>
  </conditionalFormatting>
  <conditionalFormatting sqref="F25:F56 H25:H56">
    <cfRule type="expression" dxfId="2424" priority="7">
      <formula>F25&gt;0</formula>
    </cfRule>
    <cfRule type="expression" dxfId="2423" priority="8">
      <formula>F25&lt;0</formula>
    </cfRule>
  </conditionalFormatting>
  <conditionalFormatting sqref="J28:J30 K25:K30 J31:K38">
    <cfRule type="expression" dxfId="2422" priority="3">
      <formula>J25&gt;0</formula>
    </cfRule>
    <cfRule type="expression" dxfId="2421" priority="4">
      <formula>J25&lt;0</formula>
    </cfRule>
  </conditionalFormatting>
  <conditionalFormatting sqref="K39:K40">
    <cfRule type="expression" dxfId="2420" priority="1">
      <formula>K39&gt;0</formula>
    </cfRule>
    <cfRule type="expression" dxfId="2419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8" priority="21">
      <formula>F47&gt;0</formula>
    </cfRule>
    <cfRule type="expression" dxfId="2417" priority="22">
      <formula>F47&lt;0</formula>
    </cfRule>
  </conditionalFormatting>
  <conditionalFormatting sqref="Q7">
    <cfRule type="expression" dxfId="2416" priority="19">
      <formula>Q7&gt;0</formula>
    </cfRule>
    <cfRule type="expression" dxfId="2415" priority="20">
      <formula>Q7&lt;0</formula>
    </cfRule>
  </conditionalFormatting>
  <conditionalFormatting sqref="Q8">
    <cfRule type="expression" dxfId="2414" priority="17">
      <formula>Q8&gt;0</formula>
    </cfRule>
    <cfRule type="expression" dxfId="2413" priority="18">
      <formula>Q8&lt;0</formula>
    </cfRule>
  </conditionalFormatting>
  <conditionalFormatting sqref="F25:F46">
    <cfRule type="expression" dxfId="2412" priority="15">
      <formula>F25&gt;0</formula>
    </cfRule>
    <cfRule type="expression" dxfId="2411" priority="16">
      <formula>F25&lt;0</formula>
    </cfRule>
  </conditionalFormatting>
  <conditionalFormatting sqref="H25:H46">
    <cfRule type="expression" dxfId="2410" priority="13">
      <formula>H25&gt;0</formula>
    </cfRule>
    <cfRule type="expression" dxfId="2409" priority="14">
      <formula>H25&lt;0</formula>
    </cfRule>
  </conditionalFormatting>
  <conditionalFormatting sqref="F89:F110">
    <cfRule type="expression" dxfId="2408" priority="11">
      <formula>F89&gt;0</formula>
    </cfRule>
    <cfRule type="expression" dxfId="2407" priority="12">
      <formula>F89&lt;0</formula>
    </cfRule>
  </conditionalFormatting>
  <conditionalFormatting sqref="H89:H110">
    <cfRule type="expression" dxfId="2406" priority="9">
      <formula>H89&gt;0</formula>
    </cfRule>
    <cfRule type="expression" dxfId="2405" priority="10">
      <formula>H89&lt;0</formula>
    </cfRule>
  </conditionalFormatting>
  <conditionalFormatting sqref="Q10">
    <cfRule type="expression" dxfId="2404" priority="7">
      <formula>Q10&gt;0</formula>
    </cfRule>
    <cfRule type="expression" dxfId="2403" priority="8">
      <formula>Q10&lt;0</formula>
    </cfRule>
  </conditionalFormatting>
  <conditionalFormatting sqref="J25:J38">
    <cfRule type="expression" dxfId="2402" priority="5">
      <formula>J25&gt;0</formula>
    </cfRule>
    <cfRule type="expression" dxfId="2401" priority="6">
      <formula>J25&lt;0</formula>
    </cfRule>
  </conditionalFormatting>
  <conditionalFormatting sqref="K25:K38">
    <cfRule type="expression" dxfId="2400" priority="3">
      <formula>K25&gt;0</formula>
    </cfRule>
    <cfRule type="expression" dxfId="2399" priority="4">
      <formula>K25&lt;0</formula>
    </cfRule>
  </conditionalFormatting>
  <conditionalFormatting sqref="L25:L38">
    <cfRule type="expression" dxfId="2398" priority="1">
      <formula>L25&gt;0</formula>
    </cfRule>
    <cfRule type="expression" dxfId="239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1304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213.78</v>
      </c>
      <c r="R4" s="495">
        <v>2.1899999999999999E-2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5344.5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-130.5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-130.5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-2.3835616438356164E-2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235.15800000000002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233.02020000000002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230.88240000000002</v>
      </c>
    </row>
    <row r="20" spans="1:16" x14ac:dyDescent="0.25">
      <c r="O20" s="81">
        <v>1.07</v>
      </c>
      <c r="P20" s="81">
        <f t="shared" si="0"/>
        <v>228.74460000000002</v>
      </c>
    </row>
    <row r="21" spans="1:16" x14ac:dyDescent="0.25">
      <c r="O21" s="81">
        <v>1.06</v>
      </c>
      <c r="P21" s="81">
        <f t="shared" si="0"/>
        <v>226.60680000000002</v>
      </c>
    </row>
    <row r="22" spans="1:16" x14ac:dyDescent="0.25">
      <c r="O22" s="81">
        <v>1.05</v>
      </c>
      <c r="P22" s="81">
        <f t="shared" si="0"/>
        <v>224.46900000000002</v>
      </c>
    </row>
    <row r="23" spans="1:16" x14ac:dyDescent="0.25">
      <c r="O23" s="81">
        <v>1.04</v>
      </c>
      <c r="P23" s="81">
        <f t="shared" si="0"/>
        <v>222.3312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220.1934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218.0556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215.9178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213.78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211.6422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209.5044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207.36660000000001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205.22880000000001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203.09099999999998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200.95319999999998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198.81540000000001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196.67760000000001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194.53980000000001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192.40200000000002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6" priority="35">
      <formula>F47&gt;0</formula>
    </cfRule>
    <cfRule type="expression" dxfId="2395" priority="36">
      <formula>F47&lt;0</formula>
    </cfRule>
  </conditionalFormatting>
  <conditionalFormatting sqref="Q7">
    <cfRule type="expression" dxfId="2394" priority="33">
      <formula>Q7&gt;0</formula>
    </cfRule>
    <cfRule type="expression" dxfId="2393" priority="34">
      <formula>Q7&lt;0</formula>
    </cfRule>
  </conditionalFormatting>
  <conditionalFormatting sqref="Q8">
    <cfRule type="expression" dxfId="2392" priority="31">
      <formula>Q8&gt;0</formula>
    </cfRule>
    <cfRule type="expression" dxfId="2391" priority="32">
      <formula>Q8&lt;0</formula>
    </cfRule>
  </conditionalFormatting>
  <conditionalFormatting sqref="F30:F46">
    <cfRule type="expression" dxfId="2390" priority="29">
      <formula>F30&gt;0</formula>
    </cfRule>
    <cfRule type="expression" dxfId="2389" priority="30">
      <formula>F30&lt;0</formula>
    </cfRule>
  </conditionalFormatting>
  <conditionalFormatting sqref="H30:H46">
    <cfRule type="expression" dxfId="2388" priority="27">
      <formula>H30&gt;0</formula>
    </cfRule>
    <cfRule type="expression" dxfId="2387" priority="28">
      <formula>H30&lt;0</formula>
    </cfRule>
  </conditionalFormatting>
  <conditionalFormatting sqref="Q10">
    <cfRule type="expression" dxfId="2386" priority="25">
      <formula>Q10&gt;0</formula>
    </cfRule>
    <cfRule type="expression" dxfId="2385" priority="26">
      <formula>Q10&lt;0</formula>
    </cfRule>
  </conditionalFormatting>
  <conditionalFormatting sqref="J25:J38">
    <cfRule type="expression" dxfId="2384" priority="23">
      <formula>J25&gt;0</formula>
    </cfRule>
    <cfRule type="expression" dxfId="2383" priority="24">
      <formula>J25&lt;0</formula>
    </cfRule>
  </conditionalFormatting>
  <conditionalFormatting sqref="K25:K38">
    <cfRule type="expression" dxfId="2382" priority="21">
      <formula>K25&gt;0</formula>
    </cfRule>
    <cfRule type="expression" dxfId="2381" priority="22">
      <formula>K25&lt;0</formula>
    </cfRule>
  </conditionalFormatting>
  <conditionalFormatting sqref="L25 L38">
    <cfRule type="expression" dxfId="2380" priority="19">
      <formula>L25&gt;0</formula>
    </cfRule>
    <cfRule type="expression" dxfId="2379" priority="20">
      <formula>L25&lt;0</formula>
    </cfRule>
  </conditionalFormatting>
  <conditionalFormatting sqref="F89:F110">
    <cfRule type="expression" dxfId="2378" priority="17">
      <formula>F89&gt;0</formula>
    </cfRule>
    <cfRule type="expression" dxfId="2377" priority="18">
      <formula>F89&lt;0</formula>
    </cfRule>
  </conditionalFormatting>
  <conditionalFormatting sqref="H89:H110">
    <cfRule type="expression" dxfId="2376" priority="15">
      <formula>H89&gt;0</formula>
    </cfRule>
    <cfRule type="expression" dxfId="2375" priority="16">
      <formula>H89&lt;0</formula>
    </cfRule>
  </conditionalFormatting>
  <conditionalFormatting sqref="J89:J102">
    <cfRule type="expression" dxfId="2374" priority="13">
      <formula>J89&gt;0</formula>
    </cfRule>
    <cfRule type="expression" dxfId="2373" priority="14">
      <formula>J89&lt;0</formula>
    </cfRule>
  </conditionalFormatting>
  <conditionalFormatting sqref="K89:K102">
    <cfRule type="expression" dxfId="2372" priority="11">
      <formula>K89&gt;0</formula>
    </cfRule>
    <cfRule type="expression" dxfId="2371" priority="12">
      <formula>K89&lt;0</formula>
    </cfRule>
  </conditionalFormatting>
  <conditionalFormatting sqref="L89:L102">
    <cfRule type="expression" dxfId="2370" priority="9">
      <formula>L89&gt;0</formula>
    </cfRule>
    <cfRule type="expression" dxfId="2369" priority="10">
      <formula>L89&lt;0</formula>
    </cfRule>
  </conditionalFormatting>
  <conditionalFormatting sqref="F25 F29">
    <cfRule type="expression" dxfId="2368" priority="7">
      <formula>F25&gt;0</formula>
    </cfRule>
    <cfRule type="expression" dxfId="2367" priority="8">
      <formula>F25&lt;0</formula>
    </cfRule>
  </conditionalFormatting>
  <conditionalFormatting sqref="H29 H25:H27">
    <cfRule type="expression" dxfId="2366" priority="5">
      <formula>H25&gt;0</formula>
    </cfRule>
    <cfRule type="expression" dxfId="2365" priority="6">
      <formula>H25&lt;0</formula>
    </cfRule>
  </conditionalFormatting>
  <conditionalFormatting sqref="F26:F28">
    <cfRule type="expression" dxfId="2364" priority="3">
      <formula>F26&gt;0</formula>
    </cfRule>
    <cfRule type="expression" dxfId="2363" priority="4">
      <formula>F26&lt;0</formula>
    </cfRule>
  </conditionalFormatting>
  <conditionalFormatting sqref="H28">
    <cfRule type="expression" dxfId="2362" priority="1">
      <formula>H28&gt;0</formula>
    </cfRule>
    <cfRule type="expression" dxfId="236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17.479900000000001</v>
      </c>
      <c r="R4" s="495">
        <v>-2.3E-3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5243.97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203.97000000000025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203.97000000000025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4.0470238095238142E-2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1315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19.227890000000002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19.053091000000002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18.878292000000002</v>
      </c>
    </row>
    <row r="20" spans="1:16" x14ac:dyDescent="0.25">
      <c r="O20" s="81">
        <v>1.07</v>
      </c>
      <c r="P20" s="81">
        <f t="shared" si="0"/>
        <v>18.703493000000002</v>
      </c>
    </row>
    <row r="21" spans="1:16" x14ac:dyDescent="0.25">
      <c r="O21" s="81">
        <v>1.06</v>
      </c>
      <c r="P21" s="81">
        <f t="shared" si="0"/>
        <v>18.528694000000002</v>
      </c>
    </row>
    <row r="22" spans="1:16" x14ac:dyDescent="0.25">
      <c r="O22" s="81">
        <v>1.05</v>
      </c>
      <c r="P22" s="81">
        <f t="shared" si="0"/>
        <v>18.353895000000001</v>
      </c>
    </row>
    <row r="23" spans="1:16" x14ac:dyDescent="0.25">
      <c r="O23" s="81">
        <v>1.04</v>
      </c>
      <c r="P23" s="81">
        <f t="shared" si="0"/>
        <v>18.179096000000001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18.004297000000001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17.829498000000001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17.654699000000001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17.479900000000001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17.305101000000001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17.130302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16.955503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16.780704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16.605905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16.431106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16.256307000000003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16.081508000000003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15.906709000000001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15.731910000000001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0" priority="35">
      <formula>F47&gt;0</formula>
    </cfRule>
    <cfRule type="expression" dxfId="2359" priority="36">
      <formula>F47&lt;0</formula>
    </cfRule>
  </conditionalFormatting>
  <conditionalFormatting sqref="Q7">
    <cfRule type="expression" dxfId="2358" priority="33">
      <formula>Q7&gt;0</formula>
    </cfRule>
    <cfRule type="expression" dxfId="2357" priority="34">
      <formula>Q7&lt;0</formula>
    </cfRule>
  </conditionalFormatting>
  <conditionalFormatting sqref="Q8">
    <cfRule type="expression" dxfId="2356" priority="31">
      <formula>Q8&gt;0</formula>
    </cfRule>
    <cfRule type="expression" dxfId="2355" priority="32">
      <formula>Q8&lt;0</formula>
    </cfRule>
  </conditionalFormatting>
  <conditionalFormatting sqref="F30:F46">
    <cfRule type="expression" dxfId="2354" priority="29">
      <formula>F30&gt;0</formula>
    </cfRule>
    <cfRule type="expression" dxfId="2353" priority="30">
      <formula>F30&lt;0</formula>
    </cfRule>
  </conditionalFormatting>
  <conditionalFormatting sqref="H30:H46">
    <cfRule type="expression" dxfId="2352" priority="27">
      <formula>H30&gt;0</formula>
    </cfRule>
    <cfRule type="expression" dxfId="2351" priority="28">
      <formula>H30&lt;0</formula>
    </cfRule>
  </conditionalFormatting>
  <conditionalFormatting sqref="Q10">
    <cfRule type="expression" dxfId="2350" priority="25">
      <formula>Q10&gt;0</formula>
    </cfRule>
    <cfRule type="expression" dxfId="2349" priority="26">
      <formula>Q10&lt;0</formula>
    </cfRule>
  </conditionalFormatting>
  <conditionalFormatting sqref="J25:J38">
    <cfRule type="expression" dxfId="2348" priority="23">
      <formula>J25&gt;0</formula>
    </cfRule>
    <cfRule type="expression" dxfId="2347" priority="24">
      <formula>J25&lt;0</formula>
    </cfRule>
  </conditionalFormatting>
  <conditionalFormatting sqref="K25:K38">
    <cfRule type="expression" dxfId="2346" priority="21">
      <formula>K25&gt;0</formula>
    </cfRule>
    <cfRule type="expression" dxfId="2345" priority="22">
      <formula>K25&lt;0</formula>
    </cfRule>
  </conditionalFormatting>
  <conditionalFormatting sqref="L25 L38">
    <cfRule type="expression" dxfId="2344" priority="19">
      <formula>L25&gt;0</formula>
    </cfRule>
    <cfRule type="expression" dxfId="2343" priority="20">
      <formula>L25&lt;0</formula>
    </cfRule>
  </conditionalFormatting>
  <conditionalFormatting sqref="F89:F110">
    <cfRule type="expression" dxfId="2342" priority="17">
      <formula>F89&gt;0</formula>
    </cfRule>
    <cfRule type="expression" dxfId="2341" priority="18">
      <formula>F89&lt;0</formula>
    </cfRule>
  </conditionalFormatting>
  <conditionalFormatting sqref="H89:H110">
    <cfRule type="expression" dxfId="2340" priority="15">
      <formula>H89&gt;0</formula>
    </cfRule>
    <cfRule type="expression" dxfId="2339" priority="16">
      <formula>H89&lt;0</formula>
    </cfRule>
  </conditionalFormatting>
  <conditionalFormatting sqref="J89:J102">
    <cfRule type="expression" dxfId="2338" priority="13">
      <formula>J89&gt;0</formula>
    </cfRule>
    <cfRule type="expression" dxfId="2337" priority="14">
      <formula>J89&lt;0</formula>
    </cfRule>
  </conditionalFormatting>
  <conditionalFormatting sqref="K89:K102">
    <cfRule type="expression" dxfId="2336" priority="11">
      <formula>K89&gt;0</formula>
    </cfRule>
    <cfRule type="expression" dxfId="2335" priority="12">
      <formula>K89&lt;0</formula>
    </cfRule>
  </conditionalFormatting>
  <conditionalFormatting sqref="L89:L102">
    <cfRule type="expression" dxfId="2334" priority="9">
      <formula>L89&gt;0</formula>
    </cfRule>
    <cfRule type="expression" dxfId="2333" priority="10">
      <formula>L89&lt;0</formula>
    </cfRule>
  </conditionalFormatting>
  <conditionalFormatting sqref="F25 F29">
    <cfRule type="expression" dxfId="2332" priority="7">
      <formula>F25&gt;0</formula>
    </cfRule>
    <cfRule type="expression" dxfId="2331" priority="8">
      <formula>F25&lt;0</formula>
    </cfRule>
  </conditionalFormatting>
  <conditionalFormatting sqref="H29 H25:H27">
    <cfRule type="expression" dxfId="2330" priority="5">
      <formula>H25&gt;0</formula>
    </cfRule>
    <cfRule type="expression" dxfId="2329" priority="6">
      <formula>H25&lt;0</formula>
    </cfRule>
  </conditionalFormatting>
  <conditionalFormatting sqref="F26:F28">
    <cfRule type="expression" dxfId="2328" priority="3">
      <formula>F26&gt;0</formula>
    </cfRule>
    <cfRule type="expression" dxfId="2327" priority="4">
      <formula>F26&lt;0</formula>
    </cfRule>
  </conditionalFormatting>
  <conditionalFormatting sqref="H28">
    <cfRule type="expression" dxfId="2326" priority="1">
      <formula>H28&gt;0</formula>
    </cfRule>
    <cfRule type="expression" dxfId="23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51.16</v>
      </c>
      <c r="R4" s="495">
        <v>1.29E-2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5116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-344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-344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-6.3003663003663002E-2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56.276000000000003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55.764400000000002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55.252800000000001</v>
      </c>
    </row>
    <row r="20" spans="1:16" x14ac:dyDescent="0.25">
      <c r="O20" s="81">
        <v>1.07</v>
      </c>
      <c r="P20" s="81">
        <f t="shared" si="0"/>
        <v>54.741199999999999</v>
      </c>
    </row>
    <row r="21" spans="1:16" x14ac:dyDescent="0.25">
      <c r="O21" s="81">
        <v>1.06</v>
      </c>
      <c r="P21" s="81">
        <f t="shared" si="0"/>
        <v>54.229599999999998</v>
      </c>
    </row>
    <row r="22" spans="1:16" x14ac:dyDescent="0.25">
      <c r="O22" s="81">
        <v>1.05</v>
      </c>
      <c r="P22" s="81">
        <f t="shared" si="0"/>
        <v>53.717999999999996</v>
      </c>
    </row>
    <row r="23" spans="1:16" x14ac:dyDescent="0.25">
      <c r="O23" s="81">
        <v>1.04</v>
      </c>
      <c r="P23" s="81">
        <f t="shared" si="0"/>
        <v>53.206399999999995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52.694800000000001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52.183199999999999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51.671599999999998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51.16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50.648399999999995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50.136799999999994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49.625199999999992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49.113599999999998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48.601999999999997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48.090399999999995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47.578800000000001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47.0672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46.555599999999998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46.043999999999997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5:J38">
    <cfRule type="expression" dxfId="2312" priority="23">
      <formula>J25&gt;0</formula>
    </cfRule>
    <cfRule type="expression" dxfId="2311" priority="24">
      <formula>J25&lt;0</formula>
    </cfRule>
  </conditionalFormatting>
  <conditionalFormatting sqref="K25:K38">
    <cfRule type="expression" dxfId="2310" priority="21">
      <formula>K25&gt;0</formula>
    </cfRule>
    <cfRule type="expression" dxfId="2309" priority="22">
      <formula>K25&lt;0</formula>
    </cfRule>
  </conditionalFormatting>
  <conditionalFormatting sqref="L25 L38">
    <cfRule type="expression" dxfId="2308" priority="19">
      <formula>L25&gt;0</formula>
    </cfRule>
    <cfRule type="expression" dxfId="2307" priority="20">
      <formula>L25&lt;0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 F25:F26">
    <cfRule type="expression" dxfId="2296" priority="7">
      <formula>F25&gt;0</formula>
    </cfRule>
    <cfRule type="expression" dxfId="2295" priority="8">
      <formula>F25&lt;0</formula>
    </cfRule>
  </conditionalFormatting>
  <conditionalFormatting sqref="H29 H25:H27">
    <cfRule type="expression" dxfId="2294" priority="5">
      <formula>H25&gt;0</formula>
    </cfRule>
    <cfRule type="expression" dxfId="2293" priority="6">
      <formula>H25&lt;0</formula>
    </cfRule>
  </conditionalFormatting>
  <conditionalFormatting sqref="F27:F28">
    <cfRule type="expression" dxfId="2292" priority="3">
      <formula>F27&gt;0</formula>
    </cfRule>
    <cfRule type="expression" dxfId="2291" priority="4">
      <formula>F27&lt;0</formula>
    </cfRule>
  </conditionalFormatting>
  <conditionalFormatting sqref="H28">
    <cfRule type="expression" dxfId="2290" priority="1">
      <formula>H28&gt;0</formula>
    </cfRule>
    <cfRule type="expression" dxfId="2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1300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34.942900000000002</v>
      </c>
      <c r="R4" s="495">
        <v>2.6200000000000001E-2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10482.870000000001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-71.1299999999992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-71.1299999999992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-6.7396247868106119E-3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38.437190000000008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38.087761000000008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37.738332000000007</v>
      </c>
    </row>
    <row r="20" spans="1:16" x14ac:dyDescent="0.25">
      <c r="O20" s="81">
        <v>1.07</v>
      </c>
      <c r="P20" s="81">
        <f t="shared" si="0"/>
        <v>37.388903000000006</v>
      </c>
    </row>
    <row r="21" spans="1:16" x14ac:dyDescent="0.25">
      <c r="O21" s="81">
        <v>1.06</v>
      </c>
      <c r="P21" s="81">
        <f t="shared" si="0"/>
        <v>37.039474000000006</v>
      </c>
    </row>
    <row r="22" spans="1:16" x14ac:dyDescent="0.25">
      <c r="O22" s="81">
        <v>1.05</v>
      </c>
      <c r="P22" s="81">
        <f t="shared" si="0"/>
        <v>36.690045000000005</v>
      </c>
    </row>
    <row r="23" spans="1:16" x14ac:dyDescent="0.25">
      <c r="O23" s="81">
        <v>1.04</v>
      </c>
      <c r="P23" s="81">
        <f t="shared" si="0"/>
        <v>36.340616000000004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35.991187000000004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35.641758000000003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35.292329000000002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34.942900000000002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34.593471000000001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34.244042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33.894613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33.545183999999999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33.195754999999998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32.846325999999998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32.496897000000004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32.147468000000003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31.798039000000003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31.448610000000002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5:J38">
    <cfRule type="expression" dxfId="2276" priority="23">
      <formula>J25&gt;0</formula>
    </cfRule>
    <cfRule type="expression" dxfId="2275" priority="24">
      <formula>J25&lt;0</formula>
    </cfRule>
  </conditionalFormatting>
  <conditionalFormatting sqref="K25:K38">
    <cfRule type="expression" dxfId="2274" priority="21">
      <formula>K25&gt;0</formula>
    </cfRule>
    <cfRule type="expression" dxfId="2273" priority="22">
      <formula>K25&lt;0</formula>
    </cfRule>
  </conditionalFormatting>
  <conditionalFormatting sqref="L25 L38">
    <cfRule type="expression" dxfId="2272" priority="19">
      <formula>L25&gt;0</formula>
    </cfRule>
    <cfRule type="expression" dxfId="2271" priority="20">
      <formula>L25&lt;0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5:F29">
    <cfRule type="expression" dxfId="2260" priority="7">
      <formula>F25&gt;0</formula>
    </cfRule>
    <cfRule type="expression" dxfId="2259" priority="8">
      <formula>F25&lt;0</formula>
    </cfRule>
  </conditionalFormatting>
  <conditionalFormatting sqref="H25:H29">
    <cfRule type="expression" dxfId="2258" priority="5">
      <formula>H25&gt;0</formula>
    </cfRule>
    <cfRule type="expression" dxfId="225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39"/>
  <sheetViews>
    <sheetView zoomScaleNormal="100" workbookViewId="0">
      <pane ySplit="1" topLeftCell="A86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3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7.4442608695652126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18.79</v>
      </c>
      <c r="R4" s="475">
        <v>2.4E-2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43217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17121.799999999988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40710.771000001638</v>
      </c>
      <c r="R7">
        <v>300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26095.200000000012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1.524092093121052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1.06439595529537E-2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29.825396825396822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22.9238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22.735899999999997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22.547999999999998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22.360099999999999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22.172199999999997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21.984299999999998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21.796399999999998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21.608499999999996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21.420599999999997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21.232699999999998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21.044800000000002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20.8569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20.669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20.481100000000001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20.293199999999999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20.1053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19.917400000000001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19.729500000000002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19.541599999999999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19.3537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19.165800000000001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18.977899999999998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18.79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18.6021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18.414199999999997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18.226299999999998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18.038399999999999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17.850499999999997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17.662599999999998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17.474699999999999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17.286799999999999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17.0989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16.911000000000001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16.723099999999999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16.5352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16.347300000000001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16.159399999999998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15.971499999999999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70">
        <v>500</v>
      </c>
      <c r="I83" s="78">
        <v>19.72</v>
      </c>
      <c r="J83" s="2">
        <v>0.13</v>
      </c>
      <c r="K83" s="2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1278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0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0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0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81" t="s">
        <v>1285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1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1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1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2" t="s">
        <v>1302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2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2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2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2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78">
        <v>19.2</v>
      </c>
      <c r="E105" s="2">
        <v>0</v>
      </c>
      <c r="F105" s="2">
        <f t="shared" si="6"/>
        <v>9600</v>
      </c>
      <c r="G105" s="29"/>
    </row>
    <row r="106" spans="1:13" x14ac:dyDescent="0.25">
      <c r="B106" s="735">
        <v>43397</v>
      </c>
      <c r="C106" s="4">
        <v>300</v>
      </c>
      <c r="D106" s="78">
        <v>19.079999999999998</v>
      </c>
      <c r="E106" s="2">
        <v>0</v>
      </c>
      <c r="F106" s="2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29300</v>
      </c>
      <c r="I112" s="79"/>
      <c r="J112" s="18"/>
      <c r="K112" s="18">
        <f>SUM(K2:K111)</f>
        <v>510478.49999999994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28800</v>
      </c>
      <c r="D113" s="343"/>
      <c r="E113" s="343"/>
      <c r="F113" s="344">
        <f>SumByColor($A$113, F2:F111)</f>
        <v>472735</v>
      </c>
      <c r="G113" s="343"/>
      <c r="H113" s="343">
        <f>SumByColor($A$113, H2:H111)</f>
        <v>28800</v>
      </c>
      <c r="I113" s="343"/>
      <c r="J113" s="344"/>
      <c r="K113" s="344">
        <f>SumByColor($A$113, K2:K111)</f>
        <v>500627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ref="F308" si="65">C308*(E308-D308)</f>
        <v>25083.110000000004</v>
      </c>
      <c r="G308" s="39">
        <f t="shared" ref="G308" si="66">D308*C308</f>
        <v>17121.89</v>
      </c>
      <c r="H308" s="222">
        <f t="shared" ref="H308" si="67">(E308-D308)/D308</f>
        <v>1.4649732009725562</v>
      </c>
      <c r="I308" s="39"/>
      <c r="J308" s="39"/>
      <c r="K308" s="39">
        <f t="shared" ref="K308" si="68">F308+$Q$10</f>
        <v>39698.681000001627</v>
      </c>
      <c r="L308" s="39">
        <v>66.42</v>
      </c>
    </row>
    <row r="309" spans="1:14" x14ac:dyDescent="0.25">
      <c r="B309" s="150"/>
      <c r="C309" s="10"/>
      <c r="D309" s="233"/>
      <c r="E309" s="39"/>
      <c r="F309" s="39"/>
      <c r="G309" s="39"/>
      <c r="H309" s="222"/>
      <c r="I309" s="39"/>
      <c r="J309" s="39"/>
      <c r="K309" s="39"/>
      <c r="L309" s="39"/>
      <c r="N309" s="70"/>
    </row>
    <row r="310" spans="1:14" x14ac:dyDescent="0.25">
      <c r="B310" s="150"/>
      <c r="C310" s="10"/>
      <c r="D310" s="233"/>
      <c r="E310" s="39"/>
      <c r="F310" s="39"/>
      <c r="G310" s="39"/>
      <c r="H310" s="222"/>
      <c r="I310" s="39"/>
      <c r="J310" s="39"/>
      <c r="K310" s="39"/>
      <c r="L310" s="39"/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4" spans="1:14" x14ac:dyDescent="0.25">
      <c r="B314" s="618" t="s">
        <v>113</v>
      </c>
      <c r="C314" s="484" t="s">
        <v>146</v>
      </c>
      <c r="D314" s="619" t="s">
        <v>145</v>
      </c>
      <c r="E314" s="486" t="s">
        <v>147</v>
      </c>
      <c r="F314" s="487" t="s">
        <v>65</v>
      </c>
      <c r="G314" s="488" t="s">
        <v>151</v>
      </c>
      <c r="H314" s="487" t="s">
        <v>88</v>
      </c>
      <c r="I314" s="488" t="s">
        <v>154</v>
      </c>
    </row>
    <row r="315" spans="1:14" x14ac:dyDescent="0.25">
      <c r="B315" s="620">
        <v>42305</v>
      </c>
      <c r="C315" s="362">
        <v>2000</v>
      </c>
      <c r="D315" s="621">
        <v>34.06</v>
      </c>
      <c r="E315" s="363">
        <v>17.68</v>
      </c>
      <c r="F315" s="363">
        <v>-32767.45</v>
      </c>
      <c r="G315" s="363">
        <f t="shared" ref="G315:G321" si="69">IF(C315=0, 0,D315*C315)</f>
        <v>68120</v>
      </c>
      <c r="H315" s="365">
        <f t="shared" ref="H315:H321" si="70">IF(C315=0, D315, (E315-D315)/D315)</f>
        <v>-0.48091603053435117</v>
      </c>
      <c r="I315" s="363"/>
    </row>
    <row r="316" spans="1:14" x14ac:dyDescent="0.25">
      <c r="B316" s="620">
        <v>42307</v>
      </c>
      <c r="C316" s="362">
        <v>0</v>
      </c>
      <c r="D316" s="621" t="s">
        <v>128</v>
      </c>
      <c r="E316" s="363">
        <v>17.55</v>
      </c>
      <c r="F316" s="363">
        <v>-30722.2</v>
      </c>
      <c r="G316" s="363">
        <f t="shared" si="69"/>
        <v>0</v>
      </c>
      <c r="H316" s="365" t="str">
        <f t="shared" si="70"/>
        <v>N/A</v>
      </c>
      <c r="I316" s="363"/>
    </row>
    <row r="317" spans="1:14" x14ac:dyDescent="0.25">
      <c r="B317" s="620">
        <v>42310</v>
      </c>
      <c r="C317" s="362">
        <v>0</v>
      </c>
      <c r="D317" s="621" t="s">
        <v>128</v>
      </c>
      <c r="E317" s="363">
        <v>19.010000000000002</v>
      </c>
      <c r="F317" s="363">
        <v>-30693.25</v>
      </c>
      <c r="G317" s="363">
        <f t="shared" si="69"/>
        <v>0</v>
      </c>
      <c r="H317" s="365" t="str">
        <f t="shared" si="70"/>
        <v>N/A</v>
      </c>
      <c r="I317" s="363"/>
    </row>
    <row r="318" spans="1:14" x14ac:dyDescent="0.25">
      <c r="B318" s="620">
        <v>42314</v>
      </c>
      <c r="C318" s="362">
        <v>2500</v>
      </c>
      <c r="D318" s="621">
        <v>30.24</v>
      </c>
      <c r="E318" s="363">
        <v>18.29</v>
      </c>
      <c r="F318" s="363">
        <v>-29878.25</v>
      </c>
      <c r="G318" s="363">
        <f t="shared" si="69"/>
        <v>75600</v>
      </c>
      <c r="H318" s="365">
        <f t="shared" si="70"/>
        <v>-0.39517195767195767</v>
      </c>
      <c r="I318" s="363"/>
    </row>
    <row r="319" spans="1:14" x14ac:dyDescent="0.25">
      <c r="B319" s="620">
        <v>42318</v>
      </c>
      <c r="C319" s="362">
        <v>0</v>
      </c>
      <c r="D319" s="621" t="s">
        <v>128</v>
      </c>
      <c r="E319" s="363">
        <v>18.78</v>
      </c>
      <c r="F319" s="363">
        <v>-28604.09</v>
      </c>
      <c r="G319" s="363">
        <f t="shared" si="69"/>
        <v>0</v>
      </c>
      <c r="H319" s="365" t="str">
        <f t="shared" si="70"/>
        <v>N/A</v>
      </c>
      <c r="I319" s="363"/>
    </row>
    <row r="320" spans="1:14" x14ac:dyDescent="0.25">
      <c r="B320" s="620">
        <v>42328</v>
      </c>
      <c r="C320" s="362">
        <v>3078</v>
      </c>
      <c r="D320" s="621">
        <v>26.76</v>
      </c>
      <c r="E320" s="363">
        <v>17.440000000000001</v>
      </c>
      <c r="F320" s="363">
        <v>-28696.448999999906</v>
      </c>
      <c r="G320" s="363">
        <f t="shared" si="69"/>
        <v>82367.28</v>
      </c>
      <c r="H320" s="365">
        <f t="shared" si="70"/>
        <v>-0.34828101644245141</v>
      </c>
      <c r="I320" s="363"/>
    </row>
    <row r="321" spans="2:14" ht="15" customHeight="1" x14ac:dyDescent="0.25">
      <c r="B321" s="620">
        <v>42331</v>
      </c>
      <c r="C321" s="362">
        <v>0</v>
      </c>
      <c r="D321" s="621" t="s">
        <v>128</v>
      </c>
      <c r="E321" s="363">
        <v>17.53</v>
      </c>
      <c r="F321" s="363">
        <v>-28051.068999999901</v>
      </c>
      <c r="G321" s="363">
        <f t="shared" si="69"/>
        <v>0</v>
      </c>
      <c r="H321" s="365" t="str">
        <f t="shared" si="70"/>
        <v>N/A</v>
      </c>
      <c r="I321" s="363"/>
    </row>
    <row r="322" spans="2:14" x14ac:dyDescent="0.25">
      <c r="B322" s="620">
        <v>42335</v>
      </c>
      <c r="C322" s="362">
        <v>3078</v>
      </c>
      <c r="D322" s="621">
        <v>26.85</v>
      </c>
      <c r="E322" s="363">
        <v>17.73</v>
      </c>
      <c r="F322" s="363">
        <f>C322*(E322-D322)</f>
        <v>-28071.360000000004</v>
      </c>
      <c r="G322" s="363">
        <f>D322*C322</f>
        <v>82644.3</v>
      </c>
      <c r="H322" s="364">
        <f>(E322-D322)/D322</f>
        <v>-0.33966480446927377</v>
      </c>
      <c r="I322" s="363"/>
    </row>
    <row r="323" spans="2:14" x14ac:dyDescent="0.25">
      <c r="B323" s="620">
        <v>42335</v>
      </c>
      <c r="C323" s="362">
        <v>3578</v>
      </c>
      <c r="D323" s="621">
        <v>25.55</v>
      </c>
      <c r="E323" s="363">
        <v>17.440000000000001</v>
      </c>
      <c r="F323" s="363">
        <f t="shared" ref="F323:F354" si="71">C323*(E323-D323)</f>
        <v>-29017.579999999998</v>
      </c>
      <c r="G323" s="363">
        <f t="shared" ref="G323:G352" si="72">D323*C323</f>
        <v>91417.900000000009</v>
      </c>
      <c r="H323" s="364">
        <f t="shared" ref="H323:H352" si="73">(E323-D323)/D323</f>
        <v>-0.31741682974559682</v>
      </c>
      <c r="I323" s="363"/>
    </row>
    <row r="324" spans="2:14" x14ac:dyDescent="0.25">
      <c r="B324" s="620">
        <v>42340</v>
      </c>
      <c r="C324" s="362">
        <v>4178</v>
      </c>
      <c r="D324" s="621">
        <v>24.29</v>
      </c>
      <c r="E324" s="363">
        <v>16.670000000000002</v>
      </c>
      <c r="F324" s="363">
        <f t="shared" si="71"/>
        <v>-31836.35999999999</v>
      </c>
      <c r="G324" s="363">
        <f t="shared" si="72"/>
        <v>101483.62</v>
      </c>
      <c r="H324" s="364">
        <f t="shared" si="73"/>
        <v>-0.31370934540963352</v>
      </c>
      <c r="I324" s="363"/>
    </row>
    <row r="325" spans="2:14" x14ac:dyDescent="0.25">
      <c r="B325" s="620">
        <v>42342</v>
      </c>
      <c r="C325" s="362">
        <v>4678</v>
      </c>
      <c r="D325" s="621">
        <v>23.39</v>
      </c>
      <c r="E325" s="363">
        <v>16.12</v>
      </c>
      <c r="F325" s="363">
        <f t="shared" si="71"/>
        <v>-34009.06</v>
      </c>
      <c r="G325" s="363">
        <f t="shared" si="72"/>
        <v>109418.42</v>
      </c>
      <c r="H325" s="364">
        <f t="shared" si="73"/>
        <v>-0.31081658828559211</v>
      </c>
      <c r="I325" s="363"/>
    </row>
    <row r="326" spans="2:14" x14ac:dyDescent="0.25">
      <c r="B326" s="620">
        <v>42342</v>
      </c>
      <c r="C326" s="362">
        <v>4178</v>
      </c>
      <c r="D326" s="621">
        <v>24.26</v>
      </c>
      <c r="E326" s="363">
        <v>16.12</v>
      </c>
      <c r="F326" s="363">
        <f t="shared" si="71"/>
        <v>-34008.920000000006</v>
      </c>
      <c r="G326" s="363">
        <f t="shared" si="72"/>
        <v>101358.28000000001</v>
      </c>
      <c r="H326" s="364">
        <f t="shared" si="73"/>
        <v>-0.33553173948887055</v>
      </c>
      <c r="I326" s="363"/>
    </row>
    <row r="327" spans="2:14" x14ac:dyDescent="0.25">
      <c r="B327" s="620">
        <v>42345</v>
      </c>
      <c r="C327" s="362">
        <v>4678</v>
      </c>
      <c r="D327" s="621">
        <v>23.24</v>
      </c>
      <c r="E327" s="363">
        <v>14.78</v>
      </c>
      <c r="F327" s="363">
        <f t="shared" si="71"/>
        <v>-39575.879999999997</v>
      </c>
      <c r="G327" s="363">
        <f t="shared" si="72"/>
        <v>108716.71999999999</v>
      </c>
      <c r="H327" s="364">
        <f t="shared" si="73"/>
        <v>-0.36402753872633387</v>
      </c>
      <c r="I327" s="363"/>
    </row>
    <row r="328" spans="2:14" x14ac:dyDescent="0.25">
      <c r="B328" s="620">
        <v>42347</v>
      </c>
      <c r="C328" s="362">
        <v>4778</v>
      </c>
      <c r="D328" s="621">
        <v>23.06</v>
      </c>
      <c r="E328" s="363">
        <v>14.92</v>
      </c>
      <c r="F328" s="363">
        <f t="shared" si="71"/>
        <v>-38892.919999999991</v>
      </c>
      <c r="G328" s="363">
        <f t="shared" si="72"/>
        <v>110180.68</v>
      </c>
      <c r="H328" s="364">
        <f t="shared" si="73"/>
        <v>-0.3529921942758022</v>
      </c>
      <c r="I328" s="363"/>
    </row>
    <row r="329" spans="2:14" x14ac:dyDescent="0.25">
      <c r="B329" s="620">
        <v>42348</v>
      </c>
      <c r="C329" s="362">
        <v>4178</v>
      </c>
      <c r="D329" s="621">
        <v>24.23</v>
      </c>
      <c r="E329" s="363">
        <v>14.74</v>
      </c>
      <c r="F329" s="363">
        <f t="shared" si="71"/>
        <v>-39649.22</v>
      </c>
      <c r="G329" s="363">
        <f t="shared" si="72"/>
        <v>101232.94</v>
      </c>
      <c r="H329" s="364">
        <f t="shared" si="73"/>
        <v>-0.39166322740404458</v>
      </c>
      <c r="I329" s="363"/>
    </row>
    <row r="330" spans="2:14" x14ac:dyDescent="0.25">
      <c r="B330" s="620">
        <v>42349</v>
      </c>
      <c r="C330" s="362">
        <v>3678</v>
      </c>
      <c r="D330" s="621">
        <v>25.57</v>
      </c>
      <c r="E330" s="363">
        <v>14.34</v>
      </c>
      <c r="F330" s="363">
        <f t="shared" si="71"/>
        <v>-41303.94</v>
      </c>
      <c r="G330" s="363">
        <f t="shared" si="72"/>
        <v>94046.46</v>
      </c>
      <c r="H330" s="364">
        <f t="shared" si="73"/>
        <v>-0.43918654673445445</v>
      </c>
      <c r="I330" s="363"/>
    </row>
    <row r="331" spans="2:14" x14ac:dyDescent="0.25">
      <c r="B331" s="620">
        <v>42352</v>
      </c>
      <c r="C331" s="362">
        <v>4178</v>
      </c>
      <c r="D331" s="621">
        <v>24.18</v>
      </c>
      <c r="E331" s="363">
        <v>13.96</v>
      </c>
      <c r="F331" s="363">
        <f t="shared" si="71"/>
        <v>-42699.159999999996</v>
      </c>
      <c r="G331" s="363">
        <f t="shared" si="72"/>
        <v>101024.04</v>
      </c>
      <c r="H331" s="364">
        <f t="shared" si="73"/>
        <v>-0.42266335814722905</v>
      </c>
      <c r="I331" s="363"/>
    </row>
    <row r="332" spans="2:14" x14ac:dyDescent="0.25">
      <c r="B332" s="620">
        <v>42355</v>
      </c>
      <c r="C332" s="362">
        <v>4678</v>
      </c>
      <c r="D332" s="621">
        <v>22.98</v>
      </c>
      <c r="E332" s="363">
        <v>12.78</v>
      </c>
      <c r="F332" s="363">
        <f t="shared" si="71"/>
        <v>-47715.600000000006</v>
      </c>
      <c r="G332" s="363">
        <f t="shared" si="72"/>
        <v>107500.44</v>
      </c>
      <c r="H332" s="364">
        <f t="shared" si="73"/>
        <v>-0.44386422976501311</v>
      </c>
      <c r="I332" s="363"/>
    </row>
    <row r="333" spans="2:14" x14ac:dyDescent="0.25">
      <c r="B333" s="620">
        <v>42356</v>
      </c>
      <c r="C333" s="362">
        <v>5178</v>
      </c>
      <c r="D333" s="621">
        <v>21.99</v>
      </c>
      <c r="E333" s="363">
        <v>12.95</v>
      </c>
      <c r="F333" s="363">
        <f t="shared" si="71"/>
        <v>-46809.119999999995</v>
      </c>
      <c r="G333" s="363">
        <f t="shared" si="72"/>
        <v>113864.21999999999</v>
      </c>
      <c r="H333" s="364">
        <f t="shared" si="73"/>
        <v>-0.41109595270577537</v>
      </c>
      <c r="I333" s="363"/>
    </row>
    <row r="334" spans="2:14" x14ac:dyDescent="0.25">
      <c r="B334" s="620">
        <v>42356</v>
      </c>
      <c r="C334" s="362">
        <v>6178</v>
      </c>
      <c r="D334" s="621">
        <v>20.48</v>
      </c>
      <c r="E334" s="363">
        <v>12.76</v>
      </c>
      <c r="F334" s="363">
        <f t="shared" si="71"/>
        <v>-47694.16</v>
      </c>
      <c r="G334" s="363">
        <f t="shared" si="72"/>
        <v>126525.44</v>
      </c>
      <c r="H334" s="364">
        <f t="shared" si="73"/>
        <v>-0.376953125</v>
      </c>
      <c r="I334" s="363"/>
    </row>
    <row r="335" spans="2:14" x14ac:dyDescent="0.25">
      <c r="B335" s="620">
        <v>42356</v>
      </c>
      <c r="C335" s="362">
        <v>6400</v>
      </c>
      <c r="D335" s="621">
        <v>20.2</v>
      </c>
      <c r="E335" s="363">
        <v>12.68</v>
      </c>
      <c r="F335" s="363">
        <f t="shared" si="71"/>
        <v>-48128</v>
      </c>
      <c r="G335" s="363">
        <f t="shared" si="72"/>
        <v>129280</v>
      </c>
      <c r="H335" s="364">
        <f t="shared" si="73"/>
        <v>-0.37227722772277227</v>
      </c>
      <c r="I335" s="363"/>
    </row>
    <row r="336" spans="2:14" x14ac:dyDescent="0.25">
      <c r="B336" s="620">
        <v>42359</v>
      </c>
      <c r="C336" s="362">
        <v>5178</v>
      </c>
      <c r="D336" s="621">
        <v>21.96</v>
      </c>
      <c r="E336" s="363">
        <v>12.66</v>
      </c>
      <c r="F336" s="363">
        <f t="shared" si="71"/>
        <v>-48155.4</v>
      </c>
      <c r="G336" s="363">
        <f t="shared" si="72"/>
        <v>113708.88</v>
      </c>
      <c r="H336" s="364">
        <f t="shared" si="73"/>
        <v>-0.42349726775956287</v>
      </c>
      <c r="I336" s="363"/>
      <c r="N336" s="70"/>
    </row>
    <row r="337" spans="2:9" x14ac:dyDescent="0.25">
      <c r="B337" s="620">
        <v>42361</v>
      </c>
      <c r="C337" s="362">
        <v>4178</v>
      </c>
      <c r="D337" s="621">
        <v>24.07</v>
      </c>
      <c r="E337" s="363">
        <v>13.96</v>
      </c>
      <c r="F337" s="363">
        <f t="shared" si="71"/>
        <v>-42239.579999999994</v>
      </c>
      <c r="G337" s="363">
        <f t="shared" si="72"/>
        <v>100564.46</v>
      </c>
      <c r="H337" s="364">
        <f t="shared" si="73"/>
        <v>-0.42002492729538843</v>
      </c>
      <c r="I337" s="363"/>
    </row>
    <row r="338" spans="2:9" x14ac:dyDescent="0.25">
      <c r="B338" s="620">
        <v>42361</v>
      </c>
      <c r="C338" s="362">
        <v>4178</v>
      </c>
      <c r="D338" s="621">
        <v>24.03</v>
      </c>
      <c r="E338" s="363">
        <v>13.96</v>
      </c>
      <c r="F338" s="363">
        <f t="shared" si="71"/>
        <v>-42072.46</v>
      </c>
      <c r="G338" s="363">
        <f t="shared" si="72"/>
        <v>100397.34000000001</v>
      </c>
      <c r="H338" s="364">
        <f t="shared" si="73"/>
        <v>-0.41905950894714938</v>
      </c>
      <c r="I338" s="363"/>
    </row>
    <row r="339" spans="2:9" x14ac:dyDescent="0.25">
      <c r="B339" s="620">
        <v>42366</v>
      </c>
      <c r="C339" s="383">
        <v>6678</v>
      </c>
      <c r="D339" s="622">
        <v>19.91</v>
      </c>
      <c r="E339" s="363">
        <v>13.09</v>
      </c>
      <c r="F339" s="363">
        <f t="shared" si="71"/>
        <v>-45543.96</v>
      </c>
      <c r="G339" s="363">
        <f t="shared" si="72"/>
        <v>132958.98000000001</v>
      </c>
      <c r="H339" s="364">
        <f t="shared" si="73"/>
        <v>-0.34254143646408841</v>
      </c>
      <c r="I339" s="363"/>
    </row>
    <row r="340" spans="2:9" x14ac:dyDescent="0.25">
      <c r="B340" s="620">
        <v>42367</v>
      </c>
      <c r="C340" s="383">
        <v>8678</v>
      </c>
      <c r="D340" s="622">
        <v>18.32</v>
      </c>
      <c r="E340" s="363">
        <v>13.03</v>
      </c>
      <c r="F340" s="363">
        <f t="shared" si="71"/>
        <v>-45906.62000000001</v>
      </c>
      <c r="G340" s="363">
        <f t="shared" si="72"/>
        <v>158980.96</v>
      </c>
      <c r="H340" s="364">
        <f t="shared" si="73"/>
        <v>-0.28875545851528389</v>
      </c>
      <c r="I340" s="363"/>
    </row>
    <row r="341" spans="2:9" x14ac:dyDescent="0.25">
      <c r="B341" s="620">
        <v>42368</v>
      </c>
      <c r="C341" s="362">
        <v>9678</v>
      </c>
      <c r="D341" s="621">
        <v>17.73</v>
      </c>
      <c r="E341" s="363">
        <v>12.38</v>
      </c>
      <c r="F341" s="363">
        <f t="shared" si="71"/>
        <v>-51777.299999999996</v>
      </c>
      <c r="G341" s="363">
        <f t="shared" si="72"/>
        <v>171590.94</v>
      </c>
      <c r="H341" s="365">
        <f t="shared" si="73"/>
        <v>-0.30174844895657077</v>
      </c>
      <c r="I341" s="363"/>
    </row>
    <row r="342" spans="2:9" x14ac:dyDescent="0.25">
      <c r="B342" s="620">
        <v>42369</v>
      </c>
      <c r="C342" s="362">
        <v>8678</v>
      </c>
      <c r="D342" s="621">
        <v>18.312999999999999</v>
      </c>
      <c r="E342" s="363">
        <v>12.59</v>
      </c>
      <c r="F342" s="363">
        <f t="shared" si="71"/>
        <v>-49664.193999999989</v>
      </c>
      <c r="G342" s="363">
        <f t="shared" si="72"/>
        <v>158920.21399999998</v>
      </c>
      <c r="H342" s="365">
        <f t="shared" si="73"/>
        <v>-0.3125102386282968</v>
      </c>
      <c r="I342" s="363"/>
    </row>
    <row r="343" spans="2:9" x14ac:dyDescent="0.25">
      <c r="B343" s="620">
        <v>42374</v>
      </c>
      <c r="C343" s="362">
        <v>7678</v>
      </c>
      <c r="D343" s="621">
        <v>19.010000000000002</v>
      </c>
      <c r="E343" s="363">
        <v>12.76</v>
      </c>
      <c r="F343" s="363">
        <f t="shared" si="71"/>
        <v>-47987.500000000015</v>
      </c>
      <c r="G343" s="363">
        <f t="shared" si="72"/>
        <v>145958.78</v>
      </c>
      <c r="H343" s="365">
        <f t="shared" si="73"/>
        <v>-0.32877432930036832</v>
      </c>
      <c r="I343" s="363"/>
    </row>
    <row r="344" spans="2:9" x14ac:dyDescent="0.25">
      <c r="B344" s="620">
        <v>42375</v>
      </c>
      <c r="C344" s="362">
        <v>8678</v>
      </c>
      <c r="D344" s="621">
        <v>18.257000000000001</v>
      </c>
      <c r="E344" s="363">
        <v>12.76</v>
      </c>
      <c r="F344" s="363">
        <f t="shared" si="71"/>
        <v>-47702.966000000015</v>
      </c>
      <c r="G344" s="363">
        <f t="shared" si="72"/>
        <v>158434.24600000001</v>
      </c>
      <c r="H344" s="365">
        <f t="shared" si="73"/>
        <v>-0.30108999287944355</v>
      </c>
      <c r="I344" s="363"/>
    </row>
    <row r="345" spans="2:9" x14ac:dyDescent="0.25">
      <c r="B345" s="620">
        <v>42375</v>
      </c>
      <c r="C345" s="362">
        <v>9678</v>
      </c>
      <c r="D345" s="621">
        <v>17.579999999999998</v>
      </c>
      <c r="E345" s="363">
        <v>11.28</v>
      </c>
      <c r="F345" s="363">
        <f t="shared" si="71"/>
        <v>-60971.399999999987</v>
      </c>
      <c r="G345" s="363">
        <f t="shared" si="72"/>
        <v>170139.24</v>
      </c>
      <c r="H345" s="365">
        <f t="shared" si="73"/>
        <v>-0.35836177474402725</v>
      </c>
      <c r="I345" s="363"/>
    </row>
    <row r="346" spans="2:9" x14ac:dyDescent="0.25">
      <c r="B346" s="620">
        <v>42398</v>
      </c>
      <c r="C346" s="362">
        <v>9278</v>
      </c>
      <c r="D346" s="621">
        <v>17.93</v>
      </c>
      <c r="E346" s="363">
        <v>9.56</v>
      </c>
      <c r="F346" s="363">
        <f t="shared" si="71"/>
        <v>-77656.859999999986</v>
      </c>
      <c r="G346" s="363">
        <f t="shared" si="72"/>
        <v>166354.54</v>
      </c>
      <c r="H346" s="365">
        <f t="shared" si="73"/>
        <v>-0.46681539319576126</v>
      </c>
      <c r="I346" s="363"/>
    </row>
    <row r="347" spans="2:9" x14ac:dyDescent="0.25">
      <c r="B347" s="620">
        <v>42402</v>
      </c>
      <c r="C347" s="362">
        <v>9678</v>
      </c>
      <c r="D347" s="621">
        <v>17.559999999999999</v>
      </c>
      <c r="E347" s="363">
        <v>8.74</v>
      </c>
      <c r="F347" s="363">
        <f t="shared" si="71"/>
        <v>-85359.959999999992</v>
      </c>
      <c r="G347" s="363">
        <f t="shared" si="72"/>
        <v>169945.68</v>
      </c>
      <c r="H347" s="365">
        <f t="shared" si="73"/>
        <v>-0.50227790432801822</v>
      </c>
      <c r="I347" s="363"/>
    </row>
    <row r="348" spans="2:9" x14ac:dyDescent="0.25">
      <c r="B348" s="620">
        <v>42411</v>
      </c>
      <c r="C348" s="362">
        <v>9678</v>
      </c>
      <c r="D348" s="621">
        <v>17.553999999999998</v>
      </c>
      <c r="E348" s="363">
        <v>7.13</v>
      </c>
      <c r="F348" s="363">
        <f t="shared" si="71"/>
        <v>-100883.47199999999</v>
      </c>
      <c r="G348" s="363">
        <f t="shared" si="72"/>
        <v>169887.61199999999</v>
      </c>
      <c r="H348" s="364">
        <f t="shared" si="73"/>
        <v>-0.59382476928335426</v>
      </c>
      <c r="I348" s="363"/>
    </row>
    <row r="349" spans="2:9" x14ac:dyDescent="0.25">
      <c r="B349" s="620">
        <v>42412</v>
      </c>
      <c r="C349" s="362">
        <v>9678</v>
      </c>
      <c r="D349" s="621">
        <v>17.55</v>
      </c>
      <c r="E349" s="363">
        <v>7.46</v>
      </c>
      <c r="F349" s="363">
        <f t="shared" si="71"/>
        <v>-97651.02</v>
      </c>
      <c r="G349" s="363">
        <f t="shared" si="72"/>
        <v>169848.9</v>
      </c>
      <c r="H349" s="364">
        <f t="shared" si="73"/>
        <v>-0.57492877492877492</v>
      </c>
      <c r="I349" s="363"/>
    </row>
    <row r="350" spans="2:9" x14ac:dyDescent="0.25">
      <c r="B350" s="620">
        <v>42416</v>
      </c>
      <c r="C350" s="362">
        <v>9178</v>
      </c>
      <c r="D350" s="621">
        <v>18.084</v>
      </c>
      <c r="E350" s="363">
        <v>7.49</v>
      </c>
      <c r="F350" s="363">
        <f t="shared" si="71"/>
        <v>-97231.731999999989</v>
      </c>
      <c r="G350" s="363">
        <f t="shared" si="72"/>
        <v>165974.95199999999</v>
      </c>
      <c r="H350" s="364">
        <f t="shared" si="73"/>
        <v>-0.58582172085821715</v>
      </c>
      <c r="I350" s="363"/>
    </row>
    <row r="351" spans="2:9" x14ac:dyDescent="0.25">
      <c r="B351" s="620">
        <v>42416</v>
      </c>
      <c r="C351" s="362">
        <v>9678</v>
      </c>
      <c r="D351" s="621">
        <v>17.536999999999999</v>
      </c>
      <c r="E351" s="363">
        <v>7.49</v>
      </c>
      <c r="F351" s="363">
        <f t="shared" si="71"/>
        <v>-97234.865999999995</v>
      </c>
      <c r="G351" s="363">
        <f t="shared" si="72"/>
        <v>169723.08599999998</v>
      </c>
      <c r="H351" s="364">
        <f t="shared" si="73"/>
        <v>-0.57290300507498426</v>
      </c>
      <c r="I351" s="363"/>
    </row>
    <row r="352" spans="2:9" x14ac:dyDescent="0.25">
      <c r="B352" s="620">
        <v>42418</v>
      </c>
      <c r="C352" s="362">
        <v>13478</v>
      </c>
      <c r="D352" s="621">
        <v>14.673999999999999</v>
      </c>
      <c r="E352" s="363">
        <v>6.93</v>
      </c>
      <c r="F352" s="363">
        <f t="shared" si="71"/>
        <v>-104373.632</v>
      </c>
      <c r="G352" s="363">
        <f t="shared" si="72"/>
        <v>197776.17199999999</v>
      </c>
      <c r="H352" s="364">
        <f t="shared" si="73"/>
        <v>-0.52773613193403301</v>
      </c>
      <c r="I352" s="363"/>
    </row>
    <row r="353" spans="2:14" ht="15" customHeight="1" x14ac:dyDescent="0.25">
      <c r="B353" s="620">
        <v>42422</v>
      </c>
      <c r="C353" s="362">
        <v>10978</v>
      </c>
      <c r="D353" s="621">
        <v>16.314</v>
      </c>
      <c r="E353" s="363">
        <v>7.49</v>
      </c>
      <c r="F353" s="363">
        <f t="shared" si="71"/>
        <v>-96869.872000000003</v>
      </c>
      <c r="G353" s="363">
        <f>IF(C353=0, 0,D353*C353)</f>
        <v>179095.092</v>
      </c>
      <c r="H353" s="364">
        <f>IF(C353=0, D353, (E353-D353)/D353)</f>
        <v>-0.54088512933676591</v>
      </c>
      <c r="I353" s="363"/>
    </row>
    <row r="354" spans="2:14" x14ac:dyDescent="0.25">
      <c r="B354" s="620">
        <v>42422</v>
      </c>
      <c r="C354" s="362">
        <v>9978</v>
      </c>
      <c r="D354" s="621">
        <v>17.199000000000002</v>
      </c>
      <c r="E354" s="363">
        <v>7.49</v>
      </c>
      <c r="F354" s="363">
        <f t="shared" si="71"/>
        <v>-96876.402000000016</v>
      </c>
      <c r="G354" s="363">
        <f>IF(C354=0, 0,D354*C354)</f>
        <v>171611.622</v>
      </c>
      <c r="H354" s="364">
        <f>IF(C354=0, D354, (E354-D354)/D354)</f>
        <v>-0.56450956450956458</v>
      </c>
      <c r="I354" s="363"/>
      <c r="N354" s="70"/>
    </row>
    <row r="355" spans="2:14" x14ac:dyDescent="0.25">
      <c r="B355" s="620">
        <v>42426</v>
      </c>
      <c r="C355" s="362">
        <v>9678</v>
      </c>
      <c r="D355" s="621">
        <v>17.489000000000001</v>
      </c>
      <c r="E355" s="363">
        <v>7.49</v>
      </c>
      <c r="F355" s="363">
        <f t="shared" ref="F355:F363" si="74">C355*(E355-D355)</f>
        <v>-96770.322</v>
      </c>
      <c r="G355" s="363">
        <f>IF(C355=0, 0,D355*C355)</f>
        <v>169258.54200000002</v>
      </c>
      <c r="H355" s="364">
        <f>IF(C355=0, D355, (E355-D355)/D355)</f>
        <v>-0.57173080221853734</v>
      </c>
      <c r="I355" s="363"/>
    </row>
    <row r="356" spans="2:14" x14ac:dyDescent="0.25">
      <c r="B356" s="620">
        <v>42426</v>
      </c>
      <c r="C356" s="362">
        <v>9178</v>
      </c>
      <c r="D356" s="621">
        <v>18.02</v>
      </c>
      <c r="E356" s="363">
        <v>7.76</v>
      </c>
      <c r="F356" s="363">
        <f t="shared" si="74"/>
        <v>-94166.28</v>
      </c>
      <c r="G356" s="363">
        <f t="shared" ref="G356:G363" si="75">IF(C356=0, 0,D356*C356)</f>
        <v>165387.56</v>
      </c>
      <c r="H356" s="364">
        <f t="shared" ref="H356:H363" si="76">IF(C356=0, D356, (E356-D356)/D356)</f>
        <v>-0.5693673695893452</v>
      </c>
      <c r="I356" s="363"/>
    </row>
    <row r="357" spans="2:14" x14ac:dyDescent="0.25">
      <c r="B357" s="620">
        <v>42426</v>
      </c>
      <c r="C357" s="362">
        <v>8178</v>
      </c>
      <c r="D357" s="621">
        <v>19.245999999999999</v>
      </c>
      <c r="E357" s="363">
        <v>8</v>
      </c>
      <c r="F357" s="363">
        <f t="shared" si="74"/>
        <v>-91969.787999999986</v>
      </c>
      <c r="G357" s="363">
        <f t="shared" si="75"/>
        <v>157393.788</v>
      </c>
      <c r="H357" s="364">
        <f t="shared" si="76"/>
        <v>-0.58432921126467829</v>
      </c>
      <c r="I357" s="363"/>
    </row>
    <row r="358" spans="2:14" x14ac:dyDescent="0.25">
      <c r="B358" s="620">
        <v>42426</v>
      </c>
      <c r="C358" s="362">
        <v>6678</v>
      </c>
      <c r="D358" s="621">
        <v>21.75</v>
      </c>
      <c r="E358" s="363">
        <v>8.1</v>
      </c>
      <c r="F358" s="363">
        <f t="shared" si="74"/>
        <v>-91154.7</v>
      </c>
      <c r="G358" s="363">
        <f t="shared" si="75"/>
        <v>145246.5</v>
      </c>
      <c r="H358" s="364">
        <f t="shared" si="76"/>
        <v>-0.62758620689655176</v>
      </c>
      <c r="I358" s="363"/>
    </row>
    <row r="359" spans="2:14" x14ac:dyDescent="0.25">
      <c r="B359" s="620">
        <v>42426</v>
      </c>
      <c r="C359" s="362">
        <v>8678</v>
      </c>
      <c r="D359" s="621">
        <v>18.568999999999999</v>
      </c>
      <c r="E359" s="363">
        <v>7.94</v>
      </c>
      <c r="F359" s="363">
        <f t="shared" si="74"/>
        <v>-92238.461999999985</v>
      </c>
      <c r="G359" s="363">
        <f t="shared" si="75"/>
        <v>161141.78199999998</v>
      </c>
      <c r="H359" s="364">
        <f t="shared" si="76"/>
        <v>-0.57240562227368186</v>
      </c>
      <c r="I359" s="363"/>
    </row>
    <row r="360" spans="2:14" x14ac:dyDescent="0.25">
      <c r="B360" s="620">
        <v>42429</v>
      </c>
      <c r="C360" s="362">
        <v>7678</v>
      </c>
      <c r="D360" s="621">
        <v>19.876000000000001</v>
      </c>
      <c r="E360" s="363">
        <v>8.2100000000000009</v>
      </c>
      <c r="F360" s="363">
        <f t="shared" si="74"/>
        <v>-89571.54800000001</v>
      </c>
      <c r="G360" s="363">
        <f t="shared" si="75"/>
        <v>152607.92800000001</v>
      </c>
      <c r="H360" s="364">
        <f t="shared" si="76"/>
        <v>-0.58693902193600322</v>
      </c>
      <c r="I360" s="363"/>
    </row>
    <row r="361" spans="2:14" x14ac:dyDescent="0.25">
      <c r="B361" s="620">
        <v>42429</v>
      </c>
      <c r="C361" s="362">
        <v>9678</v>
      </c>
      <c r="D361" s="621">
        <v>17.463000000000001</v>
      </c>
      <c r="E361" s="363">
        <v>8.2100000000000009</v>
      </c>
      <c r="F361" s="363">
        <f t="shared" si="74"/>
        <v>-89550.534</v>
      </c>
      <c r="G361" s="363">
        <f t="shared" si="75"/>
        <v>169006.91400000002</v>
      </c>
      <c r="H361" s="364">
        <f t="shared" si="76"/>
        <v>-0.5298631392086125</v>
      </c>
      <c r="I361" s="363"/>
    </row>
    <row r="362" spans="2:14" x14ac:dyDescent="0.25">
      <c r="B362" s="620">
        <v>42429</v>
      </c>
      <c r="C362" s="362">
        <v>9178</v>
      </c>
      <c r="D362" s="621">
        <v>17.981000000000002</v>
      </c>
      <c r="E362" s="363">
        <v>8.2100000000000009</v>
      </c>
      <c r="F362" s="363">
        <f t="shared" si="74"/>
        <v>-89678.238000000012</v>
      </c>
      <c r="G362" s="363">
        <f t="shared" si="75"/>
        <v>165029.61800000002</v>
      </c>
      <c r="H362" s="364">
        <f t="shared" si="76"/>
        <v>-0.5434069295367332</v>
      </c>
      <c r="I362" s="363"/>
    </row>
    <row r="363" spans="2:14" x14ac:dyDescent="0.25">
      <c r="B363" s="620">
        <v>42429</v>
      </c>
      <c r="C363" s="362">
        <v>9678</v>
      </c>
      <c r="D363" s="621">
        <v>17.459</v>
      </c>
      <c r="E363" s="363">
        <v>8.2100000000000009</v>
      </c>
      <c r="F363" s="363">
        <f t="shared" si="74"/>
        <v>-89511.821999999986</v>
      </c>
      <c r="G363" s="363">
        <f t="shared" si="75"/>
        <v>168968.20199999999</v>
      </c>
      <c r="H363" s="364">
        <f t="shared" si="76"/>
        <v>-0.5297554270004009</v>
      </c>
      <c r="I363" s="363"/>
    </row>
    <row r="364" spans="2:14" ht="15" customHeight="1" x14ac:dyDescent="0.25">
      <c r="B364" s="620">
        <v>42429</v>
      </c>
      <c r="C364" s="362">
        <v>9178</v>
      </c>
      <c r="D364" s="621">
        <v>17.975999999999999</v>
      </c>
      <c r="E364" s="363">
        <v>8.2100000000000009</v>
      </c>
      <c r="F364" s="363">
        <f t="shared" ref="F364:F375" si="77">C364*(E364-D364)</f>
        <v>-89632.347999999984</v>
      </c>
      <c r="G364" s="363">
        <f t="shared" ref="G364:G375" si="78">IF(C364=0, 0,D364*C364)</f>
        <v>164983.728</v>
      </c>
      <c r="H364" s="364">
        <f t="shared" ref="H364:H415" si="79">IF(C364=0, D364, (E364-D364)/D364)</f>
        <v>-0.54327992879394738</v>
      </c>
      <c r="I364" s="363" t="s">
        <v>186</v>
      </c>
    </row>
    <row r="365" spans="2:14" x14ac:dyDescent="0.25">
      <c r="B365" s="620">
        <v>42430</v>
      </c>
      <c r="C365" s="383">
        <v>10178</v>
      </c>
      <c r="D365" s="622">
        <v>16.974</v>
      </c>
      <c r="E365" s="363">
        <v>7.8</v>
      </c>
      <c r="F365" s="363">
        <f t="shared" si="77"/>
        <v>-93372.971999999994</v>
      </c>
      <c r="G365" s="363">
        <f t="shared" si="78"/>
        <v>172761.372</v>
      </c>
      <c r="H365" s="364">
        <f t="shared" si="79"/>
        <v>-0.54047366560622123</v>
      </c>
      <c r="I365" s="363"/>
    </row>
    <row r="366" spans="2:14" x14ac:dyDescent="0.25">
      <c r="B366" s="620">
        <v>42430</v>
      </c>
      <c r="C366" s="383">
        <v>9678</v>
      </c>
      <c r="D366" s="622">
        <v>17.440000000000001</v>
      </c>
      <c r="E366" s="363">
        <v>7.96</v>
      </c>
      <c r="F366" s="363">
        <f t="shared" si="77"/>
        <v>-91747.44</v>
      </c>
      <c r="G366" s="363">
        <f t="shared" si="78"/>
        <v>168784.32</v>
      </c>
      <c r="H366" s="364">
        <f t="shared" si="79"/>
        <v>-0.54357798165137616</v>
      </c>
      <c r="I366" s="363"/>
    </row>
    <row r="367" spans="2:14" x14ac:dyDescent="0.25">
      <c r="B367" s="620">
        <v>42431</v>
      </c>
      <c r="C367" s="362">
        <v>8678</v>
      </c>
      <c r="D367" s="621">
        <v>18.405999999999999</v>
      </c>
      <c r="E367" s="363">
        <v>9.1</v>
      </c>
      <c r="F367" s="363">
        <f t="shared" si="77"/>
        <v>-80757.467999999993</v>
      </c>
      <c r="G367" s="363">
        <f t="shared" si="78"/>
        <v>159727.26799999998</v>
      </c>
      <c r="H367" s="365">
        <f t="shared" si="79"/>
        <v>-0.50559600130392257</v>
      </c>
      <c r="I367" s="363"/>
    </row>
    <row r="368" spans="2:14" x14ac:dyDescent="0.25">
      <c r="B368" s="620">
        <v>42432</v>
      </c>
      <c r="C368" s="362">
        <v>9278</v>
      </c>
      <c r="D368" s="621">
        <v>17.771999999999998</v>
      </c>
      <c r="E368" s="363">
        <v>9.9700000000000006</v>
      </c>
      <c r="F368" s="363">
        <f t="shared" si="77"/>
        <v>-72386.955999999976</v>
      </c>
      <c r="G368" s="363">
        <f t="shared" si="78"/>
        <v>164888.61599999998</v>
      </c>
      <c r="H368" s="365">
        <f t="shared" si="79"/>
        <v>-0.43900517668242173</v>
      </c>
      <c r="I368" s="363"/>
    </row>
    <row r="369" spans="2:9" x14ac:dyDescent="0.25">
      <c r="B369" s="620">
        <v>42433</v>
      </c>
      <c r="C369" s="362">
        <v>9278</v>
      </c>
      <c r="D369" s="621">
        <v>17.771999999999998</v>
      </c>
      <c r="E369" s="363">
        <v>11</v>
      </c>
      <c r="F369" s="363">
        <f t="shared" si="77"/>
        <v>-62830.615999999987</v>
      </c>
      <c r="G369" s="363">
        <f t="shared" si="78"/>
        <v>164888.61599999998</v>
      </c>
      <c r="H369" s="365">
        <f t="shared" si="79"/>
        <v>-0.38104884087328378</v>
      </c>
      <c r="I369" s="363"/>
    </row>
    <row r="370" spans="2:9" x14ac:dyDescent="0.25">
      <c r="B370" s="620">
        <v>42439</v>
      </c>
      <c r="C370" s="362">
        <v>9278</v>
      </c>
      <c r="D370" s="621">
        <v>17.718</v>
      </c>
      <c r="E370" s="363">
        <v>10.59</v>
      </c>
      <c r="F370" s="363">
        <f t="shared" si="77"/>
        <v>-66133.584000000003</v>
      </c>
      <c r="G370" s="363">
        <f t="shared" si="78"/>
        <v>164387.60399999999</v>
      </c>
      <c r="H370" s="365">
        <f t="shared" si="79"/>
        <v>-0.40230274297324753</v>
      </c>
      <c r="I370" s="363" t="s">
        <v>185</v>
      </c>
    </row>
    <row r="371" spans="2:9" x14ac:dyDescent="0.25">
      <c r="B371" s="620">
        <v>42440</v>
      </c>
      <c r="C371" s="362">
        <v>9278</v>
      </c>
      <c r="D371" s="621">
        <v>17.712</v>
      </c>
      <c r="E371" s="363">
        <v>11.12</v>
      </c>
      <c r="F371" s="363">
        <f t="shared" si="77"/>
        <v>-61160.576000000008</v>
      </c>
      <c r="G371" s="363">
        <f t="shared" si="78"/>
        <v>164331.93599999999</v>
      </c>
      <c r="H371" s="365">
        <f t="shared" si="79"/>
        <v>-0.37217705510388438</v>
      </c>
      <c r="I371" s="363"/>
    </row>
    <row r="372" spans="2:9" x14ac:dyDescent="0.25">
      <c r="B372" s="620">
        <v>42446</v>
      </c>
      <c r="C372" s="362">
        <v>9278</v>
      </c>
      <c r="D372" s="621">
        <v>17.704999999999998</v>
      </c>
      <c r="E372" s="363">
        <v>11.45</v>
      </c>
      <c r="F372" s="363">
        <f t="shared" si="77"/>
        <v>-58033.889999999992</v>
      </c>
      <c r="G372" s="363">
        <f t="shared" si="78"/>
        <v>164266.99</v>
      </c>
      <c r="H372" s="365">
        <f t="shared" si="79"/>
        <v>-0.353290031064671</v>
      </c>
      <c r="I372" s="363"/>
    </row>
    <row r="373" spans="2:9" x14ac:dyDescent="0.25">
      <c r="B373" s="620">
        <v>42447</v>
      </c>
      <c r="C373" s="362">
        <v>7928</v>
      </c>
      <c r="D373" s="621">
        <v>18.734999999999999</v>
      </c>
      <c r="E373" s="363">
        <v>11.63</v>
      </c>
      <c r="F373" s="363">
        <f t="shared" si="77"/>
        <v>-56328.439999999988</v>
      </c>
      <c r="G373" s="363">
        <f t="shared" si="78"/>
        <v>148531.07999999999</v>
      </c>
      <c r="H373" s="365">
        <f t="shared" si="79"/>
        <v>-0.37923672271150249</v>
      </c>
      <c r="I373" s="363"/>
    </row>
    <row r="374" spans="2:9" x14ac:dyDescent="0.25">
      <c r="B374" s="620">
        <v>42450</v>
      </c>
      <c r="C374" s="362">
        <v>9278</v>
      </c>
      <c r="D374" s="621">
        <v>17.670000000000002</v>
      </c>
      <c r="E374" s="363">
        <v>11.43</v>
      </c>
      <c r="F374" s="363">
        <f t="shared" si="77"/>
        <v>-57894.720000000016</v>
      </c>
      <c r="G374" s="363">
        <f t="shared" si="78"/>
        <v>163942.26</v>
      </c>
      <c r="H374" s="364">
        <f t="shared" si="79"/>
        <v>-0.35314091680814946</v>
      </c>
      <c r="I374" s="363"/>
    </row>
    <row r="375" spans="2:9" x14ac:dyDescent="0.25">
      <c r="B375" s="620">
        <v>42451</v>
      </c>
      <c r="C375" s="362">
        <v>9628</v>
      </c>
      <c r="D375" s="621">
        <v>17.428000000000001</v>
      </c>
      <c r="E375" s="363">
        <v>11.31</v>
      </c>
      <c r="F375" s="363">
        <f t="shared" si="77"/>
        <v>-58904.104000000007</v>
      </c>
      <c r="G375" s="363">
        <f t="shared" si="78"/>
        <v>167796.78400000001</v>
      </c>
      <c r="H375" s="364">
        <f t="shared" si="79"/>
        <v>-0.35104429653431263</v>
      </c>
      <c r="I375" s="363"/>
    </row>
    <row r="376" spans="2:9" x14ac:dyDescent="0.25">
      <c r="B376" s="620">
        <v>42453</v>
      </c>
      <c r="C376" s="362">
        <v>13278</v>
      </c>
      <c r="D376" s="621">
        <v>15.5565</v>
      </c>
      <c r="E376" s="363">
        <v>10.29</v>
      </c>
      <c r="F376" s="363">
        <f t="shared" ref="F376:F415" si="80">C376*(E376-D376)</f>
        <v>-69928.587000000014</v>
      </c>
      <c r="G376" s="363">
        <f t="shared" ref="G376:G415" si="81">IF(C376=0, 0,D376*C376)</f>
        <v>206559.20699999999</v>
      </c>
      <c r="H376" s="364">
        <f t="shared" si="79"/>
        <v>-0.33854016006171056</v>
      </c>
      <c r="I376" s="363"/>
    </row>
    <row r="377" spans="2:9" x14ac:dyDescent="0.25">
      <c r="B377" s="620">
        <v>42459</v>
      </c>
      <c r="C377" s="362">
        <v>11278</v>
      </c>
      <c r="D377" s="621">
        <v>16.408899999999999</v>
      </c>
      <c r="E377" s="363">
        <v>10.53</v>
      </c>
      <c r="F377" s="363">
        <f t="shared" si="80"/>
        <v>-66302.234199999992</v>
      </c>
      <c r="G377" s="363">
        <f t="shared" si="81"/>
        <v>185059.5742</v>
      </c>
      <c r="H377" s="364">
        <f t="shared" si="79"/>
        <v>-0.35827508242478168</v>
      </c>
      <c r="I377" s="363"/>
    </row>
    <row r="378" spans="2:9" x14ac:dyDescent="0.25">
      <c r="B378" s="620">
        <v>42460</v>
      </c>
      <c r="C378" s="362">
        <v>9678</v>
      </c>
      <c r="D378" s="621">
        <v>17.311699999999998</v>
      </c>
      <c r="E378" s="363">
        <v>11.14</v>
      </c>
      <c r="F378" s="363">
        <f t="shared" si="80"/>
        <v>-59729.712599999977</v>
      </c>
      <c r="G378" s="363">
        <f t="shared" si="81"/>
        <v>167542.63259999998</v>
      </c>
      <c r="H378" s="364">
        <f t="shared" si="79"/>
        <v>-0.35650456049954643</v>
      </c>
      <c r="I378" s="363"/>
    </row>
    <row r="379" spans="2:9" x14ac:dyDescent="0.25">
      <c r="B379" s="620">
        <v>42461</v>
      </c>
      <c r="C379" s="362">
        <v>11678</v>
      </c>
      <c r="D379" s="621">
        <v>16.116</v>
      </c>
      <c r="E379" s="363">
        <v>10.53</v>
      </c>
      <c r="F379" s="363">
        <f t="shared" si="80"/>
        <v>-65233.308000000005</v>
      </c>
      <c r="G379" s="363">
        <f t="shared" si="81"/>
        <v>188202.64799999999</v>
      </c>
      <c r="H379" s="364">
        <f t="shared" si="79"/>
        <v>-0.34661206254653765</v>
      </c>
      <c r="I379" s="363"/>
    </row>
    <row r="380" spans="2:9" x14ac:dyDescent="0.25">
      <c r="B380" s="620">
        <v>42461</v>
      </c>
      <c r="C380" s="362">
        <v>9678</v>
      </c>
      <c r="D380" s="621">
        <v>17.266200000000001</v>
      </c>
      <c r="E380" s="363">
        <v>10.56</v>
      </c>
      <c r="F380" s="363">
        <f t="shared" si="80"/>
        <v>-64902.603600000009</v>
      </c>
      <c r="G380" s="363">
        <f t="shared" si="81"/>
        <v>167102.28360000002</v>
      </c>
      <c r="H380" s="364">
        <f t="shared" si="79"/>
        <v>-0.388400458699656</v>
      </c>
      <c r="I380" s="363"/>
    </row>
    <row r="381" spans="2:9" x14ac:dyDescent="0.25">
      <c r="B381" s="620">
        <v>42464</v>
      </c>
      <c r="C381" s="362">
        <v>9778</v>
      </c>
      <c r="D381" s="621">
        <v>17.196100000000001</v>
      </c>
      <c r="E381" s="363">
        <v>10.4</v>
      </c>
      <c r="F381" s="363">
        <f t="shared" si="80"/>
        <v>-66452.265800000008</v>
      </c>
      <c r="G381" s="363">
        <f t="shared" si="81"/>
        <v>168143.46580000001</v>
      </c>
      <c r="H381" s="364">
        <f t="shared" si="79"/>
        <v>-0.3952117049796175</v>
      </c>
      <c r="I381" s="363"/>
    </row>
    <row r="382" spans="2:9" x14ac:dyDescent="0.25">
      <c r="B382" s="620">
        <v>42465</v>
      </c>
      <c r="C382" s="362">
        <v>9678</v>
      </c>
      <c r="D382" s="621">
        <v>17.262699999999999</v>
      </c>
      <c r="E382" s="363">
        <v>10.63</v>
      </c>
      <c r="F382" s="363">
        <f t="shared" si="80"/>
        <v>-64191.270599999982</v>
      </c>
      <c r="G382" s="363">
        <f t="shared" si="81"/>
        <v>167068.4106</v>
      </c>
      <c r="H382" s="364">
        <f t="shared" si="79"/>
        <v>-0.38422147172806098</v>
      </c>
      <c r="I382" s="363"/>
    </row>
    <row r="383" spans="2:9" x14ac:dyDescent="0.25">
      <c r="B383" s="620">
        <v>42469</v>
      </c>
      <c r="C383" s="362">
        <v>8678</v>
      </c>
      <c r="D383" s="621">
        <v>17.895700000000001</v>
      </c>
      <c r="E383" s="363">
        <v>11.78</v>
      </c>
      <c r="F383" s="363">
        <f t="shared" si="80"/>
        <v>-53072.044600000016</v>
      </c>
      <c r="G383" s="363">
        <f t="shared" si="81"/>
        <v>155298.88460000002</v>
      </c>
      <c r="H383" s="364">
        <f t="shared" si="79"/>
        <v>-0.34174131215878684</v>
      </c>
      <c r="I383" s="363"/>
    </row>
    <row r="384" spans="2:9" x14ac:dyDescent="0.25">
      <c r="B384" s="620">
        <v>42471</v>
      </c>
      <c r="C384" s="362">
        <v>9678</v>
      </c>
      <c r="D384" s="621">
        <v>17.2514</v>
      </c>
      <c r="E384" s="363">
        <v>11.67</v>
      </c>
      <c r="F384" s="363">
        <f t="shared" si="80"/>
        <v>-54016.789200000007</v>
      </c>
      <c r="G384" s="363">
        <f t="shared" si="81"/>
        <v>166959.04920000001</v>
      </c>
      <c r="H384" s="364">
        <f t="shared" si="79"/>
        <v>-0.32353316252593994</v>
      </c>
      <c r="I384" s="363"/>
    </row>
    <row r="385" spans="2:14" ht="15" customHeight="1" x14ac:dyDescent="0.25">
      <c r="B385" s="620">
        <v>42472</v>
      </c>
      <c r="C385" s="362">
        <v>8288</v>
      </c>
      <c r="D385" s="621">
        <v>17.96</v>
      </c>
      <c r="E385" s="363">
        <v>13.05</v>
      </c>
      <c r="F385" s="363">
        <f t="shared" si="80"/>
        <v>-40694.080000000002</v>
      </c>
      <c r="G385" s="363">
        <f t="shared" si="81"/>
        <v>148852.48000000001</v>
      </c>
      <c r="H385" s="364">
        <f t="shared" si="79"/>
        <v>-0.27338530066815142</v>
      </c>
      <c r="I385" s="363"/>
      <c r="N385" s="29"/>
    </row>
    <row r="386" spans="2:14" x14ac:dyDescent="0.25">
      <c r="B386" s="620">
        <v>42473</v>
      </c>
      <c r="C386" s="362">
        <v>9258</v>
      </c>
      <c r="D386" s="621">
        <v>17.415800000000001</v>
      </c>
      <c r="E386" s="363">
        <v>12.92</v>
      </c>
      <c r="F386" s="363">
        <f t="shared" si="80"/>
        <v>-41622.116400000006</v>
      </c>
      <c r="G386" s="363">
        <f t="shared" si="81"/>
        <v>161235.47640000001</v>
      </c>
      <c r="H386" s="364">
        <f t="shared" si="79"/>
        <v>-0.2581449029042594</v>
      </c>
      <c r="I386" s="363"/>
    </row>
    <row r="387" spans="2:14" x14ac:dyDescent="0.25">
      <c r="B387" s="620">
        <v>42474</v>
      </c>
      <c r="C387" s="362">
        <v>9678</v>
      </c>
      <c r="D387" s="621">
        <v>17.2135</v>
      </c>
      <c r="E387" s="363">
        <v>13.11</v>
      </c>
      <c r="F387" s="363">
        <f t="shared" si="80"/>
        <v>-39713.673000000003</v>
      </c>
      <c r="G387" s="363">
        <f t="shared" si="81"/>
        <v>166592.253</v>
      </c>
      <c r="H387" s="364">
        <f t="shared" si="79"/>
        <v>-0.23838847416272113</v>
      </c>
      <c r="I387" s="363"/>
    </row>
    <row r="388" spans="2:14" x14ac:dyDescent="0.25">
      <c r="B388" s="620">
        <v>42474</v>
      </c>
      <c r="C388" s="362">
        <v>9178</v>
      </c>
      <c r="D388" s="621">
        <v>17.433299999999999</v>
      </c>
      <c r="E388" s="363">
        <v>13.11</v>
      </c>
      <c r="F388" s="363">
        <f t="shared" si="80"/>
        <v>-39679.2474</v>
      </c>
      <c r="G388" s="363">
        <f t="shared" si="81"/>
        <v>160002.82739999998</v>
      </c>
      <c r="H388" s="364">
        <f t="shared" si="79"/>
        <v>-0.24799091394056202</v>
      </c>
      <c r="I388" s="363"/>
    </row>
    <row r="389" spans="2:14" x14ac:dyDescent="0.25">
      <c r="B389" s="620">
        <v>42475</v>
      </c>
      <c r="C389" s="362">
        <v>9678</v>
      </c>
      <c r="D389" s="621">
        <v>17.205100000000002</v>
      </c>
      <c r="E389" s="363">
        <v>13.01</v>
      </c>
      <c r="F389" s="363">
        <f t="shared" si="80"/>
        <v>-40600.177800000019</v>
      </c>
      <c r="G389" s="363">
        <f t="shared" si="81"/>
        <v>166510.9578</v>
      </c>
      <c r="H389" s="364">
        <f t="shared" si="79"/>
        <v>-0.24382886469709572</v>
      </c>
      <c r="I389" s="363"/>
    </row>
    <row r="390" spans="2:14" x14ac:dyDescent="0.25">
      <c r="B390" s="620">
        <v>42478</v>
      </c>
      <c r="C390" s="362">
        <v>9178</v>
      </c>
      <c r="D390" s="621">
        <v>17.412400000000002</v>
      </c>
      <c r="E390" s="363">
        <v>13.36</v>
      </c>
      <c r="F390" s="363">
        <f t="shared" si="80"/>
        <v>-37192.92720000002</v>
      </c>
      <c r="G390" s="363">
        <f t="shared" si="81"/>
        <v>159811.00720000002</v>
      </c>
      <c r="H390" s="364">
        <f t="shared" si="79"/>
        <v>-0.232730697663734</v>
      </c>
      <c r="I390" s="363"/>
    </row>
    <row r="391" spans="2:14" x14ac:dyDescent="0.25">
      <c r="B391" s="620">
        <v>42484</v>
      </c>
      <c r="C391" s="383">
        <v>9178</v>
      </c>
      <c r="D391" s="622">
        <v>17.412400000000002</v>
      </c>
      <c r="E391" s="363">
        <v>14.34</v>
      </c>
      <c r="F391" s="363">
        <f t="shared" si="80"/>
        <v>-28198.487200000018</v>
      </c>
      <c r="G391" s="363">
        <f t="shared" si="81"/>
        <v>159811.00720000002</v>
      </c>
      <c r="H391" s="364">
        <f t="shared" si="79"/>
        <v>-0.17644896740254082</v>
      </c>
      <c r="I391" s="363"/>
    </row>
    <row r="392" spans="2:14" x14ac:dyDescent="0.25">
      <c r="B392" s="620">
        <v>42485</v>
      </c>
      <c r="C392" s="383">
        <v>9678</v>
      </c>
      <c r="D392" s="622">
        <v>17.233499999999999</v>
      </c>
      <c r="E392" s="363">
        <v>13.83</v>
      </c>
      <c r="F392" s="363">
        <f t="shared" si="80"/>
        <v>-32939.072999999997</v>
      </c>
      <c r="G392" s="363">
        <f t="shared" si="81"/>
        <v>166785.81299999999</v>
      </c>
      <c r="H392" s="364">
        <f t="shared" si="79"/>
        <v>-0.19749325441726867</v>
      </c>
      <c r="I392" s="363"/>
    </row>
    <row r="393" spans="2:14" x14ac:dyDescent="0.25">
      <c r="B393" s="620">
        <v>42486</v>
      </c>
      <c r="C393" s="362">
        <v>9178</v>
      </c>
      <c r="D393" s="621">
        <v>17.390599999999999</v>
      </c>
      <c r="E393" s="363">
        <v>14.44</v>
      </c>
      <c r="F393" s="363">
        <f t="shared" si="80"/>
        <v>-27080.606799999998</v>
      </c>
      <c r="G393" s="363">
        <f t="shared" si="81"/>
        <v>159610.92679999999</v>
      </c>
      <c r="H393" s="365">
        <f t="shared" si="79"/>
        <v>-0.16966637148804525</v>
      </c>
      <c r="I393" s="363"/>
    </row>
    <row r="394" spans="2:14" x14ac:dyDescent="0.25">
      <c r="B394" s="620">
        <v>42487</v>
      </c>
      <c r="C394" s="362">
        <v>9178</v>
      </c>
      <c r="D394" s="621">
        <v>17.376300000000001</v>
      </c>
      <c r="E394" s="363">
        <v>14.84</v>
      </c>
      <c r="F394" s="363">
        <f t="shared" si="80"/>
        <v>-23278.161400000005</v>
      </c>
      <c r="G394" s="363">
        <f t="shared" si="81"/>
        <v>159479.6814</v>
      </c>
      <c r="H394" s="365">
        <f t="shared" si="79"/>
        <v>-0.14596317973331496</v>
      </c>
      <c r="I394" s="363"/>
    </row>
    <row r="395" spans="2:14" x14ac:dyDescent="0.25">
      <c r="B395" s="620">
        <v>42488</v>
      </c>
      <c r="C395" s="362">
        <v>9678</v>
      </c>
      <c r="D395" s="621">
        <v>17.2287</v>
      </c>
      <c r="E395" s="363">
        <v>14.35</v>
      </c>
      <c r="F395" s="363">
        <f t="shared" si="80"/>
        <v>-27860.058600000004</v>
      </c>
      <c r="G395" s="363">
        <f t="shared" si="81"/>
        <v>166739.35860000001</v>
      </c>
      <c r="H395" s="365">
        <f t="shared" si="79"/>
        <v>-0.16708747612994598</v>
      </c>
      <c r="I395" s="363"/>
    </row>
    <row r="396" spans="2:14" x14ac:dyDescent="0.25">
      <c r="B396" s="620">
        <v>42489</v>
      </c>
      <c r="C396" s="362">
        <v>9678</v>
      </c>
      <c r="D396" s="621">
        <v>17.179200000000002</v>
      </c>
      <c r="E396" s="363">
        <v>14.09</v>
      </c>
      <c r="F396" s="363">
        <f t="shared" si="80"/>
        <v>-29897.277600000016</v>
      </c>
      <c r="G396" s="363">
        <f t="shared" si="81"/>
        <v>166260.29760000002</v>
      </c>
      <c r="H396" s="365">
        <f t="shared" si="79"/>
        <v>-0.17982211045916</v>
      </c>
      <c r="I396" s="363"/>
    </row>
    <row r="397" spans="2:14" x14ac:dyDescent="0.25">
      <c r="B397" s="620">
        <v>42492</v>
      </c>
      <c r="C397" s="362">
        <v>9678</v>
      </c>
      <c r="D397" s="621">
        <v>17.136399999999998</v>
      </c>
      <c r="E397" s="363">
        <v>13.55</v>
      </c>
      <c r="F397" s="363">
        <f t="shared" si="80"/>
        <v>-34709.179199999977</v>
      </c>
      <c r="G397" s="363">
        <f t="shared" si="81"/>
        <v>165846.07919999998</v>
      </c>
      <c r="H397" s="365">
        <f t="shared" si="79"/>
        <v>-0.20928549753740563</v>
      </c>
      <c r="I397" s="363"/>
    </row>
    <row r="398" spans="2:14" x14ac:dyDescent="0.25">
      <c r="B398" s="620">
        <v>42493</v>
      </c>
      <c r="C398" s="362">
        <v>9678</v>
      </c>
      <c r="D398" s="621">
        <v>17.1221</v>
      </c>
      <c r="E398" s="363">
        <v>12.79</v>
      </c>
      <c r="F398" s="363">
        <f t="shared" si="80"/>
        <v>-41926.063800000004</v>
      </c>
      <c r="G398" s="363">
        <f t="shared" si="81"/>
        <v>165707.6838</v>
      </c>
      <c r="H398" s="365">
        <f t="shared" si="79"/>
        <v>-0.25301218892542388</v>
      </c>
      <c r="I398" s="363"/>
    </row>
    <row r="399" spans="2:14" x14ac:dyDescent="0.25">
      <c r="B399" s="620">
        <v>42494</v>
      </c>
      <c r="C399" s="362">
        <v>11678</v>
      </c>
      <c r="D399" s="621">
        <v>16.316800000000001</v>
      </c>
      <c r="E399" s="363">
        <v>12.17</v>
      </c>
      <c r="F399" s="363">
        <f t="shared" si="80"/>
        <v>-48426.330400000006</v>
      </c>
      <c r="G399" s="363">
        <f t="shared" si="81"/>
        <v>190547.59040000002</v>
      </c>
      <c r="H399" s="365">
        <f t="shared" si="79"/>
        <v>-0.25414296920964896</v>
      </c>
      <c r="I399" s="363"/>
    </row>
    <row r="400" spans="2:14" x14ac:dyDescent="0.25">
      <c r="B400" s="620">
        <v>42495</v>
      </c>
      <c r="C400" s="362">
        <v>9678</v>
      </c>
      <c r="D400" s="621">
        <v>17.0684</v>
      </c>
      <c r="E400" s="363">
        <v>12.07</v>
      </c>
      <c r="F400" s="363">
        <f t="shared" si="80"/>
        <v>-48374.515200000002</v>
      </c>
      <c r="G400" s="363">
        <f t="shared" si="81"/>
        <v>165187.97520000002</v>
      </c>
      <c r="H400" s="364">
        <f t="shared" si="79"/>
        <v>-0.29284525790349419</v>
      </c>
      <c r="I400" s="363"/>
    </row>
    <row r="401" spans="2:9" x14ac:dyDescent="0.25">
      <c r="B401" s="620">
        <v>42499</v>
      </c>
      <c r="C401" s="362">
        <v>10678</v>
      </c>
      <c r="D401" s="621">
        <v>16.537600000000001</v>
      </c>
      <c r="E401" s="363">
        <v>11.44</v>
      </c>
      <c r="F401" s="363">
        <f t="shared" si="80"/>
        <v>-54432.172800000015</v>
      </c>
      <c r="G401" s="363">
        <f t="shared" si="81"/>
        <v>176588.49280000001</v>
      </c>
      <c r="H401" s="364">
        <f t="shared" si="79"/>
        <v>-0.30824303405572762</v>
      </c>
      <c r="I401" s="363"/>
    </row>
    <row r="402" spans="2:9" x14ac:dyDescent="0.25">
      <c r="B402" s="620">
        <v>42500</v>
      </c>
      <c r="C402" s="362">
        <v>9678</v>
      </c>
      <c r="D402" s="621">
        <v>17.042100000000001</v>
      </c>
      <c r="E402" s="363">
        <v>11.94</v>
      </c>
      <c r="F402" s="363">
        <f t="shared" si="80"/>
        <v>-49378.123800000016</v>
      </c>
      <c r="G402" s="363">
        <f t="shared" si="81"/>
        <v>164933.44380000001</v>
      </c>
      <c r="H402" s="364">
        <f t="shared" si="79"/>
        <v>-0.2993821184009014</v>
      </c>
      <c r="I402" s="363"/>
    </row>
    <row r="403" spans="2:9" x14ac:dyDescent="0.25">
      <c r="B403" s="620">
        <v>42502</v>
      </c>
      <c r="C403" s="362">
        <v>10678</v>
      </c>
      <c r="D403" s="621">
        <v>16.601800000000001</v>
      </c>
      <c r="E403" s="363">
        <v>12.33</v>
      </c>
      <c r="F403" s="363">
        <f t="shared" si="80"/>
        <v>-45614.280400000011</v>
      </c>
      <c r="G403" s="363">
        <f t="shared" si="81"/>
        <v>177274.02040000001</v>
      </c>
      <c r="H403" s="364">
        <f t="shared" si="79"/>
        <v>-0.25730944837306802</v>
      </c>
      <c r="I403" s="363"/>
    </row>
    <row r="404" spans="2:9" x14ac:dyDescent="0.25">
      <c r="B404" s="620">
        <v>42502</v>
      </c>
      <c r="C404" s="362">
        <v>9678</v>
      </c>
      <c r="D404" s="621">
        <v>17.0334</v>
      </c>
      <c r="E404" s="363">
        <v>12.33</v>
      </c>
      <c r="F404" s="363">
        <f t="shared" si="80"/>
        <v>-45519.5052</v>
      </c>
      <c r="G404" s="363">
        <f t="shared" si="81"/>
        <v>164849.2452</v>
      </c>
      <c r="H404" s="364">
        <f t="shared" si="79"/>
        <v>-0.27612807777660364</v>
      </c>
      <c r="I404" s="363"/>
    </row>
    <row r="405" spans="2:9" x14ac:dyDescent="0.25">
      <c r="B405" s="620">
        <v>42503</v>
      </c>
      <c r="C405" s="362">
        <v>9678</v>
      </c>
      <c r="D405" s="621">
        <v>17.029299999999999</v>
      </c>
      <c r="E405" s="363">
        <v>12.3</v>
      </c>
      <c r="F405" s="363">
        <f t="shared" si="80"/>
        <v>-45770.165399999983</v>
      </c>
      <c r="G405" s="363">
        <f t="shared" si="81"/>
        <v>164809.56539999999</v>
      </c>
      <c r="H405" s="364">
        <f t="shared" si="79"/>
        <v>-0.27771546687180321</v>
      </c>
      <c r="I405" s="363"/>
    </row>
    <row r="406" spans="2:9" x14ac:dyDescent="0.25">
      <c r="B406" s="620">
        <v>42506</v>
      </c>
      <c r="C406" s="362">
        <v>9678</v>
      </c>
      <c r="D406" s="621">
        <v>17.027699999999999</v>
      </c>
      <c r="E406" s="363">
        <v>12.78</v>
      </c>
      <c r="F406" s="363">
        <f t="shared" si="80"/>
        <v>-41109.240599999997</v>
      </c>
      <c r="G406" s="363">
        <f t="shared" si="81"/>
        <v>164794.08059999999</v>
      </c>
      <c r="H406" s="364">
        <f t="shared" si="79"/>
        <v>-0.24945823569830336</v>
      </c>
      <c r="I406" s="363"/>
    </row>
    <row r="407" spans="2:9" ht="15" customHeight="1" x14ac:dyDescent="0.25">
      <c r="B407" s="620">
        <v>42513</v>
      </c>
      <c r="C407" s="362">
        <v>9178</v>
      </c>
      <c r="D407" s="621">
        <v>17.244399999999999</v>
      </c>
      <c r="E407" s="363">
        <v>13.19</v>
      </c>
      <c r="F407" s="363">
        <f t="shared" si="80"/>
        <v>-37211.283199999991</v>
      </c>
      <c r="G407" s="363">
        <f t="shared" si="81"/>
        <v>158269.10319999998</v>
      </c>
      <c r="H407" s="364">
        <f t="shared" si="79"/>
        <v>-0.23511400802579385</v>
      </c>
      <c r="I407" s="363"/>
    </row>
    <row r="408" spans="2:9" x14ac:dyDescent="0.25">
      <c r="B408" s="620">
        <v>42514</v>
      </c>
      <c r="C408" s="362">
        <v>9678</v>
      </c>
      <c r="D408" s="621">
        <v>17.026</v>
      </c>
      <c r="E408" s="363">
        <v>13.02</v>
      </c>
      <c r="F408" s="363">
        <f t="shared" si="80"/>
        <v>-38770.067999999999</v>
      </c>
      <c r="G408" s="363">
        <f t="shared" si="81"/>
        <v>164777.628</v>
      </c>
      <c r="H408" s="364">
        <f t="shared" si="79"/>
        <v>-0.23528720779983556</v>
      </c>
      <c r="I408" s="363"/>
    </row>
    <row r="409" spans="2:9" x14ac:dyDescent="0.25">
      <c r="B409" s="620">
        <v>42515</v>
      </c>
      <c r="C409" s="362">
        <v>9178</v>
      </c>
      <c r="D409" s="621">
        <v>17.206800000000001</v>
      </c>
      <c r="E409" s="363">
        <v>13.54</v>
      </c>
      <c r="F409" s="363">
        <f t="shared" si="80"/>
        <v>-33653.890400000018</v>
      </c>
      <c r="G409" s="363">
        <f t="shared" si="81"/>
        <v>157924.0104</v>
      </c>
      <c r="H409" s="364">
        <f t="shared" si="79"/>
        <v>-0.21310179696399109</v>
      </c>
      <c r="I409" s="363"/>
    </row>
    <row r="410" spans="2:9" x14ac:dyDescent="0.25">
      <c r="B410" s="620">
        <v>42516</v>
      </c>
      <c r="C410" s="362">
        <v>9678</v>
      </c>
      <c r="D410" s="621">
        <v>17.003799999999998</v>
      </c>
      <c r="E410" s="363">
        <v>13.17</v>
      </c>
      <c r="F410" s="363">
        <f t="shared" si="80"/>
        <v>-37103.516399999986</v>
      </c>
      <c r="G410" s="363">
        <f t="shared" si="81"/>
        <v>164562.77639999997</v>
      </c>
      <c r="H410" s="364">
        <f t="shared" si="79"/>
        <v>-0.22546724849739463</v>
      </c>
      <c r="I410" s="363"/>
    </row>
    <row r="411" spans="2:9" x14ac:dyDescent="0.25">
      <c r="B411" s="620">
        <v>42517</v>
      </c>
      <c r="C411" s="362">
        <v>9678</v>
      </c>
      <c r="D411" s="621">
        <v>16.999700000000001</v>
      </c>
      <c r="E411" s="363">
        <v>12.9</v>
      </c>
      <c r="F411" s="363">
        <f t="shared" si="80"/>
        <v>-39676.8966</v>
      </c>
      <c r="G411" s="363">
        <f t="shared" si="81"/>
        <v>164523.09660000002</v>
      </c>
      <c r="H411" s="364">
        <f t="shared" si="79"/>
        <v>-0.2411630793484591</v>
      </c>
      <c r="I411" s="363"/>
    </row>
    <row r="412" spans="2:9" x14ac:dyDescent="0.25">
      <c r="B412" s="620">
        <v>42525</v>
      </c>
      <c r="C412" s="362">
        <v>9678</v>
      </c>
      <c r="D412" s="621">
        <v>16.9956</v>
      </c>
      <c r="E412" s="363">
        <v>13.32</v>
      </c>
      <c r="F412" s="363">
        <f t="shared" si="80"/>
        <v>-35572.456799999993</v>
      </c>
      <c r="G412" s="363">
        <f t="shared" si="81"/>
        <v>164483.41680000001</v>
      </c>
      <c r="H412" s="364">
        <f t="shared" si="79"/>
        <v>-0.21626773988561743</v>
      </c>
      <c r="I412" s="363"/>
    </row>
    <row r="413" spans="2:9" x14ac:dyDescent="0.25">
      <c r="B413" s="620">
        <v>42527</v>
      </c>
      <c r="C413" s="362">
        <v>8178</v>
      </c>
      <c r="D413" s="621">
        <v>17.568999999999999</v>
      </c>
      <c r="E413" s="363">
        <v>13.96</v>
      </c>
      <c r="F413" s="363">
        <f t="shared" si="80"/>
        <v>-29514.401999999984</v>
      </c>
      <c r="G413" s="363">
        <f t="shared" si="81"/>
        <v>143679.28200000001</v>
      </c>
      <c r="H413" s="364">
        <f t="shared" si="79"/>
        <v>-0.20541863509590746</v>
      </c>
      <c r="I413" s="363"/>
    </row>
    <row r="414" spans="2:9" ht="15" customHeight="1" x14ac:dyDescent="0.25">
      <c r="B414" s="620">
        <v>42528</v>
      </c>
      <c r="C414" s="362">
        <v>7678</v>
      </c>
      <c r="D414" s="621">
        <v>17.759599999999999</v>
      </c>
      <c r="E414" s="363">
        <v>14.62</v>
      </c>
      <c r="F414" s="363">
        <f t="shared" si="80"/>
        <v>-24105.848799999996</v>
      </c>
      <c r="G414" s="363">
        <f t="shared" si="81"/>
        <v>136358.20879999999</v>
      </c>
      <c r="H414" s="364">
        <f t="shared" si="79"/>
        <v>-0.17678326088425414</v>
      </c>
      <c r="I414" s="363"/>
    </row>
    <row r="415" spans="2:9" x14ac:dyDescent="0.25">
      <c r="B415" s="620">
        <v>42529</v>
      </c>
      <c r="C415" s="362">
        <v>8178</v>
      </c>
      <c r="D415" s="621">
        <v>17.5654</v>
      </c>
      <c r="E415" s="363">
        <v>14.53</v>
      </c>
      <c r="F415" s="363">
        <f t="shared" si="80"/>
        <v>-24823.50120000001</v>
      </c>
      <c r="G415" s="363">
        <f t="shared" si="81"/>
        <v>143649.8412</v>
      </c>
      <c r="H415" s="364">
        <f t="shared" si="79"/>
        <v>-0.17280562924840887</v>
      </c>
      <c r="I415" s="363"/>
    </row>
    <row r="416" spans="2:9" x14ac:dyDescent="0.25">
      <c r="B416" s="620">
        <v>42531</v>
      </c>
      <c r="C416" s="362">
        <v>8978</v>
      </c>
      <c r="D416" s="621">
        <v>17.1751</v>
      </c>
      <c r="E416" s="363">
        <v>13.42</v>
      </c>
      <c r="F416" s="363">
        <f t="shared" ref="F416:F424" si="82">C416*(E416-D416)</f>
        <v>-33713.287800000006</v>
      </c>
      <c r="G416" s="363">
        <f t="shared" ref="G416:G424" si="83">IF(C416=0, 0,D416*C416)</f>
        <v>154198.0478</v>
      </c>
      <c r="H416" s="364">
        <f t="shared" ref="H416:H424" si="84">IF(C416=0, D416, (E416-D416)/D416)</f>
        <v>-0.21863628159370255</v>
      </c>
      <c r="I416" s="363"/>
    </row>
    <row r="417" spans="2:9" x14ac:dyDescent="0.25">
      <c r="B417" s="620">
        <v>42531</v>
      </c>
      <c r="C417" s="383">
        <v>9278</v>
      </c>
      <c r="D417" s="622">
        <v>17.1052</v>
      </c>
      <c r="E417" s="363">
        <v>13.42</v>
      </c>
      <c r="F417" s="363">
        <f t="shared" si="82"/>
        <v>-34191.285600000003</v>
      </c>
      <c r="G417" s="363">
        <f t="shared" si="83"/>
        <v>158702.04560000001</v>
      </c>
      <c r="H417" s="364">
        <f t="shared" si="84"/>
        <v>-0.21544325702125669</v>
      </c>
      <c r="I417" s="363"/>
    </row>
    <row r="418" spans="2:9" x14ac:dyDescent="0.25">
      <c r="B418" s="620">
        <v>42532</v>
      </c>
      <c r="C418" s="362">
        <v>9278</v>
      </c>
      <c r="D418" s="621">
        <v>17.053000000000001</v>
      </c>
      <c r="E418" s="363">
        <v>13.42</v>
      </c>
      <c r="F418" s="363">
        <f t="shared" si="82"/>
        <v>-33706.974000000009</v>
      </c>
      <c r="G418" s="363">
        <f t="shared" si="83"/>
        <v>158217.734</v>
      </c>
      <c r="H418" s="364">
        <f t="shared" si="84"/>
        <v>-0.21304169354365804</v>
      </c>
      <c r="I418" s="363" t="s">
        <v>182</v>
      </c>
    </row>
    <row r="419" spans="2:9" x14ac:dyDescent="0.25">
      <c r="B419" s="620">
        <v>42535</v>
      </c>
      <c r="C419" s="362">
        <v>9678</v>
      </c>
      <c r="D419" s="621">
        <v>16.879300000000001</v>
      </c>
      <c r="E419" s="363">
        <v>13.23</v>
      </c>
      <c r="F419" s="363">
        <f t="shared" si="82"/>
        <v>-35317.9254</v>
      </c>
      <c r="G419" s="363">
        <f t="shared" si="83"/>
        <v>163357.86540000001</v>
      </c>
      <c r="H419" s="364">
        <f t="shared" si="84"/>
        <v>-0.21619972392220058</v>
      </c>
      <c r="I419" s="363" t="s">
        <v>215</v>
      </c>
    </row>
    <row r="420" spans="2:9" x14ac:dyDescent="0.25">
      <c r="B420" s="620">
        <v>42536</v>
      </c>
      <c r="C420" s="362">
        <v>9278</v>
      </c>
      <c r="D420" s="621">
        <v>17.027999999999999</v>
      </c>
      <c r="E420" s="363">
        <v>13.06</v>
      </c>
      <c r="F420" s="363">
        <f t="shared" si="82"/>
        <v>-36815.103999999985</v>
      </c>
      <c r="G420" s="363">
        <f t="shared" si="83"/>
        <v>157985.78399999999</v>
      </c>
      <c r="H420" s="364">
        <f t="shared" si="84"/>
        <v>-0.23302795395818643</v>
      </c>
      <c r="I420" s="363"/>
    </row>
    <row r="421" spans="2:9" x14ac:dyDescent="0.25">
      <c r="B421" s="620">
        <v>42537</v>
      </c>
      <c r="C421" s="383">
        <v>9278</v>
      </c>
      <c r="D421" s="622">
        <v>17.0168</v>
      </c>
      <c r="E421" s="363">
        <v>12.67</v>
      </c>
      <c r="F421" s="363">
        <f t="shared" si="82"/>
        <v>-40329.610399999998</v>
      </c>
      <c r="G421" s="363">
        <f t="shared" si="83"/>
        <v>157881.87039999999</v>
      </c>
      <c r="H421" s="364">
        <f t="shared" si="84"/>
        <v>-0.25544168116214566</v>
      </c>
      <c r="I421" s="363"/>
    </row>
    <row r="422" spans="2:9" x14ac:dyDescent="0.25">
      <c r="B422" s="620">
        <v>42538</v>
      </c>
      <c r="C422" s="383">
        <v>9278</v>
      </c>
      <c r="D422" s="622">
        <v>17.0061</v>
      </c>
      <c r="E422" s="363">
        <v>13.16</v>
      </c>
      <c r="F422" s="363">
        <f t="shared" si="82"/>
        <v>-35684.1158</v>
      </c>
      <c r="G422" s="363">
        <f t="shared" si="83"/>
        <v>157782.59580000001</v>
      </c>
      <c r="H422" s="364">
        <f t="shared" si="84"/>
        <v>-0.2261600249322302</v>
      </c>
      <c r="I422" s="363"/>
    </row>
    <row r="423" spans="2:9" x14ac:dyDescent="0.25">
      <c r="B423" s="620">
        <v>42541</v>
      </c>
      <c r="C423" s="362">
        <v>7678</v>
      </c>
      <c r="D423" s="621">
        <v>17.568000000000001</v>
      </c>
      <c r="E423" s="363">
        <v>14.48</v>
      </c>
      <c r="F423" s="363">
        <f t="shared" si="82"/>
        <v>-23709.664000000008</v>
      </c>
      <c r="G423" s="363">
        <f t="shared" si="83"/>
        <v>134887.10400000002</v>
      </c>
      <c r="H423" s="365">
        <f t="shared" si="84"/>
        <v>-0.17577413479052828</v>
      </c>
      <c r="I423" s="363"/>
    </row>
    <row r="424" spans="2:9" ht="15" customHeight="1" x14ac:dyDescent="0.25">
      <c r="B424" s="620">
        <v>42542</v>
      </c>
      <c r="C424" s="362">
        <v>6800</v>
      </c>
      <c r="D424" s="621">
        <v>17.892099999999999</v>
      </c>
      <c r="E424" s="363">
        <v>15.09</v>
      </c>
      <c r="F424" s="363">
        <f t="shared" si="82"/>
        <v>-19054.279999999995</v>
      </c>
      <c r="G424" s="363">
        <f t="shared" si="83"/>
        <v>121666.28</v>
      </c>
      <c r="H424" s="365">
        <f t="shared" si="84"/>
        <v>-0.15661101827063337</v>
      </c>
      <c r="I424" s="363"/>
    </row>
    <row r="425" spans="2:9" x14ac:dyDescent="0.25">
      <c r="B425" s="620">
        <v>42543</v>
      </c>
      <c r="C425" s="362">
        <v>7300</v>
      </c>
      <c r="D425" s="621">
        <v>17.6769</v>
      </c>
      <c r="E425" s="363">
        <v>14.75</v>
      </c>
      <c r="F425" s="363">
        <f t="shared" ref="F425:F433" si="85">C425*(E425-D425)</f>
        <v>-21366.37</v>
      </c>
      <c r="G425" s="363">
        <f t="shared" ref="G425:G433" si="86">IF(C425=0, 0,D425*C425)</f>
        <v>129041.37</v>
      </c>
      <c r="H425" s="365">
        <f t="shared" ref="H425:H433" si="87">IF(C425=0, D425, (E425-D425)/D425)</f>
        <v>-0.16557767481854849</v>
      </c>
      <c r="I425" s="363"/>
    </row>
    <row r="426" spans="2:9" x14ac:dyDescent="0.25">
      <c r="B426" s="620">
        <v>42544</v>
      </c>
      <c r="C426" s="362">
        <v>6800</v>
      </c>
      <c r="D426" s="621">
        <v>17.856100000000001</v>
      </c>
      <c r="E426" s="363">
        <v>15.27</v>
      </c>
      <c r="F426" s="363">
        <f t="shared" si="85"/>
        <v>-17585.480000000014</v>
      </c>
      <c r="G426" s="363">
        <f t="shared" si="86"/>
        <v>121421.48000000001</v>
      </c>
      <c r="H426" s="365">
        <f t="shared" si="87"/>
        <v>-0.1448300580753917</v>
      </c>
      <c r="I426" s="363"/>
    </row>
    <row r="427" spans="2:9" x14ac:dyDescent="0.25">
      <c r="B427" s="620">
        <v>42545</v>
      </c>
      <c r="C427" s="362">
        <v>7678</v>
      </c>
      <c r="D427" s="621">
        <v>17.462</v>
      </c>
      <c r="E427" s="363">
        <v>14.41</v>
      </c>
      <c r="F427" s="363">
        <f t="shared" si="85"/>
        <v>-23433.255999999998</v>
      </c>
      <c r="G427" s="363">
        <f t="shared" si="86"/>
        <v>134073.236</v>
      </c>
      <c r="H427" s="365">
        <f t="shared" si="87"/>
        <v>-0.17477952124613444</v>
      </c>
      <c r="I427" s="363"/>
    </row>
    <row r="428" spans="2:9" x14ac:dyDescent="0.25">
      <c r="B428" s="620">
        <v>42545</v>
      </c>
      <c r="C428" s="362">
        <v>8013</v>
      </c>
      <c r="D428" s="621">
        <v>17.32</v>
      </c>
      <c r="E428" s="363">
        <v>14.68</v>
      </c>
      <c r="F428" s="363">
        <f t="shared" si="85"/>
        <v>-21154.320000000003</v>
      </c>
      <c r="G428" s="363">
        <f t="shared" si="86"/>
        <v>138785.16</v>
      </c>
      <c r="H428" s="365">
        <f t="shared" si="87"/>
        <v>-0.15242494226327949</v>
      </c>
      <c r="I428" s="363"/>
    </row>
    <row r="429" spans="2:9" x14ac:dyDescent="0.25">
      <c r="B429" s="620">
        <v>42548</v>
      </c>
      <c r="C429" s="362">
        <v>8978</v>
      </c>
      <c r="D429" s="621">
        <v>16.943300000000001</v>
      </c>
      <c r="E429" s="363">
        <v>13.66</v>
      </c>
      <c r="F429" s="363">
        <f t="shared" si="85"/>
        <v>-29477.467400000005</v>
      </c>
      <c r="G429" s="363">
        <f t="shared" si="86"/>
        <v>152116.9474</v>
      </c>
      <c r="H429" s="365">
        <f t="shared" si="87"/>
        <v>-0.19378161279089673</v>
      </c>
      <c r="I429" s="363"/>
    </row>
    <row r="430" spans="2:9" x14ac:dyDescent="0.25">
      <c r="B430" s="620">
        <v>42548</v>
      </c>
      <c r="C430" s="362">
        <v>9278</v>
      </c>
      <c r="D430" s="621">
        <v>16.834599999999998</v>
      </c>
      <c r="E430" s="363">
        <v>13.66</v>
      </c>
      <c r="F430" s="363">
        <f t="shared" si="85"/>
        <v>-29453.938799999982</v>
      </c>
      <c r="G430" s="363">
        <f t="shared" si="86"/>
        <v>156191.41879999998</v>
      </c>
      <c r="H430" s="364">
        <f t="shared" si="87"/>
        <v>-0.18857590913951019</v>
      </c>
      <c r="I430" s="363"/>
    </row>
    <row r="431" spans="2:9" ht="15" customHeight="1" x14ac:dyDescent="0.25">
      <c r="B431" s="620">
        <v>42549</v>
      </c>
      <c r="C431" s="362">
        <v>8178</v>
      </c>
      <c r="D431" s="621">
        <v>17.124400000000001</v>
      </c>
      <c r="E431" s="363">
        <v>14.78</v>
      </c>
      <c r="F431" s="363">
        <f t="shared" si="85"/>
        <v>-19172.503200000017</v>
      </c>
      <c r="G431" s="363">
        <f t="shared" si="86"/>
        <v>140043.3432</v>
      </c>
      <c r="H431" s="364">
        <f t="shared" si="87"/>
        <v>-0.13690406671182651</v>
      </c>
      <c r="I431" s="363">
        <v>17</v>
      </c>
    </row>
    <row r="432" spans="2:9" x14ac:dyDescent="0.25">
      <c r="B432" s="620">
        <v>42552</v>
      </c>
      <c r="C432" s="362">
        <v>7678</v>
      </c>
      <c r="D432" s="621">
        <v>17.2315</v>
      </c>
      <c r="E432" s="363">
        <v>15.48</v>
      </c>
      <c r="F432" s="363">
        <f t="shared" si="85"/>
        <v>-13448.017</v>
      </c>
      <c r="G432" s="363">
        <f t="shared" si="86"/>
        <v>132303.45699999999</v>
      </c>
      <c r="H432" s="364">
        <f t="shared" si="87"/>
        <v>-0.1016452427240809</v>
      </c>
      <c r="I432" s="363">
        <v>17</v>
      </c>
    </row>
    <row r="433" spans="2:9" x14ac:dyDescent="0.25">
      <c r="B433" s="620">
        <v>42552</v>
      </c>
      <c r="C433" s="362">
        <v>7300</v>
      </c>
      <c r="D433" s="621">
        <v>17.313400000000001</v>
      </c>
      <c r="E433" s="363">
        <v>15.65</v>
      </c>
      <c r="F433" s="363">
        <f t="shared" si="85"/>
        <v>-12142.820000000009</v>
      </c>
      <c r="G433" s="363">
        <f t="shared" si="86"/>
        <v>126387.82</v>
      </c>
      <c r="H433" s="364">
        <f t="shared" si="87"/>
        <v>-9.6075871868032903E-2</v>
      </c>
      <c r="I433" s="363"/>
    </row>
    <row r="434" spans="2:9" x14ac:dyDescent="0.25">
      <c r="B434" s="620">
        <v>42552</v>
      </c>
      <c r="C434" s="362">
        <v>6800</v>
      </c>
      <c r="D434" s="621">
        <v>17.446100000000001</v>
      </c>
      <c r="E434" s="363">
        <v>15.7</v>
      </c>
      <c r="F434" s="363">
        <f t="shared" ref="F434:F455" si="88">C434*(E434-D434)</f>
        <v>-11873.480000000014</v>
      </c>
      <c r="G434" s="363">
        <f t="shared" ref="G434:G455" si="89">IF(C434=0, 0,D434*C434)</f>
        <v>118633.48000000001</v>
      </c>
      <c r="H434" s="364">
        <f t="shared" ref="H434:H455" si="90">IF(C434=0, D434, (E434-D434)/D434)</f>
        <v>-0.10008540590733757</v>
      </c>
      <c r="I434" s="363"/>
    </row>
    <row r="435" spans="2:9" x14ac:dyDescent="0.25">
      <c r="B435" s="620">
        <v>42552</v>
      </c>
      <c r="C435" s="362">
        <v>6000</v>
      </c>
      <c r="D435" s="621">
        <v>17.668199999999999</v>
      </c>
      <c r="E435" s="363">
        <v>15.68</v>
      </c>
      <c r="F435" s="363">
        <f t="shared" si="88"/>
        <v>-11929.199999999995</v>
      </c>
      <c r="G435" s="363">
        <f t="shared" si="89"/>
        <v>106009.2</v>
      </c>
      <c r="H435" s="364">
        <f t="shared" si="90"/>
        <v>-0.11252985589929926</v>
      </c>
      <c r="I435" s="363"/>
    </row>
    <row r="436" spans="2:9" x14ac:dyDescent="0.25">
      <c r="B436" s="620">
        <v>42556</v>
      </c>
      <c r="C436" s="362">
        <v>8178</v>
      </c>
      <c r="D436" s="621">
        <v>16.978899999999999</v>
      </c>
      <c r="E436" s="363">
        <v>14.72</v>
      </c>
      <c r="F436" s="363">
        <f t="shared" si="88"/>
        <v>-18473.284199999991</v>
      </c>
      <c r="G436" s="363">
        <f t="shared" si="89"/>
        <v>138853.4442</v>
      </c>
      <c r="H436" s="364">
        <f t="shared" si="90"/>
        <v>-0.13304159869013887</v>
      </c>
      <c r="I436" s="363">
        <v>16.75</v>
      </c>
    </row>
    <row r="437" spans="2:9" ht="15" customHeight="1" x14ac:dyDescent="0.25">
      <c r="B437" s="620">
        <v>42556</v>
      </c>
      <c r="C437" s="362">
        <v>8678</v>
      </c>
      <c r="D437" s="621">
        <v>16.843</v>
      </c>
      <c r="E437" s="363">
        <v>14.72</v>
      </c>
      <c r="F437" s="363">
        <f t="shared" si="88"/>
        <v>-18423.393999999993</v>
      </c>
      <c r="G437" s="363">
        <f t="shared" si="89"/>
        <v>146163.554</v>
      </c>
      <c r="H437" s="364">
        <f t="shared" si="90"/>
        <v>-0.12604642878347083</v>
      </c>
      <c r="I437" s="363"/>
    </row>
    <row r="438" spans="2:9" x14ac:dyDescent="0.25">
      <c r="B438" s="620">
        <v>42557</v>
      </c>
      <c r="C438" s="362">
        <v>8178</v>
      </c>
      <c r="D438" s="621">
        <v>16.960599999999999</v>
      </c>
      <c r="E438" s="363">
        <v>14.84</v>
      </c>
      <c r="F438" s="363">
        <f t="shared" si="88"/>
        <v>-17342.266799999998</v>
      </c>
      <c r="G438" s="363">
        <f t="shared" si="89"/>
        <v>138703.7868</v>
      </c>
      <c r="H438" s="364">
        <f t="shared" si="90"/>
        <v>-0.12503095409360515</v>
      </c>
      <c r="I438" s="363">
        <v>16.75</v>
      </c>
    </row>
    <row r="439" spans="2:9" x14ac:dyDescent="0.25">
      <c r="B439" s="620">
        <v>42557</v>
      </c>
      <c r="C439" s="362">
        <v>8678</v>
      </c>
      <c r="D439" s="621">
        <v>16.835000000000001</v>
      </c>
      <c r="E439" s="363">
        <v>14.84</v>
      </c>
      <c r="F439" s="363">
        <f t="shared" si="88"/>
        <v>-17312.610000000008</v>
      </c>
      <c r="G439" s="363">
        <f t="shared" si="89"/>
        <v>146094.13</v>
      </c>
      <c r="H439" s="364">
        <f t="shared" si="90"/>
        <v>-0.11850311850311855</v>
      </c>
      <c r="I439" s="363"/>
    </row>
    <row r="440" spans="2:9" x14ac:dyDescent="0.25">
      <c r="B440" s="620">
        <v>42559</v>
      </c>
      <c r="C440" s="362">
        <v>8678</v>
      </c>
      <c r="D440" s="621">
        <v>16.835000000000001</v>
      </c>
      <c r="E440" s="363">
        <v>14.92</v>
      </c>
      <c r="F440" s="363">
        <f t="shared" si="88"/>
        <v>-16618.370000000006</v>
      </c>
      <c r="G440" s="363">
        <f t="shared" si="89"/>
        <v>146094.13</v>
      </c>
      <c r="H440" s="364">
        <f t="shared" si="90"/>
        <v>-0.1137511137511138</v>
      </c>
      <c r="I440" s="363"/>
    </row>
    <row r="441" spans="2:9" x14ac:dyDescent="0.25">
      <c r="B441" s="620">
        <v>42562</v>
      </c>
      <c r="C441" s="362">
        <v>8678</v>
      </c>
      <c r="D441" s="621">
        <v>16.835000000000001</v>
      </c>
      <c r="E441" s="363">
        <v>14.69</v>
      </c>
      <c r="F441" s="363">
        <f t="shared" si="88"/>
        <v>-18614.310000000012</v>
      </c>
      <c r="G441" s="363">
        <f t="shared" si="89"/>
        <v>146094.13</v>
      </c>
      <c r="H441" s="364">
        <f t="shared" si="90"/>
        <v>-0.12741312741312749</v>
      </c>
      <c r="I441" s="363"/>
    </row>
    <row r="442" spans="2:9" x14ac:dyDescent="0.25">
      <c r="B442" s="620">
        <v>42563</v>
      </c>
      <c r="C442" s="362">
        <v>8678</v>
      </c>
      <c r="D442" s="621">
        <v>16.835000000000001</v>
      </c>
      <c r="E442" s="363">
        <v>15.6</v>
      </c>
      <c r="F442" s="363">
        <f t="shared" si="88"/>
        <v>-10717.330000000011</v>
      </c>
      <c r="G442" s="363">
        <f t="shared" si="89"/>
        <v>146094.13</v>
      </c>
      <c r="H442" s="364">
        <f t="shared" si="90"/>
        <v>-7.3359073359073421E-2</v>
      </c>
      <c r="I442" s="363"/>
    </row>
    <row r="443" spans="2:9" x14ac:dyDescent="0.25">
      <c r="B443" s="620">
        <v>42564</v>
      </c>
      <c r="C443" s="362">
        <v>8738</v>
      </c>
      <c r="D443" s="621">
        <v>16.816099999999999</v>
      </c>
      <c r="E443" s="363">
        <v>15.29</v>
      </c>
      <c r="F443" s="363">
        <f t="shared" si="88"/>
        <v>-13335.061799999996</v>
      </c>
      <c r="G443" s="363">
        <f t="shared" si="89"/>
        <v>146939.08179999999</v>
      </c>
      <c r="H443" s="364">
        <f t="shared" si="90"/>
        <v>-9.0752314745987453E-2</v>
      </c>
      <c r="I443" s="363"/>
    </row>
    <row r="444" spans="2:9" x14ac:dyDescent="0.25">
      <c r="B444" s="620">
        <v>42566</v>
      </c>
      <c r="C444" s="362">
        <v>8738</v>
      </c>
      <c r="D444" s="621">
        <v>16.816099999999999</v>
      </c>
      <c r="E444" s="363">
        <v>15.21</v>
      </c>
      <c r="F444" s="363">
        <f t="shared" si="88"/>
        <v>-14034.101799999982</v>
      </c>
      <c r="G444" s="363">
        <f t="shared" si="89"/>
        <v>146939.08179999999</v>
      </c>
      <c r="H444" s="364">
        <f t="shared" si="90"/>
        <v>-9.5509660384988079E-2</v>
      </c>
      <c r="I444" s="363"/>
    </row>
    <row r="445" spans="2:9" x14ac:dyDescent="0.25">
      <c r="B445" s="620">
        <v>42570</v>
      </c>
      <c r="C445" s="362">
        <v>9138</v>
      </c>
      <c r="D445" s="621">
        <v>16.733499999999999</v>
      </c>
      <c r="E445" s="363">
        <v>14.75</v>
      </c>
      <c r="F445" s="363">
        <f t="shared" si="88"/>
        <v>-18125.222999999994</v>
      </c>
      <c r="G445" s="363">
        <f t="shared" si="89"/>
        <v>152910.723</v>
      </c>
      <c r="H445" s="364">
        <f t="shared" si="90"/>
        <v>-0.1185346759494427</v>
      </c>
      <c r="I445" s="363"/>
    </row>
    <row r="446" spans="2:9" x14ac:dyDescent="0.25">
      <c r="B446" s="620">
        <v>42571</v>
      </c>
      <c r="C446" s="383">
        <v>9138</v>
      </c>
      <c r="D446" s="622">
        <v>16.7227</v>
      </c>
      <c r="E446" s="363">
        <v>14.84</v>
      </c>
      <c r="F446" s="363">
        <f t="shared" si="88"/>
        <v>-17204.112599999997</v>
      </c>
      <c r="G446" s="363">
        <f t="shared" si="89"/>
        <v>152812.03260000001</v>
      </c>
      <c r="H446" s="364">
        <f t="shared" si="90"/>
        <v>-0.11258349429218965</v>
      </c>
      <c r="I446" s="363"/>
    </row>
    <row r="447" spans="2:9" x14ac:dyDescent="0.25">
      <c r="B447" s="620">
        <v>42572</v>
      </c>
      <c r="C447" s="362">
        <v>9138</v>
      </c>
      <c r="D447" s="621">
        <v>16.718900000000001</v>
      </c>
      <c r="E447" s="363">
        <v>14.42</v>
      </c>
      <c r="F447" s="363">
        <f t="shared" si="88"/>
        <v>-21007.348200000015</v>
      </c>
      <c r="G447" s="363">
        <f t="shared" si="89"/>
        <v>152777.3082</v>
      </c>
      <c r="H447" s="364">
        <f t="shared" si="90"/>
        <v>-0.13750306539305823</v>
      </c>
      <c r="I447" s="363"/>
    </row>
    <row r="448" spans="2:9" x14ac:dyDescent="0.25">
      <c r="B448" s="620">
        <v>42573</v>
      </c>
      <c r="C448" s="362">
        <v>9278</v>
      </c>
      <c r="D448" s="621">
        <v>16.679099999999998</v>
      </c>
      <c r="E448" s="363">
        <v>14.11</v>
      </c>
      <c r="F448" s="363">
        <f t="shared" si="88"/>
        <v>-23836.109799999987</v>
      </c>
      <c r="G448" s="363">
        <f t="shared" si="89"/>
        <v>154748.68979999999</v>
      </c>
      <c r="H448" s="364">
        <f t="shared" si="90"/>
        <v>-0.15403109280476759</v>
      </c>
      <c r="I448" s="363"/>
    </row>
    <row r="449" spans="2:9" x14ac:dyDescent="0.25">
      <c r="B449" s="620">
        <v>42576</v>
      </c>
      <c r="C449" s="362">
        <v>9478</v>
      </c>
      <c r="D449" s="621">
        <v>16.613099999999999</v>
      </c>
      <c r="E449" s="363">
        <v>13.58</v>
      </c>
      <c r="F449" s="363">
        <f t="shared" si="88"/>
        <v>-28747.721799999992</v>
      </c>
      <c r="G449" s="363">
        <f t="shared" si="89"/>
        <v>157458.96179999999</v>
      </c>
      <c r="H449" s="364">
        <f t="shared" si="90"/>
        <v>-0.18257278894366491</v>
      </c>
      <c r="I449" s="363"/>
    </row>
    <row r="450" spans="2:9" x14ac:dyDescent="0.25">
      <c r="B450" s="620">
        <v>42577</v>
      </c>
      <c r="C450" s="383">
        <v>9278</v>
      </c>
      <c r="D450" s="622">
        <v>16.674199999999999</v>
      </c>
      <c r="E450" s="363">
        <v>13.78</v>
      </c>
      <c r="F450" s="363">
        <f t="shared" si="88"/>
        <v>-26852.387599999998</v>
      </c>
      <c r="G450" s="363">
        <f t="shared" si="89"/>
        <v>154703.22759999998</v>
      </c>
      <c r="H450" s="364">
        <f t="shared" si="90"/>
        <v>-0.17357354475776948</v>
      </c>
      <c r="I450" s="363">
        <v>16.53</v>
      </c>
    </row>
    <row r="451" spans="2:9" x14ac:dyDescent="0.25">
      <c r="B451" s="620">
        <v>42578</v>
      </c>
      <c r="C451" s="383">
        <v>9478</v>
      </c>
      <c r="D451" s="622">
        <v>16.6004</v>
      </c>
      <c r="E451" s="363">
        <v>13.13</v>
      </c>
      <c r="F451" s="363">
        <f t="shared" si="88"/>
        <v>-32892.451199999996</v>
      </c>
      <c r="G451" s="363">
        <f t="shared" si="89"/>
        <v>157338.5912</v>
      </c>
      <c r="H451" s="364">
        <f t="shared" si="90"/>
        <v>-0.20905520348907253</v>
      </c>
      <c r="I451" s="363"/>
    </row>
    <row r="452" spans="2:9" x14ac:dyDescent="0.25">
      <c r="B452" s="620">
        <v>42580</v>
      </c>
      <c r="C452" s="362">
        <v>9478</v>
      </c>
      <c r="D452" s="621">
        <v>16.599</v>
      </c>
      <c r="E452" s="363">
        <v>13.64</v>
      </c>
      <c r="F452" s="363">
        <f t="shared" si="88"/>
        <v>-28045.401999999998</v>
      </c>
      <c r="G452" s="363">
        <f t="shared" si="89"/>
        <v>157325.32200000001</v>
      </c>
      <c r="H452" s="365">
        <f t="shared" si="90"/>
        <v>-0.17826375082836313</v>
      </c>
      <c r="I452" s="363"/>
    </row>
    <row r="453" spans="2:9" x14ac:dyDescent="0.25">
      <c r="B453" s="620">
        <v>42580</v>
      </c>
      <c r="C453" s="362">
        <v>9278</v>
      </c>
      <c r="D453" s="621">
        <v>16.664000000000001</v>
      </c>
      <c r="E453" s="363">
        <v>13.64</v>
      </c>
      <c r="F453" s="363">
        <f t="shared" si="88"/>
        <v>-28056.67200000001</v>
      </c>
      <c r="G453" s="363">
        <f t="shared" si="89"/>
        <v>154608.592</v>
      </c>
      <c r="H453" s="365">
        <f t="shared" si="90"/>
        <v>-0.18146903504560732</v>
      </c>
      <c r="I453" s="363">
        <v>16.53</v>
      </c>
    </row>
    <row r="454" spans="2:9" x14ac:dyDescent="0.25">
      <c r="B454" s="620">
        <v>42583</v>
      </c>
      <c r="C454" s="362">
        <v>9478</v>
      </c>
      <c r="D454" s="621">
        <v>16.5871</v>
      </c>
      <c r="E454" s="363">
        <v>12.92</v>
      </c>
      <c r="F454" s="363">
        <f t="shared" si="88"/>
        <v>-34756.773799999995</v>
      </c>
      <c r="G454" s="363">
        <f t="shared" si="89"/>
        <v>157212.5338</v>
      </c>
      <c r="H454" s="365">
        <f t="shared" si="90"/>
        <v>-0.22108144280796521</v>
      </c>
      <c r="I454" s="363"/>
    </row>
    <row r="455" spans="2:9" x14ac:dyDescent="0.25">
      <c r="B455" s="620">
        <v>42584</v>
      </c>
      <c r="C455" s="362">
        <v>9678</v>
      </c>
      <c r="D455" s="621">
        <v>16.5063</v>
      </c>
      <c r="E455" s="363">
        <v>12.9</v>
      </c>
      <c r="F455" s="363">
        <f t="shared" si="88"/>
        <v>-34901.771399999991</v>
      </c>
      <c r="G455" s="363">
        <f t="shared" si="89"/>
        <v>159747.97140000001</v>
      </c>
      <c r="H455" s="365">
        <f t="shared" si="90"/>
        <v>-0.21848021664455386</v>
      </c>
      <c r="I455" s="363"/>
    </row>
    <row r="456" spans="2:9" x14ac:dyDescent="0.25">
      <c r="B456" s="620">
        <v>42585</v>
      </c>
      <c r="C456" s="362">
        <v>10078</v>
      </c>
      <c r="D456" s="621">
        <v>16.5063</v>
      </c>
      <c r="E456" s="363">
        <v>12.9</v>
      </c>
      <c r="F456" s="363">
        <f t="shared" ref="F456:F471" si="91">C456*(E456-D456)</f>
        <v>-36344.291399999995</v>
      </c>
      <c r="G456" s="363">
        <f t="shared" ref="G456:G471" si="92">IF(C456=0, 0,D456*C456)</f>
        <v>166350.4914</v>
      </c>
      <c r="H456" s="365">
        <f t="shared" ref="H456:H471" si="93">IF(C456=0, D456, (E456-D456)/D456)</f>
        <v>-0.21848021664455386</v>
      </c>
      <c r="I456" s="363"/>
    </row>
    <row r="457" spans="2:9" x14ac:dyDescent="0.25">
      <c r="B457" s="620">
        <v>42586</v>
      </c>
      <c r="C457" s="362">
        <v>9678</v>
      </c>
      <c r="D457" s="621">
        <v>16.489799999999999</v>
      </c>
      <c r="E457" s="363">
        <v>13.41</v>
      </c>
      <c r="F457" s="363">
        <f t="shared" si="91"/>
        <v>-29806.304399999986</v>
      </c>
      <c r="G457" s="363">
        <f t="shared" si="92"/>
        <v>159588.28439999997</v>
      </c>
      <c r="H457" s="365">
        <f t="shared" si="93"/>
        <v>-0.1867700032747516</v>
      </c>
      <c r="I457" s="363"/>
    </row>
    <row r="458" spans="2:9" ht="15" customHeight="1" x14ac:dyDescent="0.25">
      <c r="B458" s="620">
        <v>42586</v>
      </c>
      <c r="C458" s="362">
        <v>9278</v>
      </c>
      <c r="D458" s="621">
        <v>16.609200000000001</v>
      </c>
      <c r="E458" s="363">
        <v>13.66</v>
      </c>
      <c r="F458" s="363">
        <f t="shared" si="91"/>
        <v>-27362.67760000001</v>
      </c>
      <c r="G458" s="363">
        <f t="shared" si="92"/>
        <v>154100.15760000001</v>
      </c>
      <c r="H458" s="365">
        <f t="shared" si="93"/>
        <v>-0.17756424150470829</v>
      </c>
      <c r="I458" s="363">
        <v>16.53</v>
      </c>
    </row>
    <row r="459" spans="2:9" x14ac:dyDescent="0.25">
      <c r="B459" s="620">
        <v>42586</v>
      </c>
      <c r="C459" s="362">
        <v>9138</v>
      </c>
      <c r="D459" s="621">
        <v>16.6511</v>
      </c>
      <c r="E459" s="363">
        <v>13.87</v>
      </c>
      <c r="F459" s="363">
        <f t="shared" si="91"/>
        <v>-25413.691800000004</v>
      </c>
      <c r="G459" s="363">
        <f t="shared" si="92"/>
        <v>152157.7518</v>
      </c>
      <c r="H459" s="364">
        <f t="shared" si="93"/>
        <v>-0.1670219985466426</v>
      </c>
      <c r="I459" s="363"/>
    </row>
    <row r="460" spans="2:9" x14ac:dyDescent="0.25">
      <c r="B460" s="620">
        <v>42593</v>
      </c>
      <c r="C460" s="362">
        <v>8678</v>
      </c>
      <c r="D460" s="621">
        <v>16.760300000000001</v>
      </c>
      <c r="E460" s="363">
        <v>14.61</v>
      </c>
      <c r="F460" s="363">
        <f t="shared" si="91"/>
        <v>-18660.303400000012</v>
      </c>
      <c r="G460" s="363">
        <f t="shared" si="92"/>
        <v>145445.88340000002</v>
      </c>
      <c r="H460" s="364">
        <f t="shared" si="93"/>
        <v>-0.12829722618330228</v>
      </c>
      <c r="I460" s="363"/>
    </row>
    <row r="461" spans="2:9" x14ac:dyDescent="0.25">
      <c r="B461" s="620">
        <v>42597</v>
      </c>
      <c r="C461" s="362">
        <v>8678</v>
      </c>
      <c r="D461" s="621">
        <v>16.7471</v>
      </c>
      <c r="E461" s="363">
        <v>14.9</v>
      </c>
      <c r="F461" s="363">
        <f t="shared" si="91"/>
        <v>-16029.133799999994</v>
      </c>
      <c r="G461" s="363">
        <f t="shared" si="92"/>
        <v>145331.33379999999</v>
      </c>
      <c r="H461" s="364">
        <f t="shared" si="93"/>
        <v>-0.11029372249523794</v>
      </c>
      <c r="I461" s="363"/>
    </row>
    <row r="462" spans="2:9" x14ac:dyDescent="0.25">
      <c r="B462" s="620">
        <v>42598</v>
      </c>
      <c r="C462" s="362">
        <v>8178</v>
      </c>
      <c r="D462" s="621">
        <v>16.8429</v>
      </c>
      <c r="E462" s="363">
        <v>15.17</v>
      </c>
      <c r="F462" s="363">
        <f t="shared" si="91"/>
        <v>-13680.976200000003</v>
      </c>
      <c r="G462" s="363">
        <f t="shared" si="92"/>
        <v>137741.23620000001</v>
      </c>
      <c r="H462" s="364">
        <f t="shared" si="93"/>
        <v>-9.9323750660515728E-2</v>
      </c>
      <c r="I462" s="363">
        <v>16.75</v>
      </c>
    </row>
    <row r="463" spans="2:9" x14ac:dyDescent="0.25">
      <c r="B463" s="620">
        <v>42599</v>
      </c>
      <c r="C463" s="362">
        <v>7178</v>
      </c>
      <c r="D463" s="621">
        <v>17.009899999999998</v>
      </c>
      <c r="E463" s="363">
        <v>15.7</v>
      </c>
      <c r="F463" s="363">
        <f t="shared" si="91"/>
        <v>-9402.4621999999927</v>
      </c>
      <c r="G463" s="363">
        <f t="shared" si="92"/>
        <v>122097.06219999999</v>
      </c>
      <c r="H463" s="364">
        <f t="shared" si="93"/>
        <v>-7.7008095285686515E-2</v>
      </c>
      <c r="I463" s="363"/>
    </row>
    <row r="464" spans="2:9" x14ac:dyDescent="0.25">
      <c r="B464" s="620">
        <v>42600</v>
      </c>
      <c r="C464" s="362">
        <v>5500</v>
      </c>
      <c r="D464" s="621">
        <v>17.185600000000001</v>
      </c>
      <c r="E464" s="363">
        <v>16.68</v>
      </c>
      <c r="F464" s="363">
        <f t="shared" si="91"/>
        <v>-2780.8000000000065</v>
      </c>
      <c r="G464" s="363">
        <f t="shared" si="92"/>
        <v>94520.8</v>
      </c>
      <c r="H464" s="364">
        <f t="shared" si="93"/>
        <v>-2.9419979517735846E-2</v>
      </c>
      <c r="I464" s="363"/>
    </row>
    <row r="465" spans="2:9" x14ac:dyDescent="0.25">
      <c r="B465" s="620">
        <v>42601</v>
      </c>
      <c r="C465" s="362">
        <v>5000</v>
      </c>
      <c r="D465" s="621">
        <v>17.222200000000001</v>
      </c>
      <c r="E465" s="363">
        <v>16.8</v>
      </c>
      <c r="F465" s="363">
        <f t="shared" si="91"/>
        <v>-2111.0000000000005</v>
      </c>
      <c r="G465" s="363">
        <f t="shared" si="92"/>
        <v>86111</v>
      </c>
      <c r="H465" s="364">
        <f t="shared" si="93"/>
        <v>-2.4514870341768188E-2</v>
      </c>
      <c r="I465" s="363"/>
    </row>
    <row r="466" spans="2:9" x14ac:dyDescent="0.25">
      <c r="B466" s="620">
        <v>42604</v>
      </c>
      <c r="C466" s="362">
        <v>6000</v>
      </c>
      <c r="D466" s="621">
        <v>16.9651</v>
      </c>
      <c r="E466" s="363">
        <v>15.64</v>
      </c>
      <c r="F466" s="363">
        <f t="shared" si="91"/>
        <v>-7950.599999999994</v>
      </c>
      <c r="G466" s="363">
        <f t="shared" si="92"/>
        <v>101790.59999999999</v>
      </c>
      <c r="H466" s="364">
        <f t="shared" si="93"/>
        <v>-7.8107408739117312E-2</v>
      </c>
      <c r="I466" s="363"/>
    </row>
    <row r="467" spans="2:9" x14ac:dyDescent="0.25">
      <c r="B467" s="620">
        <v>42604</v>
      </c>
      <c r="C467" s="362">
        <v>6500</v>
      </c>
      <c r="D467" s="621">
        <v>16.850899999999999</v>
      </c>
      <c r="E467" s="363">
        <v>15.64</v>
      </c>
      <c r="F467" s="363">
        <f t="shared" si="91"/>
        <v>-7870.8499999999922</v>
      </c>
      <c r="G467" s="363">
        <f t="shared" si="92"/>
        <v>109530.84999999999</v>
      </c>
      <c r="H467" s="364">
        <f t="shared" si="93"/>
        <v>-7.1859663282079822E-2</v>
      </c>
      <c r="I467" s="363"/>
    </row>
    <row r="468" spans="2:9" x14ac:dyDescent="0.25">
      <c r="B468" s="620">
        <v>42605</v>
      </c>
      <c r="C468" s="362">
        <v>6000</v>
      </c>
      <c r="D468" s="621">
        <v>16.923500000000001</v>
      </c>
      <c r="E468" s="363">
        <v>16.43</v>
      </c>
      <c r="F468" s="363">
        <f t="shared" si="91"/>
        <v>-2961.0000000000055</v>
      </c>
      <c r="G468" s="363">
        <f t="shared" si="92"/>
        <v>101541</v>
      </c>
      <c r="H468" s="364">
        <f t="shared" si="93"/>
        <v>-2.9160634620498178E-2</v>
      </c>
      <c r="I468" s="363"/>
    </row>
    <row r="469" spans="2:9" x14ac:dyDescent="0.25">
      <c r="B469" s="620">
        <v>42605</v>
      </c>
      <c r="C469" s="362">
        <v>5500</v>
      </c>
      <c r="D469" s="621">
        <v>16.9848</v>
      </c>
      <c r="E469" s="363">
        <v>16.43</v>
      </c>
      <c r="F469" s="363">
        <f t="shared" si="91"/>
        <v>-3051.400000000001</v>
      </c>
      <c r="G469" s="363">
        <f t="shared" si="92"/>
        <v>93416.4</v>
      </c>
      <c r="H469" s="364">
        <f t="shared" si="93"/>
        <v>-3.266450002355048E-2</v>
      </c>
      <c r="I469" s="363"/>
    </row>
    <row r="470" spans="2:9" x14ac:dyDescent="0.25">
      <c r="B470" s="620">
        <v>42605</v>
      </c>
      <c r="C470" s="362">
        <v>5000</v>
      </c>
      <c r="D470" s="621">
        <v>17.035299999999999</v>
      </c>
      <c r="E470" s="363">
        <v>16.43</v>
      </c>
      <c r="F470" s="363">
        <f t="shared" si="91"/>
        <v>-3026.4999999999986</v>
      </c>
      <c r="G470" s="363">
        <f t="shared" si="92"/>
        <v>85176.5</v>
      </c>
      <c r="H470" s="364">
        <f t="shared" si="93"/>
        <v>-3.5532100990296606E-2</v>
      </c>
      <c r="I470" s="363"/>
    </row>
    <row r="471" spans="2:9" x14ac:dyDescent="0.25">
      <c r="B471" s="620">
        <v>42606</v>
      </c>
      <c r="C471" s="362">
        <v>5178</v>
      </c>
      <c r="D471" s="621">
        <v>17.0017</v>
      </c>
      <c r="E471" s="363">
        <v>16.059999999999999</v>
      </c>
      <c r="F471" s="363">
        <f t="shared" si="91"/>
        <v>-4876.1226000000042</v>
      </c>
      <c r="G471" s="363">
        <f t="shared" si="92"/>
        <v>88034.802599999995</v>
      </c>
      <c r="H471" s="364">
        <f t="shared" si="93"/>
        <v>-5.5388578789179958E-2</v>
      </c>
      <c r="I471" s="363"/>
    </row>
    <row r="472" spans="2:9" x14ac:dyDescent="0.25">
      <c r="B472" s="620">
        <v>42607</v>
      </c>
      <c r="C472" s="362">
        <v>5178</v>
      </c>
      <c r="D472" s="621">
        <v>17.0017</v>
      </c>
      <c r="E472" s="363">
        <v>16.010000000000002</v>
      </c>
      <c r="F472" s="363">
        <f>C472*(E472-D472)</f>
        <v>-5135.0225999999902</v>
      </c>
      <c r="G472" s="363">
        <f>IF(C472=0, 0,D472*C472)</f>
        <v>88034.802599999995</v>
      </c>
      <c r="H472" s="364">
        <f>IF(C472=0, D472, (E472-D472)/D472)</f>
        <v>-5.8329461171529789E-2</v>
      </c>
      <c r="I472" s="363"/>
    </row>
    <row r="473" spans="2:9" x14ac:dyDescent="0.25">
      <c r="B473" s="620">
        <v>42608</v>
      </c>
      <c r="C473" s="362">
        <v>6178</v>
      </c>
      <c r="D473" s="621">
        <v>16.825800000000001</v>
      </c>
      <c r="E473" s="363">
        <v>15.95</v>
      </c>
      <c r="F473" s="363">
        <f>C473*(E473-D473)</f>
        <v>-5410.6924000000108</v>
      </c>
      <c r="G473" s="363">
        <f>IF(C473=0, 0,D473*C473)</f>
        <v>103949.79240000001</v>
      </c>
      <c r="H473" s="364">
        <f>IF(C473=0, D473, (E473-D473)/D473)</f>
        <v>-5.2051016890727435E-2</v>
      </c>
      <c r="I473" s="363"/>
    </row>
    <row r="474" spans="2:9" x14ac:dyDescent="0.25">
      <c r="B474" s="620">
        <v>42611</v>
      </c>
      <c r="C474" s="362">
        <v>6178</v>
      </c>
      <c r="D474" s="621">
        <v>16.825800000000001</v>
      </c>
      <c r="E474" s="363">
        <v>15.99</v>
      </c>
      <c r="F474" s="363">
        <f t="shared" ref="F474:F479" si="94">C474*(E474-D474)</f>
        <v>-5163.5724000000046</v>
      </c>
      <c r="G474" s="363">
        <f t="shared" ref="G474:G479" si="95">IF(C474=0, 0,D474*C474)</f>
        <v>103949.79240000001</v>
      </c>
      <c r="H474" s="364">
        <f t="shared" ref="H474:H479" si="96">IF(C474=0, D474, (E474-D474)/D474)</f>
        <v>-4.9673715365688452E-2</v>
      </c>
      <c r="I474" s="363"/>
    </row>
    <row r="475" spans="2:9" x14ac:dyDescent="0.25">
      <c r="B475" s="620">
        <v>42612</v>
      </c>
      <c r="C475" s="362">
        <v>6678</v>
      </c>
      <c r="D475" s="621">
        <v>16.739999999999998</v>
      </c>
      <c r="E475" s="363">
        <v>15.55</v>
      </c>
      <c r="F475" s="443">
        <f t="shared" si="94"/>
        <v>-7946.8199999999852</v>
      </c>
      <c r="G475" s="363">
        <f t="shared" si="95"/>
        <v>111789.71999999999</v>
      </c>
      <c r="H475" s="365">
        <f t="shared" si="96"/>
        <v>-7.1087216248506446E-2</v>
      </c>
      <c r="I475" s="382"/>
    </row>
    <row r="476" spans="2:9" x14ac:dyDescent="0.25">
      <c r="B476" s="620">
        <v>42612</v>
      </c>
      <c r="C476" s="362">
        <v>7178</v>
      </c>
      <c r="D476" s="621">
        <v>16.6571</v>
      </c>
      <c r="E476" s="363">
        <v>15.55</v>
      </c>
      <c r="F476" s="363">
        <f t="shared" si="94"/>
        <v>-7946.7637999999934</v>
      </c>
      <c r="G476" s="363">
        <f t="shared" si="95"/>
        <v>119564.66379999999</v>
      </c>
      <c r="H476" s="364">
        <f t="shared" si="96"/>
        <v>-6.6464150422342369E-2</v>
      </c>
      <c r="I476" s="363"/>
    </row>
    <row r="477" spans="2:9" x14ac:dyDescent="0.25">
      <c r="B477" s="620">
        <v>42613</v>
      </c>
      <c r="C477" s="362">
        <v>7678</v>
      </c>
      <c r="D477" s="621">
        <v>16.565200000000001</v>
      </c>
      <c r="E477" s="363">
        <v>15.02</v>
      </c>
      <c r="F477" s="363">
        <f t="shared" si="94"/>
        <v>-11864.04560000001</v>
      </c>
      <c r="G477" s="363">
        <f t="shared" si="95"/>
        <v>127187.60560000001</v>
      </c>
      <c r="H477" s="364">
        <f t="shared" si="96"/>
        <v>-9.3279887957887692E-2</v>
      </c>
      <c r="I477" s="363" t="s">
        <v>254</v>
      </c>
    </row>
    <row r="478" spans="2:9" ht="15" customHeight="1" x14ac:dyDescent="0.25">
      <c r="B478" s="620">
        <v>42613</v>
      </c>
      <c r="C478" s="362">
        <v>8178</v>
      </c>
      <c r="D478" s="621">
        <v>16.474399999999999</v>
      </c>
      <c r="E478" s="363">
        <v>15.02</v>
      </c>
      <c r="F478" s="363">
        <f t="shared" si="94"/>
        <v>-11894.083199999997</v>
      </c>
      <c r="G478" s="363">
        <f t="shared" si="95"/>
        <v>134727.64319999999</v>
      </c>
      <c r="H478" s="364">
        <f t="shared" si="96"/>
        <v>-8.8282426067110162E-2</v>
      </c>
      <c r="I478" s="363" t="s">
        <v>255</v>
      </c>
    </row>
    <row r="479" spans="2:9" x14ac:dyDescent="0.25">
      <c r="B479" s="620">
        <v>42615</v>
      </c>
      <c r="C479" s="362">
        <v>7678</v>
      </c>
      <c r="D479" s="621">
        <v>16.528099999999998</v>
      </c>
      <c r="E479" s="363">
        <v>15.49</v>
      </c>
      <c r="F479" s="363">
        <f t="shared" si="94"/>
        <v>-7970.5317999999861</v>
      </c>
      <c r="G479" s="363">
        <f t="shared" si="95"/>
        <v>126902.75179999998</v>
      </c>
      <c r="H479" s="364">
        <f t="shared" si="96"/>
        <v>-6.2808187268953986E-2</v>
      </c>
      <c r="I479" s="363">
        <v>16.350000000000001</v>
      </c>
    </row>
    <row r="480" spans="2:9" x14ac:dyDescent="0.25">
      <c r="B480" s="620">
        <v>42616</v>
      </c>
      <c r="C480" s="362">
        <v>7678</v>
      </c>
      <c r="D480" s="621">
        <v>16.528099999999998</v>
      </c>
      <c r="E480" s="363">
        <v>15.64</v>
      </c>
      <c r="F480" s="363">
        <f>C480*(E480-D480)</f>
        <v>-6818.8317999999836</v>
      </c>
      <c r="G480" s="363">
        <f>IF(C480=0, 0,D480*C480)</f>
        <v>126902.75179999998</v>
      </c>
      <c r="H480" s="364">
        <f>IF(C480=0, D480, (E480-D480)/D480)</f>
        <v>-5.3732733950060681E-2</v>
      </c>
      <c r="I480" s="363"/>
    </row>
    <row r="481" spans="2:9" x14ac:dyDescent="0.25">
      <c r="B481" s="620">
        <v>42621</v>
      </c>
      <c r="C481" s="362">
        <v>7178</v>
      </c>
      <c r="D481" s="621">
        <v>16.545400000000001</v>
      </c>
      <c r="E481" s="363">
        <v>16.739999999999998</v>
      </c>
      <c r="F481" s="363">
        <f>C481*(E481-D481)</f>
        <v>1396.8387999999832</v>
      </c>
      <c r="G481" s="363">
        <f>IF(C481=0, 0,D481*C481)</f>
        <v>118762.8812</v>
      </c>
      <c r="H481" s="364">
        <f>IF(C481=0, D481, (E481-D481)/D481)</f>
        <v>1.1761577235968768E-2</v>
      </c>
      <c r="I481" s="363"/>
    </row>
    <row r="482" spans="2:9" x14ac:dyDescent="0.25">
      <c r="B482" s="620">
        <v>42621</v>
      </c>
      <c r="C482" s="383">
        <v>6678</v>
      </c>
      <c r="D482" s="622">
        <v>16.532299999999999</v>
      </c>
      <c r="E482" s="363">
        <v>16.739999999999998</v>
      </c>
      <c r="F482" s="363">
        <f>C482*(E482-D482)</f>
        <v>1387.0205999999941</v>
      </c>
      <c r="G482" s="363">
        <f>IF(C482=0, 0,D482*C482)</f>
        <v>110402.6994</v>
      </c>
      <c r="H482" s="364">
        <f>IF(C482=0, D482, (E482-D482)/D482)</f>
        <v>1.256328520532528E-2</v>
      </c>
      <c r="I482" s="363"/>
    </row>
    <row r="483" spans="2:9" x14ac:dyDescent="0.25">
      <c r="B483" s="620">
        <v>42621</v>
      </c>
      <c r="C483" s="362">
        <v>6458</v>
      </c>
      <c r="D483" s="621">
        <v>16.524263999999999</v>
      </c>
      <c r="E483" s="363">
        <v>16.739999999999998</v>
      </c>
      <c r="F483" s="363">
        <f>C483*(E483-D483)</f>
        <v>1393.2230879999981</v>
      </c>
      <c r="G483" s="363">
        <f>IF(C483=0, 0,D483*C483)</f>
        <v>106713.69691199998</v>
      </c>
      <c r="H483" s="364">
        <f>IF(C483=0, D483, (E483-D483)/D483)</f>
        <v>1.3055710075801242E-2</v>
      </c>
      <c r="I483" s="363"/>
    </row>
    <row r="484" spans="2:9" x14ac:dyDescent="0.25">
      <c r="B484" s="620">
        <v>42622</v>
      </c>
      <c r="C484" s="362">
        <v>7178</v>
      </c>
      <c r="D484" s="621">
        <v>16.477945999999999</v>
      </c>
      <c r="E484" s="363">
        <v>15.67</v>
      </c>
      <c r="F484" s="363">
        <f>C484*(E484-D484)</f>
        <v>-5799.4363879999955</v>
      </c>
      <c r="G484" s="363">
        <f>IF(C484=0, 0,D484*C484)</f>
        <v>118278.696388</v>
      </c>
      <c r="H484" s="364">
        <f>IF(C484=0, D484, (E484-D484)/D484)</f>
        <v>-4.9031960658203359E-2</v>
      </c>
      <c r="I484" s="363"/>
    </row>
    <row r="485" spans="2:9" x14ac:dyDescent="0.25">
      <c r="B485" s="620">
        <v>42622</v>
      </c>
      <c r="C485" s="362">
        <v>7678</v>
      </c>
      <c r="D485" s="621">
        <v>16.430541999999999</v>
      </c>
      <c r="E485" s="363">
        <v>15.67</v>
      </c>
      <c r="F485" s="363">
        <f t="shared" ref="F485:F491" si="97">C485*(E485-D485)</f>
        <v>-5839.4414759999936</v>
      </c>
      <c r="G485" s="363">
        <f t="shared" ref="G485:G491" si="98">IF(C485=0, 0,D485*C485)</f>
        <v>126153.70147599999</v>
      </c>
      <c r="H485" s="364">
        <f t="shared" ref="H485:H491" si="99">IF(C485=0, D485, (E485-D485)/D485)</f>
        <v>-4.6288308687564853E-2</v>
      </c>
      <c r="I485" s="363">
        <v>16.350000000000001</v>
      </c>
    </row>
    <row r="486" spans="2:9" x14ac:dyDescent="0.25">
      <c r="B486" s="620">
        <v>42625</v>
      </c>
      <c r="C486" s="383">
        <v>7678</v>
      </c>
      <c r="D486" s="622">
        <v>16.412330000000001</v>
      </c>
      <c r="E486" s="363">
        <v>15.47</v>
      </c>
      <c r="F486" s="363">
        <f t="shared" si="97"/>
        <v>-7235.2097400000011</v>
      </c>
      <c r="G486" s="363">
        <f t="shared" si="98"/>
        <v>126013.86974000001</v>
      </c>
      <c r="H486" s="364">
        <f t="shared" si="99"/>
        <v>-5.7415979327737135E-2</v>
      </c>
      <c r="I486" s="363"/>
    </row>
    <row r="487" spans="2:9" ht="15" customHeight="1" x14ac:dyDescent="0.25">
      <c r="B487" s="620">
        <v>42625</v>
      </c>
      <c r="C487" s="383">
        <v>7678</v>
      </c>
      <c r="D487" s="622">
        <v>16.355817999999999</v>
      </c>
      <c r="E487" s="363">
        <v>15.47</v>
      </c>
      <c r="F487" s="363">
        <f t="shared" si="97"/>
        <v>-6801.3106039999893</v>
      </c>
      <c r="G487" s="363">
        <f t="shared" si="98"/>
        <v>125579.970604</v>
      </c>
      <c r="H487" s="364">
        <f t="shared" si="99"/>
        <v>-5.4159198885680847E-2</v>
      </c>
      <c r="I487" s="363" t="s">
        <v>269</v>
      </c>
    </row>
    <row r="488" spans="2:9" x14ac:dyDescent="0.25">
      <c r="B488" s="620">
        <v>42626</v>
      </c>
      <c r="C488" s="362">
        <v>8278</v>
      </c>
      <c r="D488" s="621">
        <v>16.25066</v>
      </c>
      <c r="E488" s="363">
        <v>14.34</v>
      </c>
      <c r="F488" s="363">
        <f t="shared" si="97"/>
        <v>-15816.44348</v>
      </c>
      <c r="G488" s="363">
        <f t="shared" si="98"/>
        <v>134522.96348000001</v>
      </c>
      <c r="H488" s="365">
        <f t="shared" si="99"/>
        <v>-0.11757430159759666</v>
      </c>
      <c r="I488" s="363"/>
    </row>
    <row r="489" spans="2:9" x14ac:dyDescent="0.25">
      <c r="B489" s="620">
        <v>42626</v>
      </c>
      <c r="C489" s="362">
        <v>8678</v>
      </c>
      <c r="D489" s="621">
        <v>16.18149</v>
      </c>
      <c r="E489" s="363">
        <v>14.34</v>
      </c>
      <c r="F489" s="363">
        <f t="shared" si="97"/>
        <v>-15980.450220000002</v>
      </c>
      <c r="G489" s="363">
        <f t="shared" si="98"/>
        <v>140422.97021999999</v>
      </c>
      <c r="H489" s="365">
        <f t="shared" si="99"/>
        <v>-0.11380225183218605</v>
      </c>
      <c r="I489" s="363"/>
    </row>
    <row r="490" spans="2:9" x14ac:dyDescent="0.25">
      <c r="B490" s="620">
        <v>42626</v>
      </c>
      <c r="C490" s="362">
        <v>8978</v>
      </c>
      <c r="D490" s="621">
        <v>16.124635000000001</v>
      </c>
      <c r="E490" s="363">
        <v>14.34</v>
      </c>
      <c r="F490" s="363">
        <f t="shared" si="97"/>
        <v>-16022.453030000013</v>
      </c>
      <c r="G490" s="363">
        <f t="shared" si="98"/>
        <v>144766.97303000002</v>
      </c>
      <c r="H490" s="365">
        <f t="shared" si="99"/>
        <v>-0.11067754401882594</v>
      </c>
      <c r="I490" s="363"/>
    </row>
    <row r="491" spans="2:9" x14ac:dyDescent="0.25">
      <c r="B491" s="620">
        <v>42626</v>
      </c>
      <c r="C491" s="362">
        <v>9278</v>
      </c>
      <c r="D491" s="621">
        <v>16.064019999999999</v>
      </c>
      <c r="E491" s="363">
        <v>14.34</v>
      </c>
      <c r="F491" s="363">
        <f t="shared" si="97"/>
        <v>-15995.457559999995</v>
      </c>
      <c r="G491" s="363">
        <f t="shared" si="98"/>
        <v>149041.97756</v>
      </c>
      <c r="H491" s="365">
        <f t="shared" si="99"/>
        <v>-0.10732182853357998</v>
      </c>
      <c r="I491" s="363" t="s">
        <v>270</v>
      </c>
    </row>
    <row r="492" spans="2:9" x14ac:dyDescent="0.25">
      <c r="B492" s="620">
        <v>42627</v>
      </c>
      <c r="C492" s="362">
        <v>9478</v>
      </c>
      <c r="D492" s="621">
        <v>16.020790999999999</v>
      </c>
      <c r="E492" s="363">
        <v>14.01</v>
      </c>
      <c r="F492" s="363">
        <f t="shared" ref="F492:F499" si="100">C492*(E492-D492)</f>
        <v>-19058.277097999995</v>
      </c>
      <c r="G492" s="363">
        <f t="shared" ref="G492:G499" si="101">IF(C492=0, 0,D492*C492)</f>
        <v>151845.05709799999</v>
      </c>
      <c r="H492" s="365">
        <f t="shared" ref="H492:H499" si="102">IF(C492=0, D492, (E492-D492)/D492)</f>
        <v>-0.1255113433537707</v>
      </c>
      <c r="I492" s="363"/>
    </row>
    <row r="493" spans="2:9" x14ac:dyDescent="0.25">
      <c r="B493" s="620">
        <v>42628</v>
      </c>
      <c r="C493" s="362">
        <v>9478</v>
      </c>
      <c r="D493" s="621">
        <v>16.015726999999998</v>
      </c>
      <c r="E493" s="363">
        <v>14.26</v>
      </c>
      <c r="F493" s="363">
        <f t="shared" si="100"/>
        <v>-16640.780505999985</v>
      </c>
      <c r="G493" s="363">
        <f t="shared" si="101"/>
        <v>151797.06050599998</v>
      </c>
      <c r="H493" s="365">
        <f t="shared" si="102"/>
        <v>-0.1096251827968845</v>
      </c>
      <c r="I493" s="363"/>
    </row>
    <row r="494" spans="2:9" x14ac:dyDescent="0.25">
      <c r="B494" s="620">
        <v>42629</v>
      </c>
      <c r="C494" s="362">
        <v>9478</v>
      </c>
      <c r="D494" s="621">
        <v>16.015726999999998</v>
      </c>
      <c r="E494" s="363">
        <v>14.24</v>
      </c>
      <c r="F494" s="363">
        <f t="shared" si="100"/>
        <v>-16830.340505999982</v>
      </c>
      <c r="G494" s="363">
        <f t="shared" si="101"/>
        <v>151797.06050599998</v>
      </c>
      <c r="H494" s="365">
        <f t="shared" si="102"/>
        <v>-0.1108739553315312</v>
      </c>
      <c r="I494" s="363"/>
    </row>
    <row r="495" spans="2:9" x14ac:dyDescent="0.25">
      <c r="B495" s="620">
        <v>42632</v>
      </c>
      <c r="C495" s="362">
        <v>9678</v>
      </c>
      <c r="D495" s="621">
        <v>15.975311</v>
      </c>
      <c r="E495" s="363">
        <v>14.09</v>
      </c>
      <c r="F495" s="363">
        <f t="shared" si="100"/>
        <v>-18246.039857999996</v>
      </c>
      <c r="G495" s="363">
        <f t="shared" si="101"/>
        <v>154609.05985799999</v>
      </c>
      <c r="H495" s="364">
        <f t="shared" si="102"/>
        <v>-0.11801404054043141</v>
      </c>
      <c r="I495" s="363"/>
    </row>
    <row r="496" spans="2:9" x14ac:dyDescent="0.25">
      <c r="B496" s="620">
        <v>42633</v>
      </c>
      <c r="C496" s="362">
        <v>9878</v>
      </c>
      <c r="D496" s="621">
        <v>15.937544000000001</v>
      </c>
      <c r="E496" s="363">
        <v>13.87</v>
      </c>
      <c r="F496" s="363">
        <f t="shared" si="100"/>
        <v>-20423.199632000014</v>
      </c>
      <c r="G496" s="363">
        <f t="shared" si="101"/>
        <v>157431.05963200002</v>
      </c>
      <c r="H496" s="364">
        <f t="shared" si="102"/>
        <v>-0.12972789282966068</v>
      </c>
      <c r="I496" s="363"/>
    </row>
    <row r="497" spans="2:9" x14ac:dyDescent="0.25">
      <c r="B497" s="620">
        <v>42633</v>
      </c>
      <c r="C497" s="362">
        <v>10000</v>
      </c>
      <c r="D497" s="621">
        <v>15.915126000000001</v>
      </c>
      <c r="E497" s="363">
        <v>13.87</v>
      </c>
      <c r="F497" s="363">
        <f t="shared" si="100"/>
        <v>-20451.260000000017</v>
      </c>
      <c r="G497" s="363">
        <f t="shared" si="101"/>
        <v>159151.26</v>
      </c>
      <c r="H497" s="364">
        <f t="shared" si="102"/>
        <v>-0.12850203008132022</v>
      </c>
      <c r="I497" s="363"/>
    </row>
    <row r="498" spans="2:9" x14ac:dyDescent="0.25">
      <c r="B498" s="620">
        <v>42634</v>
      </c>
      <c r="C498" s="362">
        <v>9678</v>
      </c>
      <c r="D498" s="621">
        <v>15.969538999999999</v>
      </c>
      <c r="E498" s="363">
        <v>14.65</v>
      </c>
      <c r="F498" s="363">
        <f t="shared" si="100"/>
        <v>-12770.498441999989</v>
      </c>
      <c r="G498" s="363">
        <f t="shared" si="101"/>
        <v>154553.19844199999</v>
      </c>
      <c r="H498" s="364">
        <f t="shared" si="102"/>
        <v>-8.2628496664806608E-2</v>
      </c>
      <c r="I498" s="363"/>
    </row>
    <row r="499" spans="2:9" x14ac:dyDescent="0.25">
      <c r="B499" s="620">
        <v>42634</v>
      </c>
      <c r="C499" s="362">
        <v>9278</v>
      </c>
      <c r="D499" s="621">
        <v>16.026872999999998</v>
      </c>
      <c r="E499" s="363">
        <v>14.65</v>
      </c>
      <c r="F499" s="363">
        <f t="shared" si="100"/>
        <v>-12774.627693999981</v>
      </c>
      <c r="G499" s="363">
        <f t="shared" si="101"/>
        <v>148697.32769399998</v>
      </c>
      <c r="H499" s="364">
        <f t="shared" si="102"/>
        <v>-8.5910270830747718E-2</v>
      </c>
      <c r="I499" s="363">
        <v>16</v>
      </c>
    </row>
    <row r="500" spans="2:9" x14ac:dyDescent="0.25">
      <c r="B500" s="620">
        <v>42635</v>
      </c>
      <c r="C500" s="362">
        <v>9278</v>
      </c>
      <c r="D500" s="621">
        <v>16.026872999999998</v>
      </c>
      <c r="E500" s="363">
        <v>14.87</v>
      </c>
      <c r="F500" s="363">
        <f t="shared" ref="F500:F511" si="103">C500*(E500-D500)</f>
        <v>-10733.467693999992</v>
      </c>
      <c r="G500" s="363">
        <f t="shared" ref="G500:G511" si="104">IF(C500=0, 0,D500*C500)</f>
        <v>148697.32769399998</v>
      </c>
      <c r="H500" s="364">
        <f t="shared" ref="H500:H511" si="105">IF(C500=0, D500, (E500-D500)/D500)</f>
        <v>-7.2183326092369937E-2</v>
      </c>
      <c r="I500" s="363"/>
    </row>
    <row r="501" spans="2:9" x14ac:dyDescent="0.25">
      <c r="B501" s="620">
        <v>42636</v>
      </c>
      <c r="C501" s="362">
        <v>9478</v>
      </c>
      <c r="D501" s="621">
        <v>15.992122</v>
      </c>
      <c r="E501" s="363">
        <v>14.49</v>
      </c>
      <c r="F501" s="363">
        <f t="shared" si="103"/>
        <v>-14237.112315999999</v>
      </c>
      <c r="G501" s="363">
        <f t="shared" si="104"/>
        <v>151573.33231600001</v>
      </c>
      <c r="H501" s="364">
        <f t="shared" si="105"/>
        <v>-9.39288732289561E-2</v>
      </c>
      <c r="I501" s="363"/>
    </row>
    <row r="502" spans="2:9" x14ac:dyDescent="0.25">
      <c r="B502" s="620">
        <v>42639</v>
      </c>
      <c r="C502" s="362">
        <v>9278</v>
      </c>
      <c r="D502" s="621">
        <v>16.019549999999999</v>
      </c>
      <c r="E502" s="363">
        <v>14.41</v>
      </c>
      <c r="F502" s="363">
        <f t="shared" si="103"/>
        <v>-14933.404899999989</v>
      </c>
      <c r="G502" s="363">
        <f t="shared" si="104"/>
        <v>148629.38489999998</v>
      </c>
      <c r="H502" s="364">
        <f t="shared" si="105"/>
        <v>-0.10047410819904422</v>
      </c>
      <c r="I502" s="363">
        <v>16</v>
      </c>
    </row>
    <row r="503" spans="2:9" x14ac:dyDescent="0.25">
      <c r="B503" s="620">
        <v>42639</v>
      </c>
      <c r="C503" s="362">
        <v>9478</v>
      </c>
      <c r="D503" s="621">
        <v>15.987468</v>
      </c>
      <c r="E503" s="363">
        <v>14.41</v>
      </c>
      <c r="F503" s="363">
        <f t="shared" si="103"/>
        <v>-14951.241703999996</v>
      </c>
      <c r="G503" s="363">
        <f t="shared" si="104"/>
        <v>151529.221704</v>
      </c>
      <c r="H503" s="364">
        <f t="shared" si="105"/>
        <v>-9.8669032519721048E-2</v>
      </c>
      <c r="I503" s="363"/>
    </row>
    <row r="504" spans="2:9" x14ac:dyDescent="0.25">
      <c r="B504" s="620">
        <v>42639</v>
      </c>
      <c r="C504" s="362">
        <v>9678</v>
      </c>
      <c r="D504" s="621">
        <v>15.954266000000001</v>
      </c>
      <c r="E504" s="363">
        <v>14.41</v>
      </c>
      <c r="F504" s="363">
        <f t="shared" si="103"/>
        <v>-14945.406348000004</v>
      </c>
      <c r="G504" s="363">
        <f t="shared" si="104"/>
        <v>154405.386348</v>
      </c>
      <c r="H504" s="364">
        <f t="shared" si="105"/>
        <v>-9.6793296538994669E-2</v>
      </c>
      <c r="I504" s="363"/>
    </row>
    <row r="505" spans="2:9" x14ac:dyDescent="0.25">
      <c r="B505" s="620">
        <v>42640</v>
      </c>
      <c r="C505" s="362">
        <v>10000</v>
      </c>
      <c r="D505" s="621">
        <v>15.890373</v>
      </c>
      <c r="E505" s="363">
        <v>14.06</v>
      </c>
      <c r="F505" s="363">
        <f t="shared" si="103"/>
        <v>-18303.73</v>
      </c>
      <c r="G505" s="363">
        <f t="shared" si="104"/>
        <v>158903.73000000001</v>
      </c>
      <c r="H505" s="364">
        <f t="shared" si="105"/>
        <v>-0.11518754153851517</v>
      </c>
      <c r="I505" s="363"/>
    </row>
    <row r="506" spans="2:9" x14ac:dyDescent="0.25">
      <c r="B506" s="620">
        <v>42641</v>
      </c>
      <c r="C506" s="362">
        <v>9278</v>
      </c>
      <c r="D506" s="621">
        <v>15.968</v>
      </c>
      <c r="E506" s="363">
        <v>15.18</v>
      </c>
      <c r="F506" s="363">
        <f t="shared" si="103"/>
        <v>-7311.0640000000021</v>
      </c>
      <c r="G506" s="363">
        <f t="shared" si="104"/>
        <v>148151.10399999999</v>
      </c>
      <c r="H506" s="364">
        <f t="shared" si="105"/>
        <v>-4.9348697394789594E-2</v>
      </c>
      <c r="I506" s="363" t="s">
        <v>282</v>
      </c>
    </row>
    <row r="507" spans="2:9" x14ac:dyDescent="0.25">
      <c r="B507" s="620">
        <v>42641</v>
      </c>
      <c r="C507" s="362">
        <v>8978</v>
      </c>
      <c r="D507" s="621">
        <v>15.991466000000001</v>
      </c>
      <c r="E507" s="363">
        <v>15.18</v>
      </c>
      <c r="F507" s="363">
        <f t="shared" si="103"/>
        <v>-7285.3417480000098</v>
      </c>
      <c r="G507" s="363">
        <f t="shared" si="104"/>
        <v>143571.38174800001</v>
      </c>
      <c r="H507" s="364">
        <f t="shared" si="105"/>
        <v>-5.0743690415875634E-2</v>
      </c>
      <c r="I507" s="363"/>
    </row>
    <row r="508" spans="2:9" x14ac:dyDescent="0.25">
      <c r="B508" s="620">
        <v>42642</v>
      </c>
      <c r="C508" s="362">
        <v>8678</v>
      </c>
      <c r="D508" s="621">
        <v>16.016100000000002</v>
      </c>
      <c r="E508" s="363">
        <v>15.9</v>
      </c>
      <c r="F508" s="363">
        <f t="shared" si="103"/>
        <v>-1007.5158000000105</v>
      </c>
      <c r="G508" s="363">
        <f t="shared" si="104"/>
        <v>138987.71580000001</v>
      </c>
      <c r="H508" s="364">
        <f t="shared" si="105"/>
        <v>-7.2489557382884214E-3</v>
      </c>
      <c r="I508" s="363"/>
    </row>
    <row r="509" spans="2:9" x14ac:dyDescent="0.25">
      <c r="B509" s="620">
        <v>42642</v>
      </c>
      <c r="C509" s="362">
        <v>7978</v>
      </c>
      <c r="D509" s="621">
        <v>16.036825</v>
      </c>
      <c r="E509" s="363">
        <v>15.9</v>
      </c>
      <c r="F509" s="363">
        <f t="shared" si="103"/>
        <v>-1091.5898499999998</v>
      </c>
      <c r="G509" s="363">
        <f t="shared" si="104"/>
        <v>127941.78985</v>
      </c>
      <c r="H509" s="364">
        <f t="shared" si="105"/>
        <v>-8.5319257396648009E-3</v>
      </c>
      <c r="I509" s="363"/>
    </row>
    <row r="510" spans="2:9" x14ac:dyDescent="0.25">
      <c r="B510" s="620">
        <v>42642</v>
      </c>
      <c r="C510" s="362">
        <v>7764</v>
      </c>
      <c r="D510" s="621">
        <v>16.038399999999999</v>
      </c>
      <c r="E510" s="363">
        <v>15.9</v>
      </c>
      <c r="F510" s="363">
        <f t="shared" si="103"/>
        <v>-1074.5375999999919</v>
      </c>
      <c r="G510" s="363">
        <f t="shared" si="104"/>
        <v>124522.1376</v>
      </c>
      <c r="H510" s="364">
        <f t="shared" si="105"/>
        <v>-8.6292897047086353E-3</v>
      </c>
      <c r="I510" s="363"/>
    </row>
    <row r="511" spans="2:9" x14ac:dyDescent="0.25">
      <c r="B511" s="620">
        <v>42642</v>
      </c>
      <c r="C511" s="362">
        <v>8178</v>
      </c>
      <c r="D511" s="621">
        <v>16.019235999999999</v>
      </c>
      <c r="E511" s="363">
        <v>15.9</v>
      </c>
      <c r="F511" s="363">
        <f t="shared" si="103"/>
        <v>-975.11200799999187</v>
      </c>
      <c r="G511" s="363">
        <f t="shared" si="104"/>
        <v>131005.31200799999</v>
      </c>
      <c r="H511" s="364">
        <f t="shared" si="105"/>
        <v>-7.4433012910228059E-3</v>
      </c>
      <c r="I511" s="363" t="s">
        <v>283</v>
      </c>
    </row>
    <row r="512" spans="2:9" ht="15" customHeight="1" x14ac:dyDescent="0.25">
      <c r="B512" s="620">
        <v>42643</v>
      </c>
      <c r="C512" s="362">
        <v>8178</v>
      </c>
      <c r="D512" s="621">
        <v>16.019235999999999</v>
      </c>
      <c r="E512" s="363">
        <v>15.81</v>
      </c>
      <c r="F512" s="363">
        <f>C512*(E512-D512)</f>
        <v>-1711.1320079999907</v>
      </c>
      <c r="G512" s="363">
        <f>IF(C512=0, 0,D512*C512)</f>
        <v>131005.31200799999</v>
      </c>
      <c r="H512" s="364">
        <f>IF(C512=0, D512, (E512-D512)/D512)</f>
        <v>-1.3061546755413234E-2</v>
      </c>
      <c r="I512" s="363"/>
    </row>
    <row r="513" spans="2:9" x14ac:dyDescent="0.25">
      <c r="B513" s="620">
        <v>42646</v>
      </c>
      <c r="C513" s="362">
        <v>8178</v>
      </c>
      <c r="D513" s="621">
        <v>16.019235999999999</v>
      </c>
      <c r="E513" s="363">
        <v>15.98</v>
      </c>
      <c r="F513" s="363">
        <f t="shared" ref="F513:F522" si="106">C513*(E513-D513)</f>
        <v>-320.8720079999913</v>
      </c>
      <c r="G513" s="363">
        <f t="shared" ref="G513:G522" si="107">IF(C513=0, 0,D513*C513)</f>
        <v>131005.31200799999</v>
      </c>
      <c r="H513" s="364">
        <f t="shared" ref="H513:H522" si="108">IF(C513=0, D513, (E513-D513)/D513)</f>
        <v>-2.4493053226757469E-3</v>
      </c>
      <c r="I513" s="363"/>
    </row>
    <row r="514" spans="2:9" x14ac:dyDescent="0.25">
      <c r="B514" s="620">
        <v>42647</v>
      </c>
      <c r="C514" s="362">
        <v>8678</v>
      </c>
      <c r="D514" s="621">
        <v>16.010061</v>
      </c>
      <c r="E514" s="363">
        <v>15.63</v>
      </c>
      <c r="F514" s="363">
        <f t="shared" si="106"/>
        <v>-3298.169357999996</v>
      </c>
      <c r="G514" s="363">
        <f t="shared" si="107"/>
        <v>138935.309358</v>
      </c>
      <c r="H514" s="364">
        <f t="shared" si="108"/>
        <v>-2.3738885192255015E-2</v>
      </c>
      <c r="I514" s="363"/>
    </row>
    <row r="515" spans="2:9" x14ac:dyDescent="0.25">
      <c r="B515" s="620">
        <v>42647</v>
      </c>
      <c r="C515" s="362">
        <v>9178</v>
      </c>
      <c r="D515" s="621">
        <v>15.988811</v>
      </c>
      <c r="E515" s="363">
        <v>15.63</v>
      </c>
      <c r="F515" s="363">
        <f t="shared" si="106"/>
        <v>-3293.1673579999938</v>
      </c>
      <c r="G515" s="363">
        <f t="shared" si="107"/>
        <v>146745.30735799999</v>
      </c>
      <c r="H515" s="364">
        <f t="shared" si="108"/>
        <v>-2.2441381038277287E-2</v>
      </c>
      <c r="I515" s="363"/>
    </row>
    <row r="516" spans="2:9" x14ac:dyDescent="0.25">
      <c r="B516" s="620">
        <v>42648</v>
      </c>
      <c r="C516" s="362">
        <v>8178</v>
      </c>
      <c r="D516" s="621">
        <v>15.977725</v>
      </c>
      <c r="E516" s="363">
        <v>16.12</v>
      </c>
      <c r="F516" s="363">
        <f t="shared" si="106"/>
        <v>1163.524950000012</v>
      </c>
      <c r="G516" s="363">
        <f t="shared" si="107"/>
        <v>130665.83504999999</v>
      </c>
      <c r="H516" s="364">
        <f t="shared" si="108"/>
        <v>8.904584351026288E-3</v>
      </c>
      <c r="I516" s="363">
        <v>15.75</v>
      </c>
    </row>
    <row r="517" spans="2:9" x14ac:dyDescent="0.25">
      <c r="B517" s="620">
        <v>42648</v>
      </c>
      <c r="C517" s="383">
        <v>7678</v>
      </c>
      <c r="D517" s="622">
        <v>15.951529000000001</v>
      </c>
      <c r="E517" s="363">
        <v>16.12</v>
      </c>
      <c r="F517" s="363">
        <f t="shared" si="106"/>
        <v>1293.5203380000021</v>
      </c>
      <c r="G517" s="363">
        <f t="shared" si="107"/>
        <v>122475.839662</v>
      </c>
      <c r="H517" s="364">
        <f t="shared" si="108"/>
        <v>1.0561432700275958E-2</v>
      </c>
      <c r="I517" s="363" t="s">
        <v>287</v>
      </c>
    </row>
    <row r="518" spans="2:9" x14ac:dyDescent="0.25">
      <c r="B518" s="620">
        <v>42649</v>
      </c>
      <c r="C518" s="362">
        <v>8678</v>
      </c>
      <c r="D518" s="621">
        <v>15.941579000000001</v>
      </c>
      <c r="E518" s="363">
        <v>16.079999999999998</v>
      </c>
      <c r="F518" s="363">
        <f t="shared" si="106"/>
        <v>1201.2174379999781</v>
      </c>
      <c r="G518" s="363">
        <f t="shared" si="107"/>
        <v>138341.022562</v>
      </c>
      <c r="H518" s="364">
        <f t="shared" si="108"/>
        <v>8.683016908174369E-3</v>
      </c>
      <c r="I518" s="363"/>
    </row>
    <row r="519" spans="2:9" x14ac:dyDescent="0.25">
      <c r="B519" s="620">
        <v>42650</v>
      </c>
      <c r="C519" s="362">
        <v>8978</v>
      </c>
      <c r="D519" s="621">
        <v>15.935176999999999</v>
      </c>
      <c r="E519" s="363">
        <v>15.56</v>
      </c>
      <c r="F519" s="363">
        <f t="shared" si="106"/>
        <v>-3368.3391059999908</v>
      </c>
      <c r="G519" s="363">
        <f t="shared" si="107"/>
        <v>143066.01910599999</v>
      </c>
      <c r="H519" s="364">
        <f t="shared" si="108"/>
        <v>-2.354394933925108E-2</v>
      </c>
      <c r="I519" s="363"/>
    </row>
    <row r="520" spans="2:9" x14ac:dyDescent="0.25">
      <c r="B520" s="620">
        <v>42650</v>
      </c>
      <c r="C520" s="362">
        <v>9278</v>
      </c>
      <c r="D520" s="621">
        <v>15.923692000000001</v>
      </c>
      <c r="E520" s="363">
        <v>15.56</v>
      </c>
      <c r="F520" s="363">
        <f t="shared" si="106"/>
        <v>-3374.3343760000034</v>
      </c>
      <c r="G520" s="363">
        <f t="shared" si="107"/>
        <v>147740.01437600001</v>
      </c>
      <c r="H520" s="364">
        <f t="shared" si="108"/>
        <v>-2.2839678134945106E-2</v>
      </c>
      <c r="I520" s="363">
        <v>15.8</v>
      </c>
    </row>
    <row r="521" spans="2:9" x14ac:dyDescent="0.25">
      <c r="B521" s="620">
        <v>42653</v>
      </c>
      <c r="C521" s="383">
        <v>9678</v>
      </c>
      <c r="D521" s="622">
        <v>15.9153</v>
      </c>
      <c r="E521" s="363">
        <v>15.72</v>
      </c>
      <c r="F521" s="363">
        <f t="shared" si="106"/>
        <v>-1890.1133999999961</v>
      </c>
      <c r="G521" s="363">
        <f t="shared" si="107"/>
        <v>154028.27340000001</v>
      </c>
      <c r="H521" s="364">
        <f t="shared" si="108"/>
        <v>-1.2271210721758281E-2</v>
      </c>
      <c r="I521" s="363"/>
    </row>
    <row r="522" spans="2:9" x14ac:dyDescent="0.25">
      <c r="B522" s="620">
        <v>42661</v>
      </c>
      <c r="C522" s="383">
        <v>10000</v>
      </c>
      <c r="D522" s="622">
        <v>15.901258</v>
      </c>
      <c r="E522" s="363">
        <v>14.2</v>
      </c>
      <c r="F522" s="363">
        <f t="shared" si="106"/>
        <v>-17012.580000000009</v>
      </c>
      <c r="G522" s="363">
        <f t="shared" si="107"/>
        <v>159012.58000000002</v>
      </c>
      <c r="H522" s="364">
        <f t="shared" si="108"/>
        <v>-0.10698889358313669</v>
      </c>
      <c r="I522" s="363"/>
    </row>
    <row r="523" spans="2:9" x14ac:dyDescent="0.25">
      <c r="B523" s="620">
        <v>42663</v>
      </c>
      <c r="C523" s="362">
        <v>10000</v>
      </c>
      <c r="D523" s="621">
        <v>15.901258</v>
      </c>
      <c r="E523" s="363">
        <v>14.7</v>
      </c>
      <c r="F523" s="363">
        <f>C523*(E523-D523)</f>
        <v>-12012.580000000011</v>
      </c>
      <c r="G523" s="363">
        <f>IF(C523=0, 0,D523*C523)</f>
        <v>159012.58000000002</v>
      </c>
      <c r="H523" s="365">
        <f>IF(C523=0, D523, (E523-D523)/D523)</f>
        <v>-7.5544840540289399E-2</v>
      </c>
      <c r="I523" s="363"/>
    </row>
    <row r="524" spans="2:9" x14ac:dyDescent="0.25">
      <c r="B524" s="620">
        <v>42668</v>
      </c>
      <c r="C524" s="362">
        <v>11000</v>
      </c>
      <c r="D524" s="621">
        <v>15.74728</v>
      </c>
      <c r="E524" s="363">
        <v>14.18</v>
      </c>
      <c r="F524" s="363">
        <f>C524*(E524-D524)</f>
        <v>-17240.080000000002</v>
      </c>
      <c r="G524" s="363">
        <f>IF(C524=0, 0,D524*C524)</f>
        <v>173220.08</v>
      </c>
      <c r="H524" s="365">
        <f>IF(C524=0, D524, (E524-D524)/D524)</f>
        <v>-9.9527029429844413E-2</v>
      </c>
      <c r="I524" s="363"/>
    </row>
    <row r="525" spans="2:9" x14ac:dyDescent="0.25">
      <c r="B525" s="620">
        <v>42670</v>
      </c>
      <c r="C525" s="362">
        <v>11500</v>
      </c>
      <c r="D525" s="621">
        <v>15.679137000000001</v>
      </c>
      <c r="E525" s="363">
        <v>13.95</v>
      </c>
      <c r="F525" s="363">
        <f>C525*(E525-D525)</f>
        <v>-19885.075500000017</v>
      </c>
      <c r="G525" s="363">
        <f>IF(C525=0, 0,D525*C525)</f>
        <v>180310.07550000001</v>
      </c>
      <c r="H525" s="365">
        <f>IF(C525=0, D525, (E525-D525)/D525)</f>
        <v>-0.11028266415428357</v>
      </c>
      <c r="I525" s="363"/>
    </row>
    <row r="526" spans="2:9" x14ac:dyDescent="0.25">
      <c r="B526" s="620">
        <v>42670</v>
      </c>
      <c r="C526" s="362">
        <v>12000</v>
      </c>
      <c r="D526" s="621">
        <v>15.6113</v>
      </c>
      <c r="E526" s="363">
        <v>13.95</v>
      </c>
      <c r="F526" s="363">
        <f t="shared" ref="F526:F533" si="109">C526*(E526-D526)</f>
        <v>-19935.600000000009</v>
      </c>
      <c r="G526" s="363">
        <f t="shared" ref="G526:G533" si="110">IF(C526=0, 0,D526*C526)</f>
        <v>187335.6</v>
      </c>
      <c r="H526" s="365">
        <f t="shared" ref="H526:H533" si="111">IF(C526=0, D526, (E526-D526)/D526)</f>
        <v>-0.10641650599245422</v>
      </c>
      <c r="I526" s="363"/>
    </row>
    <row r="527" spans="2:9" x14ac:dyDescent="0.25">
      <c r="B527" s="620">
        <v>42670</v>
      </c>
      <c r="C527" s="362">
        <v>12500</v>
      </c>
      <c r="D527" s="621">
        <v>15.542006000000001</v>
      </c>
      <c r="E527" s="363">
        <v>13.95</v>
      </c>
      <c r="F527" s="363">
        <f t="shared" si="109"/>
        <v>-19900.075000000015</v>
      </c>
      <c r="G527" s="363">
        <f t="shared" si="110"/>
        <v>194275.07500000001</v>
      </c>
      <c r="H527" s="365">
        <f t="shared" si="111"/>
        <v>-0.10243246592492637</v>
      </c>
      <c r="I527" s="363"/>
    </row>
    <row r="528" spans="2:9" x14ac:dyDescent="0.25">
      <c r="B528" s="620">
        <v>42671</v>
      </c>
      <c r="C528" s="362">
        <v>12500</v>
      </c>
      <c r="D528" s="621">
        <v>15.536431</v>
      </c>
      <c r="E528" s="363">
        <v>13.72</v>
      </c>
      <c r="F528" s="363">
        <f t="shared" si="109"/>
        <v>-22705.387499999997</v>
      </c>
      <c r="G528" s="363">
        <f t="shared" si="110"/>
        <v>194205.38750000001</v>
      </c>
      <c r="H528" s="365">
        <f t="shared" si="111"/>
        <v>-0.11691430290521676</v>
      </c>
      <c r="I528" s="363"/>
    </row>
    <row r="529" spans="2:9" x14ac:dyDescent="0.25">
      <c r="B529" s="620">
        <v>42674</v>
      </c>
      <c r="C529" s="362">
        <v>12500</v>
      </c>
      <c r="D529" s="621">
        <v>15.5313</v>
      </c>
      <c r="E529" s="363">
        <v>13.18</v>
      </c>
      <c r="F529" s="363">
        <f t="shared" si="109"/>
        <v>-29391.250000000004</v>
      </c>
      <c r="G529" s="363">
        <f t="shared" si="110"/>
        <v>194141.25</v>
      </c>
      <c r="H529" s="365">
        <f t="shared" si="111"/>
        <v>-0.15139106192012261</v>
      </c>
      <c r="I529" s="363"/>
    </row>
    <row r="530" spans="2:9" x14ac:dyDescent="0.25">
      <c r="B530" s="620">
        <v>42676</v>
      </c>
      <c r="C530" s="362">
        <v>12500</v>
      </c>
      <c r="D530" s="621">
        <v>15.528746</v>
      </c>
      <c r="E530" s="363">
        <v>12.78</v>
      </c>
      <c r="F530" s="363">
        <f t="shared" si="109"/>
        <v>-34359.325000000004</v>
      </c>
      <c r="G530" s="363">
        <f t="shared" si="110"/>
        <v>194109.32500000001</v>
      </c>
      <c r="H530" s="364">
        <f t="shared" si="111"/>
        <v>-0.17701017197396368</v>
      </c>
      <c r="I530" s="363"/>
    </row>
    <row r="531" spans="2:9" x14ac:dyDescent="0.25">
      <c r="B531" s="620">
        <v>42677</v>
      </c>
      <c r="C531" s="362">
        <v>10000</v>
      </c>
      <c r="D531" s="621">
        <v>15.813000000000001</v>
      </c>
      <c r="E531" s="363">
        <v>14.15</v>
      </c>
      <c r="F531" s="363">
        <f t="shared" si="109"/>
        <v>-16630.000000000004</v>
      </c>
      <c r="G531" s="363">
        <f t="shared" si="110"/>
        <v>158130</v>
      </c>
      <c r="H531" s="364">
        <f t="shared" si="111"/>
        <v>-0.10516663504711314</v>
      </c>
      <c r="I531" s="363"/>
    </row>
    <row r="532" spans="2:9" x14ac:dyDescent="0.25">
      <c r="B532" s="620">
        <v>42678</v>
      </c>
      <c r="C532" s="362">
        <v>11000</v>
      </c>
      <c r="D532" s="621">
        <v>15.62</v>
      </c>
      <c r="E532" s="363">
        <v>13.69</v>
      </c>
      <c r="F532" s="363">
        <f t="shared" si="109"/>
        <v>-21229.999999999996</v>
      </c>
      <c r="G532" s="363">
        <f t="shared" si="110"/>
        <v>171820</v>
      </c>
      <c r="H532" s="364">
        <f t="shared" si="111"/>
        <v>-0.12355953905249678</v>
      </c>
      <c r="I532" s="363"/>
    </row>
    <row r="533" spans="2:9" x14ac:dyDescent="0.25">
      <c r="B533" s="620">
        <v>42701</v>
      </c>
      <c r="C533" s="362">
        <v>7678</v>
      </c>
      <c r="D533" s="621">
        <v>15.484220000000001</v>
      </c>
      <c r="E533" s="363">
        <v>16.28</v>
      </c>
      <c r="F533" s="363">
        <f t="shared" si="109"/>
        <v>6109.9988400000047</v>
      </c>
      <c r="G533" s="363">
        <f t="shared" si="110"/>
        <v>118887.84116000001</v>
      </c>
      <c r="H533" s="364">
        <f t="shared" si="111"/>
        <v>5.1392966516879801E-2</v>
      </c>
      <c r="I533" s="363" t="s">
        <v>298</v>
      </c>
    </row>
    <row r="534" spans="2:9" x14ac:dyDescent="0.25">
      <c r="B534" s="620">
        <v>42702</v>
      </c>
      <c r="C534" s="362">
        <v>8178</v>
      </c>
      <c r="D534" s="621">
        <v>15.519399999999999</v>
      </c>
      <c r="E534" s="363">
        <v>15.62</v>
      </c>
      <c r="F534" s="363">
        <f t="shared" ref="F534:F551" si="112">C534*(E534-D534)</f>
        <v>822.70680000000016</v>
      </c>
      <c r="G534" s="363">
        <f t="shared" ref="G534:G551" si="113">IF(C534=0, 0,D534*C534)</f>
        <v>126917.6532</v>
      </c>
      <c r="H534" s="364">
        <f t="shared" ref="H534:H551" si="114">IF(C534=0, D534, (E534-D534)/D534)</f>
        <v>6.4822093637640649E-3</v>
      </c>
      <c r="I534" s="363" t="s">
        <v>302</v>
      </c>
    </row>
    <row r="535" spans="2:9" x14ac:dyDescent="0.25">
      <c r="B535" s="620">
        <v>42702</v>
      </c>
      <c r="C535" s="362">
        <v>8678</v>
      </c>
      <c r="D535" s="621">
        <v>15.5304</v>
      </c>
      <c r="E535" s="363">
        <v>15.54</v>
      </c>
      <c r="F535" s="363">
        <f t="shared" si="112"/>
        <v>83.308799999990825</v>
      </c>
      <c r="G535" s="363">
        <f t="shared" si="113"/>
        <v>134772.8112</v>
      </c>
      <c r="H535" s="364">
        <f t="shared" si="114"/>
        <v>6.1814248184199655E-4</v>
      </c>
      <c r="I535" s="363"/>
    </row>
    <row r="536" spans="2:9" x14ac:dyDescent="0.25">
      <c r="B536" s="620">
        <v>42703</v>
      </c>
      <c r="C536" s="362">
        <v>8978</v>
      </c>
      <c r="D536" s="621">
        <v>15.5053</v>
      </c>
      <c r="E536" s="363">
        <v>14.95</v>
      </c>
      <c r="F536" s="363">
        <f t="shared" si="112"/>
        <v>-4985.4834000000074</v>
      </c>
      <c r="G536" s="363">
        <f t="shared" si="113"/>
        <v>139206.5834</v>
      </c>
      <c r="H536" s="364">
        <f t="shared" si="114"/>
        <v>-3.5813560524465882E-2</v>
      </c>
      <c r="I536" s="363"/>
    </row>
    <row r="537" spans="2:9" x14ac:dyDescent="0.25">
      <c r="B537" s="620">
        <v>42704</v>
      </c>
      <c r="C537" s="362">
        <v>5178</v>
      </c>
      <c r="D537" s="621">
        <v>14.3947</v>
      </c>
      <c r="E537" s="363">
        <v>18.059999999999999</v>
      </c>
      <c r="F537" s="363">
        <f t="shared" si="112"/>
        <v>18978.923399999992</v>
      </c>
      <c r="G537" s="363">
        <f t="shared" si="113"/>
        <v>74535.756600000008</v>
      </c>
      <c r="H537" s="364">
        <f t="shared" si="114"/>
        <v>0.25462843963403187</v>
      </c>
      <c r="I537" s="363"/>
    </row>
    <row r="538" spans="2:9" x14ac:dyDescent="0.25">
      <c r="B538" s="620">
        <v>42705</v>
      </c>
      <c r="C538" s="362">
        <v>4678</v>
      </c>
      <c r="D538" s="621">
        <v>13.905799999999999</v>
      </c>
      <c r="E538" s="363">
        <v>17.89</v>
      </c>
      <c r="F538" s="363">
        <f t="shared" si="112"/>
        <v>18638.087600000006</v>
      </c>
      <c r="G538" s="363">
        <f t="shared" si="113"/>
        <v>65051.332399999999</v>
      </c>
      <c r="H538" s="364">
        <f t="shared" si="114"/>
        <v>0.28651354111234173</v>
      </c>
      <c r="I538" s="363"/>
    </row>
    <row r="539" spans="2:9" x14ac:dyDescent="0.25">
      <c r="B539" s="620">
        <v>42705</v>
      </c>
      <c r="C539" s="362">
        <v>5000</v>
      </c>
      <c r="D539" s="621">
        <v>14.1645</v>
      </c>
      <c r="E539" s="363">
        <v>17.89</v>
      </c>
      <c r="F539" s="363">
        <f t="shared" si="112"/>
        <v>18627.5</v>
      </c>
      <c r="G539" s="363">
        <f t="shared" si="113"/>
        <v>70822.5</v>
      </c>
      <c r="H539" s="364">
        <f t="shared" si="114"/>
        <v>0.2630166966712556</v>
      </c>
      <c r="I539" s="363"/>
    </row>
    <row r="540" spans="2:9" x14ac:dyDescent="0.25">
      <c r="B540" s="620">
        <v>42708</v>
      </c>
      <c r="C540" s="362">
        <v>5000</v>
      </c>
      <c r="D540" s="621">
        <v>14.1645</v>
      </c>
      <c r="E540" s="363">
        <v>18.2</v>
      </c>
      <c r="F540" s="363">
        <f t="shared" si="112"/>
        <v>20177.499999999996</v>
      </c>
      <c r="G540" s="363">
        <f t="shared" si="113"/>
        <v>70822.5</v>
      </c>
      <c r="H540" s="364">
        <f t="shared" si="114"/>
        <v>0.28490239683716323</v>
      </c>
      <c r="I540" s="363"/>
    </row>
    <row r="541" spans="2:9" x14ac:dyDescent="0.25">
      <c r="B541" s="620">
        <v>42711</v>
      </c>
      <c r="C541" s="362">
        <v>5000</v>
      </c>
      <c r="D541" s="621">
        <v>14.143514</v>
      </c>
      <c r="E541" s="363">
        <v>18.420000000000002</v>
      </c>
      <c r="F541" s="363">
        <f t="shared" si="112"/>
        <v>21382.430000000011</v>
      </c>
      <c r="G541" s="363">
        <f t="shared" si="113"/>
        <v>70717.569999999992</v>
      </c>
      <c r="H541" s="364">
        <f t="shared" si="114"/>
        <v>0.3023637548631834</v>
      </c>
      <c r="I541" s="363"/>
    </row>
    <row r="542" spans="2:9" x14ac:dyDescent="0.25">
      <c r="B542" s="620">
        <v>42713</v>
      </c>
      <c r="C542" s="362">
        <v>5000</v>
      </c>
      <c r="D542" s="621">
        <v>14.127554</v>
      </c>
      <c r="E542" s="363">
        <v>18.25</v>
      </c>
      <c r="F542" s="363">
        <f t="shared" si="112"/>
        <v>20612.23</v>
      </c>
      <c r="G542" s="363">
        <f t="shared" si="113"/>
        <v>70637.77</v>
      </c>
      <c r="H542" s="364">
        <f t="shared" si="114"/>
        <v>0.29180182216964096</v>
      </c>
      <c r="I542" s="363"/>
    </row>
    <row r="543" spans="2:9" x14ac:dyDescent="0.25">
      <c r="B543" s="620">
        <v>42716</v>
      </c>
      <c r="C543" s="362">
        <v>5000</v>
      </c>
      <c r="D543" s="621">
        <v>14.0276</v>
      </c>
      <c r="E543" s="363">
        <v>18.489999999999998</v>
      </c>
      <c r="F543" s="363">
        <f t="shared" si="112"/>
        <v>22311.999999999993</v>
      </c>
      <c r="G543" s="363">
        <f t="shared" si="113"/>
        <v>70138</v>
      </c>
      <c r="H543" s="364">
        <f t="shared" si="114"/>
        <v>0.3181157147338104</v>
      </c>
      <c r="I543" s="363" t="s">
        <v>185</v>
      </c>
    </row>
    <row r="544" spans="2:9" x14ac:dyDescent="0.25">
      <c r="B544" s="620">
        <v>42718</v>
      </c>
      <c r="C544" s="362">
        <v>5000</v>
      </c>
      <c r="D544" s="621">
        <v>14.025399999999999</v>
      </c>
      <c r="E544" s="363">
        <v>18.2</v>
      </c>
      <c r="F544" s="363">
        <f t="shared" si="112"/>
        <v>20873</v>
      </c>
      <c r="G544" s="363">
        <f t="shared" si="113"/>
        <v>70127</v>
      </c>
      <c r="H544" s="364">
        <f t="shared" si="114"/>
        <v>0.29764569994438661</v>
      </c>
      <c r="I544" s="363">
        <v>13.8</v>
      </c>
    </row>
    <row r="545" spans="1:10" x14ac:dyDescent="0.25">
      <c r="B545" s="620">
        <v>42726</v>
      </c>
      <c r="C545" s="362">
        <v>5000</v>
      </c>
      <c r="D545" s="621">
        <v>14.025399999999999</v>
      </c>
      <c r="E545" s="363">
        <v>18.04</v>
      </c>
      <c r="F545" s="363">
        <f t="shared" si="112"/>
        <v>20073</v>
      </c>
      <c r="G545" s="363">
        <f t="shared" si="113"/>
        <v>70127</v>
      </c>
      <c r="H545" s="364">
        <f t="shared" si="114"/>
        <v>0.28623782565916123</v>
      </c>
      <c r="I545" s="363"/>
    </row>
    <row r="546" spans="1:10" x14ac:dyDescent="0.25">
      <c r="B546" s="620">
        <v>42733</v>
      </c>
      <c r="C546" s="362">
        <v>6000</v>
      </c>
      <c r="D546" s="621">
        <v>14.627558000000001</v>
      </c>
      <c r="E546" s="363">
        <v>17.57</v>
      </c>
      <c r="F546" s="443">
        <f t="shared" si="112"/>
        <v>17654.651999999998</v>
      </c>
      <c r="G546" s="363">
        <f t="shared" si="113"/>
        <v>87765.347999999998</v>
      </c>
      <c r="H546" s="365">
        <f t="shared" si="114"/>
        <v>0.20115743174629694</v>
      </c>
      <c r="I546" s="363"/>
      <c r="J546" s="3"/>
    </row>
    <row r="547" spans="1:10" x14ac:dyDescent="0.25">
      <c r="B547" s="620">
        <v>42734</v>
      </c>
      <c r="C547" s="362">
        <v>6000</v>
      </c>
      <c r="D547" s="621">
        <v>14.562623</v>
      </c>
      <c r="E547" s="363">
        <v>17.309999999999999</v>
      </c>
      <c r="F547" s="443">
        <f t="shared" si="112"/>
        <v>16484.261999999992</v>
      </c>
      <c r="G547" s="363">
        <f t="shared" si="113"/>
        <v>87375.737999999998</v>
      </c>
      <c r="H547" s="365">
        <f t="shared" si="114"/>
        <v>0.18865948806063293</v>
      </c>
      <c r="I547" s="363"/>
    </row>
    <row r="548" spans="1:10" x14ac:dyDescent="0.25">
      <c r="B548" s="620">
        <v>42739</v>
      </c>
      <c r="C548" s="362">
        <v>5500</v>
      </c>
      <c r="D548" s="621">
        <v>14.242898</v>
      </c>
      <c r="E548" s="363">
        <v>18.05</v>
      </c>
      <c r="F548" s="443">
        <f t="shared" si="112"/>
        <v>20939.061000000002</v>
      </c>
      <c r="G548" s="363">
        <f t="shared" si="113"/>
        <v>78335.938999999998</v>
      </c>
      <c r="H548" s="365">
        <f t="shared" si="114"/>
        <v>0.26729827033796072</v>
      </c>
      <c r="I548" s="363"/>
    </row>
    <row r="549" spans="1:10" x14ac:dyDescent="0.25">
      <c r="B549" s="620">
        <v>42741</v>
      </c>
      <c r="C549" s="362">
        <v>6000</v>
      </c>
      <c r="D549" s="621">
        <v>14.54599</v>
      </c>
      <c r="E549" s="363">
        <v>17.98</v>
      </c>
      <c r="F549" s="443">
        <f t="shared" si="112"/>
        <v>20604.060000000005</v>
      </c>
      <c r="G549" s="363">
        <f t="shared" si="113"/>
        <v>87275.94</v>
      </c>
      <c r="H549" s="365">
        <f t="shared" si="114"/>
        <v>0.23607949682352322</v>
      </c>
      <c r="I549" s="363"/>
    </row>
    <row r="550" spans="1:10" x14ac:dyDescent="0.25">
      <c r="B550" s="620">
        <v>42748</v>
      </c>
      <c r="C550" s="362">
        <v>6000</v>
      </c>
      <c r="D550" s="621">
        <v>14.527687999999999</v>
      </c>
      <c r="E550" s="363">
        <v>17.46</v>
      </c>
      <c r="F550" s="443">
        <f t="shared" si="112"/>
        <v>17593.872000000007</v>
      </c>
      <c r="G550" s="363">
        <f t="shared" si="113"/>
        <v>87166.127999999997</v>
      </c>
      <c r="H550" s="365">
        <f t="shared" si="114"/>
        <v>0.20184299112150547</v>
      </c>
      <c r="I550" s="363"/>
    </row>
    <row r="551" spans="1:10" x14ac:dyDescent="0.25">
      <c r="A551" s="226" t="s">
        <v>325</v>
      </c>
      <c r="B551" s="620">
        <v>42754</v>
      </c>
      <c r="C551" s="362">
        <v>6000</v>
      </c>
      <c r="D551" s="621">
        <v>14.527687999999999</v>
      </c>
      <c r="E551" s="363">
        <v>17.27</v>
      </c>
      <c r="F551" s="443">
        <f t="shared" si="112"/>
        <v>16453.871999999999</v>
      </c>
      <c r="G551" s="363">
        <f t="shared" si="113"/>
        <v>87166.127999999997</v>
      </c>
      <c r="H551" s="365">
        <f t="shared" si="114"/>
        <v>0.1887645164185795</v>
      </c>
      <c r="I551" s="363"/>
    </row>
    <row r="552" spans="1:10" x14ac:dyDescent="0.25">
      <c r="A552" t="s">
        <v>325</v>
      </c>
      <c r="B552" s="620">
        <v>42760</v>
      </c>
      <c r="C552" s="362">
        <v>6000</v>
      </c>
      <c r="D552" s="621">
        <v>14.527687999999999</v>
      </c>
      <c r="E552" s="363">
        <v>17.75</v>
      </c>
      <c r="F552" s="443">
        <f t="shared" ref="F552:F566" si="115">C552*(E552-D552)</f>
        <v>19333.872000000003</v>
      </c>
      <c r="G552" s="363">
        <f t="shared" ref="G552:G566" si="116">IF(C552=0, 0,D552*C552)</f>
        <v>87166.127999999997</v>
      </c>
      <c r="H552" s="365">
        <f t="shared" ref="H552:H566" si="117">IF(C552=0, D552, (E552-D552)/D552)</f>
        <v>0.22180487356281334</v>
      </c>
      <c r="I552" s="363"/>
    </row>
    <row r="553" spans="1:10" x14ac:dyDescent="0.25">
      <c r="A553" t="s">
        <v>357</v>
      </c>
      <c r="B553" s="620">
        <v>42761</v>
      </c>
      <c r="C553" s="362">
        <v>6000</v>
      </c>
      <c r="D553" s="621">
        <v>14.50817</v>
      </c>
      <c r="E553" s="363">
        <v>17.75</v>
      </c>
      <c r="F553" s="443">
        <f t="shared" si="115"/>
        <v>19450.98</v>
      </c>
      <c r="G553" s="363">
        <f t="shared" si="116"/>
        <v>87049.02</v>
      </c>
      <c r="H553" s="365">
        <f t="shared" si="117"/>
        <v>0.22344858104088938</v>
      </c>
      <c r="I553" s="363"/>
    </row>
    <row r="554" spans="1:10" x14ac:dyDescent="0.25">
      <c r="A554" t="s">
        <v>360</v>
      </c>
      <c r="B554" s="620">
        <v>42762</v>
      </c>
      <c r="C554" s="362">
        <v>6100</v>
      </c>
      <c r="D554" s="621">
        <v>14.553610000000001</v>
      </c>
      <c r="E554" s="363">
        <v>17.41</v>
      </c>
      <c r="F554" s="443">
        <f t="shared" si="115"/>
        <v>17423.978999999996</v>
      </c>
      <c r="G554" s="363">
        <f t="shared" si="116"/>
        <v>88777.021000000008</v>
      </c>
      <c r="H554" s="365">
        <f t="shared" si="117"/>
        <v>0.19626676817641803</v>
      </c>
      <c r="I554" s="363"/>
    </row>
    <row r="555" spans="1:10" x14ac:dyDescent="0.25">
      <c r="A555" t="s">
        <v>370</v>
      </c>
      <c r="B555" s="620">
        <v>42765</v>
      </c>
      <c r="C555" s="362">
        <v>6900</v>
      </c>
      <c r="D555" s="621">
        <v>14.793915999999999</v>
      </c>
      <c r="E555" s="363">
        <v>16.53</v>
      </c>
      <c r="F555" s="443">
        <f t="shared" si="115"/>
        <v>11978.979600000011</v>
      </c>
      <c r="G555" s="363">
        <f t="shared" si="116"/>
        <v>102078.02039999999</v>
      </c>
      <c r="H555" s="365">
        <f t="shared" si="117"/>
        <v>0.11735121383682331</v>
      </c>
      <c r="I555" s="363"/>
    </row>
    <row r="556" spans="1:10" x14ac:dyDescent="0.25">
      <c r="A556" t="s">
        <v>371</v>
      </c>
      <c r="B556" s="620">
        <v>42766</v>
      </c>
      <c r="C556" s="362">
        <v>6900</v>
      </c>
      <c r="D556" s="621">
        <v>14.783497000000001</v>
      </c>
      <c r="E556" s="363">
        <v>16.75</v>
      </c>
      <c r="F556" s="443">
        <f t="shared" si="115"/>
        <v>13568.870699999996</v>
      </c>
      <c r="G556" s="363">
        <f t="shared" si="116"/>
        <v>102006.1293</v>
      </c>
      <c r="H556" s="365">
        <f t="shared" si="117"/>
        <v>0.13302015078029233</v>
      </c>
      <c r="I556" s="363"/>
    </row>
    <row r="557" spans="1:10" x14ac:dyDescent="0.25">
      <c r="B557" s="620">
        <v>42767</v>
      </c>
      <c r="C557" s="362">
        <v>6000</v>
      </c>
      <c r="D557" s="621">
        <v>14.442175000000001</v>
      </c>
      <c r="E557" s="363">
        <v>16.59</v>
      </c>
      <c r="F557" s="443">
        <f t="shared" si="115"/>
        <v>12886.949999999995</v>
      </c>
      <c r="G557" s="363">
        <f t="shared" si="116"/>
        <v>86653.05</v>
      </c>
      <c r="H557" s="365">
        <f t="shared" si="117"/>
        <v>0.14871894295699914</v>
      </c>
      <c r="I557" s="363"/>
    </row>
    <row r="558" spans="1:10" x14ac:dyDescent="0.25">
      <c r="B558" s="620">
        <v>42767</v>
      </c>
      <c r="C558" s="362">
        <v>7000</v>
      </c>
      <c r="D558" s="621">
        <v>14.725436</v>
      </c>
      <c r="E558" s="363">
        <v>16.59</v>
      </c>
      <c r="F558" s="443">
        <f t="shared" si="115"/>
        <v>13051.947999999999</v>
      </c>
      <c r="G558" s="363">
        <f t="shared" si="116"/>
        <v>103078.052</v>
      </c>
      <c r="H558" s="365">
        <f t="shared" si="117"/>
        <v>0.1266219893251378</v>
      </c>
      <c r="I558" s="363"/>
    </row>
    <row r="559" spans="1:10" x14ac:dyDescent="0.25">
      <c r="B559" s="620">
        <v>42767</v>
      </c>
      <c r="C559" s="362">
        <v>7200</v>
      </c>
      <c r="D559" s="621">
        <v>14.771951</v>
      </c>
      <c r="E559" s="363">
        <v>16.59</v>
      </c>
      <c r="F559" s="443">
        <f t="shared" si="115"/>
        <v>13089.952800000001</v>
      </c>
      <c r="G559" s="363">
        <f t="shared" si="116"/>
        <v>106358.0472</v>
      </c>
      <c r="H559" s="365">
        <f t="shared" si="117"/>
        <v>0.12307439958337259</v>
      </c>
      <c r="I559" s="363"/>
    </row>
    <row r="560" spans="1:10" x14ac:dyDescent="0.25">
      <c r="A560" t="s">
        <v>375</v>
      </c>
      <c r="B560" s="620">
        <v>42767</v>
      </c>
      <c r="C560" s="362">
        <v>6500</v>
      </c>
      <c r="D560" s="621">
        <v>14.578353999999999</v>
      </c>
      <c r="E560" s="363">
        <v>16.59</v>
      </c>
      <c r="F560" s="443">
        <f t="shared" si="115"/>
        <v>13075.699000000004</v>
      </c>
      <c r="G560" s="363">
        <f t="shared" si="116"/>
        <v>94759.300999999992</v>
      </c>
      <c r="H560" s="365">
        <f t="shared" si="117"/>
        <v>0.13798855481215511</v>
      </c>
      <c r="I560" s="363"/>
    </row>
    <row r="561" spans="1:13" x14ac:dyDescent="0.25">
      <c r="A561" t="s">
        <v>377</v>
      </c>
      <c r="B561" s="620">
        <v>42768</v>
      </c>
      <c r="C561" s="362">
        <v>6000</v>
      </c>
      <c r="D561" s="621">
        <v>14.368788</v>
      </c>
      <c r="E561" s="363">
        <v>16.68</v>
      </c>
      <c r="F561" s="443">
        <f t="shared" si="115"/>
        <v>13867.271999999995</v>
      </c>
      <c r="G561" s="363">
        <f>IF(C561=0, 0,D561*C561)</f>
        <v>86212.728000000003</v>
      </c>
      <c r="H561" s="365">
        <f t="shared" si="117"/>
        <v>0.16084947456946261</v>
      </c>
      <c r="I561" s="363"/>
    </row>
    <row r="562" spans="1:13" x14ac:dyDescent="0.25">
      <c r="A562" t="s">
        <v>384</v>
      </c>
      <c r="B562" s="620">
        <v>42769</v>
      </c>
      <c r="C562" s="362">
        <v>5300</v>
      </c>
      <c r="D562" s="621">
        <v>14.006677</v>
      </c>
      <c r="E562" s="363">
        <v>17.23</v>
      </c>
      <c r="F562" s="443">
        <f t="shared" si="115"/>
        <v>17083.611900000004</v>
      </c>
      <c r="G562" s="363">
        <f t="shared" si="116"/>
        <v>74235.388099999996</v>
      </c>
      <c r="H562" s="365">
        <f t="shared" si="117"/>
        <v>0.2301276027140485</v>
      </c>
      <c r="I562" s="363"/>
    </row>
    <row r="563" spans="1:13" x14ac:dyDescent="0.25">
      <c r="A563" t="s">
        <v>394</v>
      </c>
      <c r="B563" s="620">
        <v>42772</v>
      </c>
      <c r="C563" s="362">
        <v>6000</v>
      </c>
      <c r="D563" s="621">
        <v>14.311230999999999</v>
      </c>
      <c r="E563" s="363">
        <v>16.52</v>
      </c>
      <c r="F563" s="443">
        <f t="shared" si="115"/>
        <v>13252.614000000001</v>
      </c>
      <c r="G563" s="363">
        <f t="shared" si="116"/>
        <v>85867.385999999999</v>
      </c>
      <c r="H563" s="365">
        <f t="shared" si="117"/>
        <v>0.15433815581622576</v>
      </c>
      <c r="I563" s="363"/>
    </row>
    <row r="564" spans="1:13" x14ac:dyDescent="0.25">
      <c r="A564" t="s">
        <v>399</v>
      </c>
      <c r="B564" s="620">
        <v>42773</v>
      </c>
      <c r="C564" s="362">
        <v>6600</v>
      </c>
      <c r="D564" s="621">
        <v>14.461574000000001</v>
      </c>
      <c r="E564" s="363">
        <v>16.03</v>
      </c>
      <c r="F564" s="443">
        <f t="shared" si="115"/>
        <v>10351.611600000004</v>
      </c>
      <c r="G564" s="363">
        <f t="shared" si="116"/>
        <v>95446.388400000011</v>
      </c>
      <c r="H564" s="365">
        <f t="shared" si="117"/>
        <v>0.10845472283998965</v>
      </c>
      <c r="I564" s="363"/>
    </row>
    <row r="565" spans="1:13" x14ac:dyDescent="0.25">
      <c r="A565" t="s">
        <v>422</v>
      </c>
      <c r="B565" s="620">
        <v>42781</v>
      </c>
      <c r="C565" s="362">
        <v>5700</v>
      </c>
      <c r="D565" s="621">
        <v>14.140828000000001</v>
      </c>
      <c r="E565" s="363">
        <v>16.3</v>
      </c>
      <c r="F565" s="443">
        <f t="shared" si="115"/>
        <v>12307.2804</v>
      </c>
      <c r="G565" s="363">
        <f t="shared" si="116"/>
        <v>80602.719600000011</v>
      </c>
      <c r="H565" s="365">
        <f t="shared" si="117"/>
        <v>0.1526906345229572</v>
      </c>
      <c r="I565" s="363"/>
    </row>
    <row r="566" spans="1:13" x14ac:dyDescent="0.25">
      <c r="A566" t="s">
        <v>424</v>
      </c>
      <c r="B566" s="620">
        <v>42782</v>
      </c>
      <c r="C566" s="362">
        <v>5700</v>
      </c>
      <c r="D566" s="621">
        <v>14.103</v>
      </c>
      <c r="E566" s="363">
        <v>16.170000000000002</v>
      </c>
      <c r="F566" s="443">
        <f t="shared" si="115"/>
        <v>11781.900000000011</v>
      </c>
      <c r="G566" s="363">
        <f t="shared" si="116"/>
        <v>80387.100000000006</v>
      </c>
      <c r="H566" s="365">
        <f t="shared" si="117"/>
        <v>0.14656456073175933</v>
      </c>
      <c r="I566" s="363"/>
    </row>
    <row r="567" spans="1:13" x14ac:dyDescent="0.25">
      <c r="B567" s="620"/>
      <c r="C567" s="362"/>
      <c r="D567" s="621"/>
      <c r="E567" s="363"/>
      <c r="F567" s="443"/>
      <c r="G567" s="363"/>
      <c r="H567" s="365"/>
      <c r="I567" s="363"/>
    </row>
    <row r="568" spans="1:13" x14ac:dyDescent="0.25">
      <c r="B568" s="620"/>
      <c r="C568" s="362"/>
      <c r="D568" s="621"/>
      <c r="E568" s="363"/>
      <c r="F568" s="443"/>
      <c r="G568" s="363"/>
      <c r="H568" s="365"/>
      <c r="I568" s="363"/>
    </row>
    <row r="569" spans="1:13" x14ac:dyDescent="0.25">
      <c r="B569" s="620"/>
      <c r="C569" s="362"/>
      <c r="D569" s="621"/>
      <c r="E569" s="363"/>
      <c r="F569" s="443"/>
      <c r="G569" s="363"/>
      <c r="H569" s="365"/>
      <c r="I569" s="363"/>
    </row>
    <row r="570" spans="1:13" x14ac:dyDescent="0.25">
      <c r="B570" s="620"/>
      <c r="C570" s="362"/>
      <c r="D570" s="621"/>
      <c r="E570" s="363"/>
      <c r="F570" s="443"/>
      <c r="G570" s="363"/>
      <c r="H570" s="365"/>
      <c r="I570" s="363"/>
    </row>
    <row r="574" spans="1:13" x14ac:dyDescent="0.25">
      <c r="L574" t="s">
        <v>65</v>
      </c>
      <c r="M574" s="227">
        <f>K837+M837-F837</f>
        <v>14615.571000001626</v>
      </c>
    </row>
    <row r="575" spans="1:13" x14ac:dyDescent="0.25">
      <c r="A575" s="510" t="s">
        <v>1</v>
      </c>
      <c r="B575" s="587" t="s">
        <v>2</v>
      </c>
      <c r="C575" s="510" t="s">
        <v>4</v>
      </c>
      <c r="D575" s="588" t="s">
        <v>5</v>
      </c>
      <c r="E575" s="511" t="s">
        <v>90</v>
      </c>
      <c r="F575" s="511" t="s">
        <v>60</v>
      </c>
      <c r="G575" s="510" t="s">
        <v>3</v>
      </c>
      <c r="H575" s="589" t="s">
        <v>6</v>
      </c>
      <c r="I575" s="588" t="s">
        <v>7</v>
      </c>
      <c r="J575" s="511" t="s">
        <v>89</v>
      </c>
      <c r="K575" s="511" t="s">
        <v>61</v>
      </c>
      <c r="L575" s="510" t="s">
        <v>37</v>
      </c>
      <c r="M575" s="511" t="s">
        <v>38</v>
      </c>
    </row>
    <row r="576" spans="1:13" x14ac:dyDescent="0.25">
      <c r="A576" s="512" t="s">
        <v>50</v>
      </c>
      <c r="B576" s="545">
        <v>42187</v>
      </c>
      <c r="C576" s="497">
        <v>1000</v>
      </c>
      <c r="D576" s="498">
        <v>27.25</v>
      </c>
      <c r="E576" s="499">
        <v>0</v>
      </c>
      <c r="F576" s="499">
        <f>C576*D576+E576</f>
        <v>27250</v>
      </c>
      <c r="G576" s="496">
        <v>42187</v>
      </c>
      <c r="H576" s="513">
        <v>2000</v>
      </c>
      <c r="I576" s="498">
        <v>27.34</v>
      </c>
      <c r="J576" s="499">
        <v>-5.49</v>
      </c>
      <c r="K576" s="499">
        <f>H576*I576-J576</f>
        <v>54685.49</v>
      </c>
      <c r="L576" s="496">
        <v>42257</v>
      </c>
      <c r="M576" s="499">
        <v>850.5</v>
      </c>
    </row>
    <row r="577" spans="1:13" x14ac:dyDescent="0.25">
      <c r="A577" s="514" t="s">
        <v>71</v>
      </c>
      <c r="B577" s="545">
        <v>42187</v>
      </c>
      <c r="C577" s="497">
        <v>80</v>
      </c>
      <c r="D577" s="498">
        <v>27.152249999999999</v>
      </c>
      <c r="E577" s="499">
        <v>0</v>
      </c>
      <c r="F577" s="499">
        <f t="shared" ref="F577:F640" si="118">C577*D577+E577</f>
        <v>2172.1799999999998</v>
      </c>
      <c r="G577" s="496">
        <v>42199</v>
      </c>
      <c r="H577" s="513">
        <v>102</v>
      </c>
      <c r="I577" s="498">
        <v>25.28</v>
      </c>
      <c r="J577" s="499">
        <v>0.05</v>
      </c>
      <c r="K577" s="499">
        <f t="shared" ref="K577:K604" si="119">H577*I577-J577</f>
        <v>2578.5099999999998</v>
      </c>
      <c r="L577" s="496">
        <v>42439</v>
      </c>
      <c r="M577" s="499">
        <v>483.9</v>
      </c>
    </row>
    <row r="578" spans="1:13" x14ac:dyDescent="0.25">
      <c r="A578" s="497"/>
      <c r="B578" s="545">
        <v>42187</v>
      </c>
      <c r="C578" s="497">
        <v>1000</v>
      </c>
      <c r="D578" s="498">
        <v>27.1</v>
      </c>
      <c r="E578" s="499">
        <v>0</v>
      </c>
      <c r="F578" s="499">
        <f t="shared" si="118"/>
        <v>27100</v>
      </c>
      <c r="G578" s="496">
        <v>42227</v>
      </c>
      <c r="H578" s="513">
        <v>200</v>
      </c>
      <c r="I578" s="498">
        <v>19.649999999999999</v>
      </c>
      <c r="J578" s="499">
        <v>7.0000000000000007E-2</v>
      </c>
      <c r="K578" s="499">
        <f t="shared" si="119"/>
        <v>3929.9299999999994</v>
      </c>
      <c r="L578" s="496">
        <v>42531</v>
      </c>
      <c r="M578" s="499">
        <v>483.9</v>
      </c>
    </row>
    <row r="579" spans="1:13" x14ac:dyDescent="0.25">
      <c r="A579" s="497"/>
      <c r="B579" s="608">
        <v>42187</v>
      </c>
      <c r="C579" s="497">
        <v>500</v>
      </c>
      <c r="D579" s="498">
        <v>27.039332999999999</v>
      </c>
      <c r="E579" s="499">
        <v>0</v>
      </c>
      <c r="F579" s="499">
        <f t="shared" si="118"/>
        <v>13519.666499999999</v>
      </c>
      <c r="G579" s="496">
        <v>42227</v>
      </c>
      <c r="H579" s="513">
        <v>200</v>
      </c>
      <c r="I579" s="498">
        <v>18.7</v>
      </c>
      <c r="J579" s="499">
        <v>7.0000000000000007E-2</v>
      </c>
      <c r="K579" s="499">
        <f t="shared" si="119"/>
        <v>3739.93</v>
      </c>
      <c r="L579" s="496">
        <v>42625</v>
      </c>
      <c r="M579" s="499">
        <v>433.9</v>
      </c>
    </row>
    <row r="580" spans="1:13" x14ac:dyDescent="0.25">
      <c r="A580" s="497"/>
      <c r="B580" s="608"/>
      <c r="C580" s="497">
        <v>500</v>
      </c>
      <c r="D580" s="498">
        <v>27.039332999999999</v>
      </c>
      <c r="E580" s="499">
        <v>0</v>
      </c>
      <c r="F580" s="499">
        <f t="shared" si="118"/>
        <v>13519.666499999999</v>
      </c>
      <c r="G580" s="496">
        <v>42257</v>
      </c>
      <c r="H580" s="513">
        <v>1600</v>
      </c>
      <c r="I580" s="498">
        <v>16.445</v>
      </c>
      <c r="J580" s="499">
        <v>0.48</v>
      </c>
      <c r="K580" s="499">
        <f t="shared" si="119"/>
        <v>26311.52</v>
      </c>
      <c r="L580" s="496">
        <v>42716</v>
      </c>
      <c r="M580" s="499">
        <v>500</v>
      </c>
    </row>
    <row r="581" spans="1:13" x14ac:dyDescent="0.25">
      <c r="A581" s="497"/>
      <c r="B581" s="608"/>
      <c r="C581" s="497">
        <v>500</v>
      </c>
      <c r="D581" s="498">
        <v>27.039332999999999</v>
      </c>
      <c r="E581" s="499">
        <v>0</v>
      </c>
      <c r="F581" s="499">
        <f t="shared" si="118"/>
        <v>13519.666499999999</v>
      </c>
      <c r="G581" s="609">
        <v>42265</v>
      </c>
      <c r="H581" s="513">
        <v>200</v>
      </c>
      <c r="I581" s="498">
        <v>15.65</v>
      </c>
      <c r="J581" s="499">
        <v>0.05</v>
      </c>
      <c r="K581" s="499">
        <f t="shared" si="119"/>
        <v>3129.95</v>
      </c>
      <c r="L581" s="497"/>
      <c r="M581" s="499"/>
    </row>
    <row r="582" spans="1:13" x14ac:dyDescent="0.25">
      <c r="A582" s="497"/>
      <c r="B582" s="608"/>
      <c r="C582" s="497">
        <v>500</v>
      </c>
      <c r="D582" s="498">
        <v>27.039332999999999</v>
      </c>
      <c r="E582" s="499">
        <v>0</v>
      </c>
      <c r="F582" s="499">
        <f t="shared" si="118"/>
        <v>13519.666499999999</v>
      </c>
      <c r="G582" s="609"/>
      <c r="H582" s="513">
        <v>2400</v>
      </c>
      <c r="I582" s="498">
        <v>15.7</v>
      </c>
      <c r="J582" s="499">
        <v>0.7</v>
      </c>
      <c r="K582" s="499">
        <f t="shared" si="119"/>
        <v>37679.300000000003</v>
      </c>
      <c r="L582" s="497"/>
      <c r="M582" s="499"/>
    </row>
    <row r="583" spans="1:13" x14ac:dyDescent="0.25">
      <c r="A583" s="497"/>
      <c r="B583" s="608"/>
      <c r="C583" s="497">
        <v>1000</v>
      </c>
      <c r="D583" s="498">
        <v>27.039332999999999</v>
      </c>
      <c r="E583" s="499">
        <v>0</v>
      </c>
      <c r="F583" s="499">
        <f t="shared" si="118"/>
        <v>27039.332999999999</v>
      </c>
      <c r="G583" s="496">
        <v>42271</v>
      </c>
      <c r="H583" s="590">
        <v>918</v>
      </c>
      <c r="I583" s="591">
        <v>16.45</v>
      </c>
      <c r="J583" s="592">
        <v>0.28000000000000003</v>
      </c>
      <c r="K583" s="592">
        <f t="shared" si="119"/>
        <v>15100.819999999998</v>
      </c>
      <c r="L583" s="497"/>
      <c r="M583" s="499"/>
    </row>
    <row r="584" spans="1:13" ht="60" x14ac:dyDescent="0.25">
      <c r="A584" s="497"/>
      <c r="B584" s="545">
        <v>42198</v>
      </c>
      <c r="C584" s="497">
        <v>100</v>
      </c>
      <c r="D584" s="498">
        <v>24.77</v>
      </c>
      <c r="E584" s="499">
        <v>0</v>
      </c>
      <c r="F584" s="499">
        <f t="shared" si="118"/>
        <v>2477</v>
      </c>
      <c r="G584" s="610" t="s">
        <v>139</v>
      </c>
      <c r="H584" s="513">
        <v>500</v>
      </c>
      <c r="I584" s="498">
        <v>15.95</v>
      </c>
      <c r="J584" s="499">
        <v>0.15</v>
      </c>
      <c r="K584" s="592">
        <f t="shared" si="119"/>
        <v>7974.85</v>
      </c>
      <c r="L584" s="497"/>
      <c r="M584" s="499"/>
    </row>
    <row r="585" spans="1:13" x14ac:dyDescent="0.25">
      <c r="A585" s="497"/>
      <c r="B585" s="545">
        <v>42205</v>
      </c>
      <c r="C585" s="497">
        <v>50</v>
      </c>
      <c r="D585" s="498">
        <v>24.35</v>
      </c>
      <c r="E585" s="499">
        <v>0</v>
      </c>
      <c r="F585" s="499">
        <f t="shared" si="118"/>
        <v>1217.5</v>
      </c>
      <c r="G585" s="610"/>
      <c r="H585" s="513">
        <v>500</v>
      </c>
      <c r="I585" s="498">
        <v>16.100000000000001</v>
      </c>
      <c r="J585" s="499">
        <v>0.15</v>
      </c>
      <c r="K585" s="592">
        <f t="shared" si="119"/>
        <v>8049.8500000000013</v>
      </c>
      <c r="L585" s="497"/>
      <c r="M585" s="499"/>
    </row>
    <row r="586" spans="1:13" x14ac:dyDescent="0.25">
      <c r="A586" s="497"/>
      <c r="B586" s="545">
        <v>42207</v>
      </c>
      <c r="C586" s="497">
        <v>20</v>
      </c>
      <c r="D586" s="498">
        <v>24.02</v>
      </c>
      <c r="E586" s="499">
        <v>0</v>
      </c>
      <c r="F586" s="499">
        <f t="shared" si="118"/>
        <v>480.4</v>
      </c>
      <c r="G586" s="610"/>
      <c r="H586" s="513">
        <v>500</v>
      </c>
      <c r="I586" s="498">
        <v>16.170000000000002</v>
      </c>
      <c r="J586" s="499">
        <v>0.15</v>
      </c>
      <c r="K586" s="592">
        <f t="shared" si="119"/>
        <v>8084.8500000000013</v>
      </c>
      <c r="L586" s="497"/>
      <c r="M586" s="499"/>
    </row>
    <row r="587" spans="1:13" x14ac:dyDescent="0.25">
      <c r="A587" s="497"/>
      <c r="B587" s="545">
        <v>42207</v>
      </c>
      <c r="C587" s="497">
        <v>20</v>
      </c>
      <c r="D587" s="498">
        <v>23.91</v>
      </c>
      <c r="E587" s="499">
        <v>0</v>
      </c>
      <c r="F587" s="499">
        <f t="shared" si="118"/>
        <v>478.2</v>
      </c>
      <c r="G587" s="610"/>
      <c r="H587" s="513">
        <v>500</v>
      </c>
      <c r="I587" s="498">
        <v>16.28</v>
      </c>
      <c r="J587" s="499">
        <v>0.15</v>
      </c>
      <c r="K587" s="592">
        <f t="shared" si="119"/>
        <v>8139.8500000000013</v>
      </c>
      <c r="L587" s="499"/>
      <c r="M587" s="499"/>
    </row>
    <row r="588" spans="1:13" x14ac:dyDescent="0.25">
      <c r="A588" s="497"/>
      <c r="B588" s="545">
        <v>42207</v>
      </c>
      <c r="C588" s="497">
        <v>20</v>
      </c>
      <c r="D588" s="498">
        <v>23.7</v>
      </c>
      <c r="E588" s="499">
        <v>0</v>
      </c>
      <c r="F588" s="499">
        <f t="shared" si="118"/>
        <v>474</v>
      </c>
      <c r="G588" s="610"/>
      <c r="H588" s="513">
        <v>500</v>
      </c>
      <c r="I588" s="498">
        <v>16.39</v>
      </c>
      <c r="J588" s="499">
        <v>0.15</v>
      </c>
      <c r="K588" s="592">
        <f t="shared" si="119"/>
        <v>8194.85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23.6</v>
      </c>
      <c r="E589" s="499">
        <v>0</v>
      </c>
      <c r="F589" s="499">
        <f t="shared" si="118"/>
        <v>472</v>
      </c>
      <c r="G589" s="610"/>
      <c r="H589" s="513">
        <v>500</v>
      </c>
      <c r="I589" s="498">
        <v>16.55</v>
      </c>
      <c r="J589" s="499">
        <v>0.17</v>
      </c>
      <c r="K589" s="592">
        <f t="shared" si="119"/>
        <v>8274.83</v>
      </c>
      <c r="L589" s="497"/>
      <c r="M589" s="499"/>
    </row>
    <row r="590" spans="1:13" x14ac:dyDescent="0.25">
      <c r="A590" s="497"/>
      <c r="B590" s="545">
        <v>42209</v>
      </c>
      <c r="C590" s="497">
        <v>40</v>
      </c>
      <c r="D590" s="498">
        <v>22.3</v>
      </c>
      <c r="E590" s="499">
        <v>0</v>
      </c>
      <c r="F590" s="499">
        <f t="shared" si="118"/>
        <v>892</v>
      </c>
      <c r="G590" s="610"/>
      <c r="H590" s="513">
        <v>50</v>
      </c>
      <c r="I590" s="498">
        <v>16.55</v>
      </c>
      <c r="J590" s="499">
        <v>0</v>
      </c>
      <c r="K590" s="592">
        <f t="shared" si="119"/>
        <v>827.5</v>
      </c>
      <c r="L590" s="497"/>
      <c r="M590" s="499"/>
    </row>
    <row r="591" spans="1:13" x14ac:dyDescent="0.25">
      <c r="A591" s="499"/>
      <c r="B591" s="545">
        <v>42221</v>
      </c>
      <c r="C591" s="497">
        <v>12</v>
      </c>
      <c r="D591" s="498">
        <v>20.95</v>
      </c>
      <c r="E591" s="499">
        <v>0</v>
      </c>
      <c r="F591" s="499">
        <f t="shared" si="118"/>
        <v>251.39999999999998</v>
      </c>
      <c r="G591" s="610"/>
      <c r="H591" s="513">
        <v>28</v>
      </c>
      <c r="I591" s="498">
        <v>16.68</v>
      </c>
      <c r="J591" s="499">
        <v>0.01</v>
      </c>
      <c r="K591" s="592">
        <f t="shared" si="119"/>
        <v>467.03</v>
      </c>
      <c r="L591" s="513"/>
      <c r="M591" s="499"/>
    </row>
    <row r="592" spans="1:13" x14ac:dyDescent="0.25">
      <c r="A592" s="497"/>
      <c r="B592" s="545">
        <v>42223</v>
      </c>
      <c r="C592" s="497">
        <v>100</v>
      </c>
      <c r="D592" s="498">
        <v>20.399999999999999</v>
      </c>
      <c r="E592" s="499">
        <v>0</v>
      </c>
      <c r="F592" s="499">
        <f t="shared" si="118"/>
        <v>2039.9999999999998</v>
      </c>
      <c r="G592" s="496">
        <v>42285</v>
      </c>
      <c r="H592" s="513">
        <v>632</v>
      </c>
      <c r="I592" s="498">
        <v>17.850000000000001</v>
      </c>
      <c r="J592" s="499">
        <v>0.21</v>
      </c>
      <c r="K592" s="592">
        <f t="shared" si="119"/>
        <v>11280.990000000002</v>
      </c>
      <c r="L592" s="499"/>
      <c r="M592" s="499"/>
    </row>
    <row r="593" spans="1:13" x14ac:dyDescent="0.25">
      <c r="A593" s="499"/>
      <c r="B593" s="545">
        <v>42226</v>
      </c>
      <c r="C593" s="497">
        <v>200</v>
      </c>
      <c r="D593" s="498">
        <v>19.95</v>
      </c>
      <c r="E593" s="499">
        <v>0</v>
      </c>
      <c r="F593" s="499">
        <f t="shared" si="118"/>
        <v>3990</v>
      </c>
      <c r="G593" s="496">
        <v>42297</v>
      </c>
      <c r="H593" s="513">
        <v>500</v>
      </c>
      <c r="I593" s="498">
        <v>19.149999999999999</v>
      </c>
      <c r="J593" s="499">
        <v>0.18</v>
      </c>
      <c r="K593" s="592">
        <f t="shared" si="119"/>
        <v>9574.82</v>
      </c>
      <c r="L593" s="497"/>
      <c r="M593" s="499"/>
    </row>
    <row r="594" spans="1:13" x14ac:dyDescent="0.25">
      <c r="A594" s="497"/>
      <c r="B594" s="545">
        <v>42226</v>
      </c>
      <c r="C594" s="497">
        <v>50</v>
      </c>
      <c r="D594" s="498">
        <v>20.010000000000002</v>
      </c>
      <c r="E594" s="499">
        <v>0</v>
      </c>
      <c r="F594" s="499">
        <f t="shared" si="118"/>
        <v>1000.5000000000001</v>
      </c>
      <c r="G594" s="496">
        <v>42300</v>
      </c>
      <c r="H594" s="513">
        <v>1000</v>
      </c>
      <c r="I594" s="498">
        <v>18.62</v>
      </c>
      <c r="J594" s="499">
        <v>0.34</v>
      </c>
      <c r="K594" s="592">
        <f t="shared" si="119"/>
        <v>18619.66</v>
      </c>
      <c r="L594" s="497"/>
      <c r="M594" s="499"/>
    </row>
    <row r="595" spans="1:13" x14ac:dyDescent="0.25">
      <c r="A595" s="497"/>
      <c r="B595" s="545">
        <v>42226</v>
      </c>
      <c r="C595" s="497">
        <v>100</v>
      </c>
      <c r="D595" s="498">
        <v>20.2</v>
      </c>
      <c r="E595" s="499">
        <v>0</v>
      </c>
      <c r="F595" s="499">
        <f t="shared" si="118"/>
        <v>2020</v>
      </c>
      <c r="G595" s="496">
        <v>42312</v>
      </c>
      <c r="H595" s="513">
        <v>2500</v>
      </c>
      <c r="I595" s="498">
        <v>18.48</v>
      </c>
      <c r="J595" s="499">
        <v>7.8</v>
      </c>
      <c r="K595" s="499">
        <f t="shared" si="119"/>
        <v>46192.2</v>
      </c>
      <c r="L595" s="497"/>
      <c r="M595" s="499"/>
    </row>
    <row r="596" spans="1:13" x14ac:dyDescent="0.25">
      <c r="A596" s="497"/>
      <c r="B596" s="545">
        <v>42227</v>
      </c>
      <c r="C596" s="497">
        <v>200</v>
      </c>
      <c r="D596" s="498">
        <v>18.399999999999999</v>
      </c>
      <c r="E596" s="499">
        <v>0</v>
      </c>
      <c r="F596" s="499">
        <f t="shared" si="118"/>
        <v>3679.9999999999995</v>
      </c>
      <c r="G596" s="496">
        <v>42313</v>
      </c>
      <c r="H596" s="513">
        <v>3000</v>
      </c>
      <c r="I596" s="498">
        <v>19.059999999999999</v>
      </c>
      <c r="J596" s="499">
        <v>1.05</v>
      </c>
      <c r="K596" s="499">
        <f t="shared" si="119"/>
        <v>57178.94999999999</v>
      </c>
      <c r="L596" s="497"/>
      <c r="M596" s="499"/>
    </row>
    <row r="597" spans="1:13" x14ac:dyDescent="0.25">
      <c r="A597" s="497"/>
      <c r="B597" s="545">
        <v>42227</v>
      </c>
      <c r="C597" s="497">
        <v>200</v>
      </c>
      <c r="D597" s="498">
        <v>19.55</v>
      </c>
      <c r="E597" s="499">
        <v>0</v>
      </c>
      <c r="F597" s="499">
        <f t="shared" si="118"/>
        <v>3910</v>
      </c>
      <c r="G597" s="496">
        <v>42324</v>
      </c>
      <c r="H597" s="513">
        <v>2500</v>
      </c>
      <c r="I597" s="498">
        <v>18.8</v>
      </c>
      <c r="J597" s="499">
        <v>0.86</v>
      </c>
      <c r="K597" s="499">
        <f t="shared" si="119"/>
        <v>46999.14</v>
      </c>
      <c r="L597" s="499"/>
      <c r="M597" s="499"/>
    </row>
    <row r="598" spans="1:13" x14ac:dyDescent="0.25">
      <c r="A598" s="497"/>
      <c r="B598" s="545">
        <v>42234</v>
      </c>
      <c r="C598" s="497">
        <v>40</v>
      </c>
      <c r="D598" s="498">
        <v>18.149999999999999</v>
      </c>
      <c r="E598" s="499">
        <v>0</v>
      </c>
      <c r="F598" s="499">
        <f t="shared" si="118"/>
        <v>726</v>
      </c>
      <c r="G598" s="496">
        <v>42335</v>
      </c>
      <c r="H598" s="513">
        <v>3078</v>
      </c>
      <c r="I598" s="498">
        <v>17.649999999999999</v>
      </c>
      <c r="J598" s="499">
        <v>1</v>
      </c>
      <c r="K598" s="499">
        <f t="shared" si="119"/>
        <v>54325.7</v>
      </c>
      <c r="L598" s="497"/>
      <c r="M598" s="499"/>
    </row>
    <row r="599" spans="1:13" x14ac:dyDescent="0.25">
      <c r="A599" s="497"/>
      <c r="B599" s="545">
        <v>42234</v>
      </c>
      <c r="C599" s="497">
        <v>100</v>
      </c>
      <c r="D599" s="498">
        <v>18</v>
      </c>
      <c r="E599" s="499">
        <v>0</v>
      </c>
      <c r="F599" s="499">
        <f t="shared" si="118"/>
        <v>1800</v>
      </c>
      <c r="G599" s="496">
        <v>42347</v>
      </c>
      <c r="H599" s="513">
        <v>500</v>
      </c>
      <c r="I599" s="498">
        <v>16.149999999999999</v>
      </c>
      <c r="J599" s="499">
        <v>0.15</v>
      </c>
      <c r="K599" s="499">
        <f t="shared" si="119"/>
        <v>8074.8499999999995</v>
      </c>
      <c r="L599" s="497"/>
      <c r="M599" s="499"/>
    </row>
    <row r="600" spans="1:13" x14ac:dyDescent="0.25">
      <c r="A600" s="497"/>
      <c r="B600" s="545">
        <v>42235</v>
      </c>
      <c r="C600" s="497">
        <v>100</v>
      </c>
      <c r="D600" s="498">
        <v>17.78</v>
      </c>
      <c r="E600" s="499">
        <v>0</v>
      </c>
      <c r="F600" s="499">
        <f t="shared" si="118"/>
        <v>1778</v>
      </c>
      <c r="G600" s="496">
        <v>42353</v>
      </c>
      <c r="H600" s="513">
        <v>600</v>
      </c>
      <c r="I600" s="498">
        <v>14.95</v>
      </c>
      <c r="J600" s="499">
        <v>0.17</v>
      </c>
      <c r="K600" s="499">
        <f t="shared" si="119"/>
        <v>8969.83</v>
      </c>
      <c r="L600" s="497"/>
      <c r="M600" s="499"/>
    </row>
    <row r="601" spans="1:13" x14ac:dyDescent="0.25">
      <c r="A601" s="497"/>
      <c r="B601" s="545">
        <v>42235</v>
      </c>
      <c r="C601" s="497">
        <v>100</v>
      </c>
      <c r="D601" s="498">
        <v>17.68</v>
      </c>
      <c r="E601" s="499">
        <v>0</v>
      </c>
      <c r="F601" s="499">
        <f t="shared" si="118"/>
        <v>1768</v>
      </c>
      <c r="G601" s="496">
        <v>42354</v>
      </c>
      <c r="H601" s="513">
        <v>500</v>
      </c>
      <c r="I601" s="498">
        <v>14.32</v>
      </c>
      <c r="J601" s="499">
        <v>0.13</v>
      </c>
      <c r="K601" s="499">
        <f t="shared" si="119"/>
        <v>7159.87</v>
      </c>
      <c r="L601" s="497"/>
      <c r="M601" s="499"/>
    </row>
    <row r="602" spans="1:13" x14ac:dyDescent="0.25">
      <c r="A602" s="497"/>
      <c r="B602" s="545">
        <v>42240</v>
      </c>
      <c r="C602" s="497">
        <v>100</v>
      </c>
      <c r="D602" s="498">
        <v>16.649999999999999</v>
      </c>
      <c r="E602" s="499">
        <v>0</v>
      </c>
      <c r="F602" s="499">
        <f t="shared" si="118"/>
        <v>1664.9999999999998</v>
      </c>
      <c r="G602" s="496">
        <v>42361</v>
      </c>
      <c r="H602" s="513">
        <v>500</v>
      </c>
      <c r="I602" s="498">
        <v>12.83</v>
      </c>
      <c r="J602" s="499">
        <v>0.12</v>
      </c>
      <c r="K602" s="499">
        <f t="shared" si="119"/>
        <v>6414.88</v>
      </c>
      <c r="L602" s="497"/>
      <c r="M602" s="499"/>
    </row>
    <row r="603" spans="1:13" x14ac:dyDescent="0.25">
      <c r="A603" s="497"/>
      <c r="B603" s="545">
        <v>42240</v>
      </c>
      <c r="C603" s="497">
        <v>100</v>
      </c>
      <c r="D603" s="498">
        <v>16.100000000000001</v>
      </c>
      <c r="E603" s="499">
        <v>0</v>
      </c>
      <c r="F603" s="499">
        <f t="shared" si="118"/>
        <v>1610.0000000000002</v>
      </c>
      <c r="G603" s="496">
        <v>42362</v>
      </c>
      <c r="H603" s="513">
        <v>1222</v>
      </c>
      <c r="I603" s="498">
        <v>12.75</v>
      </c>
      <c r="J603" s="499">
        <v>0.28999999999999998</v>
      </c>
      <c r="K603" s="499">
        <f t="shared" si="119"/>
        <v>15580.21</v>
      </c>
      <c r="L603" s="497"/>
      <c r="M603" s="499"/>
    </row>
    <row r="604" spans="1:13" x14ac:dyDescent="0.25">
      <c r="A604" s="497"/>
      <c r="B604" s="545">
        <v>42257</v>
      </c>
      <c r="C604" s="497">
        <v>1500</v>
      </c>
      <c r="D604" s="498">
        <v>16.350000000000001</v>
      </c>
      <c r="E604" s="499">
        <v>0</v>
      </c>
      <c r="F604" s="499">
        <f t="shared" si="118"/>
        <v>24525.000000000004</v>
      </c>
      <c r="G604" s="496">
        <v>42367</v>
      </c>
      <c r="H604" s="513">
        <v>1000</v>
      </c>
      <c r="I604" s="498">
        <v>13.15</v>
      </c>
      <c r="J604" s="499">
        <v>0.24</v>
      </c>
      <c r="K604" s="499">
        <f t="shared" si="119"/>
        <v>13149.76</v>
      </c>
      <c r="L604" s="497"/>
      <c r="M604" s="499"/>
    </row>
    <row r="605" spans="1:13" x14ac:dyDescent="0.25">
      <c r="A605" s="497"/>
      <c r="B605" s="545">
        <v>42258</v>
      </c>
      <c r="C605" s="497">
        <v>100</v>
      </c>
      <c r="D605" s="498">
        <v>16.100000000000001</v>
      </c>
      <c r="E605" s="499">
        <v>0</v>
      </c>
      <c r="F605" s="499">
        <f t="shared" si="118"/>
        <v>1610.0000000000002</v>
      </c>
      <c r="G605" s="496">
        <v>42367</v>
      </c>
      <c r="H605" s="513">
        <v>2178</v>
      </c>
      <c r="I605" s="498">
        <v>13.75</v>
      </c>
      <c r="J605" s="499">
        <v>0.55000000000000004</v>
      </c>
      <c r="K605" s="499">
        <f>H605*I605-J605</f>
        <v>29946.95</v>
      </c>
      <c r="L605" s="497"/>
      <c r="M605" s="499"/>
    </row>
    <row r="606" spans="1:13" x14ac:dyDescent="0.25">
      <c r="A606" s="497"/>
      <c r="B606" s="545">
        <v>42261</v>
      </c>
      <c r="C606" s="497">
        <v>1000</v>
      </c>
      <c r="D606" s="498">
        <v>15.416</v>
      </c>
      <c r="E606" s="499">
        <v>0</v>
      </c>
      <c r="F606" s="499">
        <f t="shared" si="118"/>
        <v>15416</v>
      </c>
      <c r="G606" s="496">
        <v>42010</v>
      </c>
      <c r="H606" s="513">
        <v>1000</v>
      </c>
      <c r="I606" s="498">
        <v>12.63</v>
      </c>
      <c r="J606" s="499">
        <v>0.23</v>
      </c>
      <c r="K606" s="499">
        <f>H606*I606-J606</f>
        <v>12629.77</v>
      </c>
      <c r="L606" s="497"/>
      <c r="M606" s="499"/>
    </row>
    <row r="607" spans="1:13" x14ac:dyDescent="0.25">
      <c r="A607" s="497"/>
      <c r="B607" s="545">
        <v>42261</v>
      </c>
      <c r="C607" s="497">
        <v>1000</v>
      </c>
      <c r="D607" s="498">
        <v>15.1</v>
      </c>
      <c r="E607" s="499">
        <v>0</v>
      </c>
      <c r="F607" s="499">
        <f t="shared" si="118"/>
        <v>15100</v>
      </c>
      <c r="G607" s="593">
        <v>42374</v>
      </c>
      <c r="H607" s="513">
        <v>2000</v>
      </c>
      <c r="I607" s="498">
        <v>12.81</v>
      </c>
      <c r="J607" s="499">
        <v>0.47</v>
      </c>
      <c r="K607" s="499">
        <f t="shared" ref="K607:K619" si="120">H607*I607-J607</f>
        <v>25619.53</v>
      </c>
      <c r="L607" s="497"/>
      <c r="M607" s="499"/>
    </row>
    <row r="608" spans="1:13" x14ac:dyDescent="0.25">
      <c r="A608" s="497"/>
      <c r="B608" s="545">
        <v>42261</v>
      </c>
      <c r="C608" s="497">
        <v>200</v>
      </c>
      <c r="D608" s="498">
        <v>14.87</v>
      </c>
      <c r="E608" s="499">
        <v>0</v>
      </c>
      <c r="F608" s="499">
        <f t="shared" si="118"/>
        <v>2974</v>
      </c>
      <c r="G608" s="496">
        <v>42374</v>
      </c>
      <c r="H608" s="513">
        <v>1000</v>
      </c>
      <c r="I608" s="498">
        <v>12.82</v>
      </c>
      <c r="J608" s="499">
        <v>0.24</v>
      </c>
      <c r="K608" s="499">
        <f t="shared" si="120"/>
        <v>12819.76</v>
      </c>
      <c r="L608" s="497"/>
      <c r="M608" s="499"/>
    </row>
    <row r="609" spans="1:13" x14ac:dyDescent="0.25">
      <c r="A609" s="497"/>
      <c r="B609" s="545">
        <v>42261</v>
      </c>
      <c r="C609" s="497">
        <v>300</v>
      </c>
      <c r="D609" s="498">
        <v>14.87</v>
      </c>
      <c r="E609" s="499">
        <v>0</v>
      </c>
      <c r="F609" s="499">
        <f t="shared" si="118"/>
        <v>4461</v>
      </c>
      <c r="G609" s="496">
        <v>42398</v>
      </c>
      <c r="H609" s="513">
        <v>400</v>
      </c>
      <c r="I609" s="498">
        <v>9.5500000000000007</v>
      </c>
      <c r="J609" s="499">
        <v>7.0000000000000007E-2</v>
      </c>
      <c r="K609" s="499">
        <f t="shared" si="120"/>
        <v>3819.9300000000003</v>
      </c>
      <c r="L609" s="497"/>
      <c r="M609" s="499"/>
    </row>
    <row r="610" spans="1:13" x14ac:dyDescent="0.25">
      <c r="A610" s="497"/>
      <c r="B610" s="545">
        <v>42270</v>
      </c>
      <c r="C610" s="497">
        <v>478</v>
      </c>
      <c r="D610" s="498">
        <v>15.85</v>
      </c>
      <c r="E610" s="499">
        <v>0</v>
      </c>
      <c r="F610" s="499">
        <f t="shared" si="118"/>
        <v>7576.3</v>
      </c>
      <c r="G610" s="496">
        <v>42411</v>
      </c>
      <c r="H610" s="513">
        <v>500</v>
      </c>
      <c r="I610" s="498">
        <v>6.97</v>
      </c>
      <c r="J610" s="499">
        <v>0.08</v>
      </c>
      <c r="K610" s="499">
        <f t="shared" si="120"/>
        <v>3484.92</v>
      </c>
      <c r="L610" s="497"/>
      <c r="M610" s="499"/>
    </row>
    <row r="611" spans="1:13" x14ac:dyDescent="0.25">
      <c r="A611" s="497"/>
      <c r="B611" s="545">
        <v>42292</v>
      </c>
      <c r="C611" s="497">
        <v>500</v>
      </c>
      <c r="D611" s="498">
        <v>18.55</v>
      </c>
      <c r="E611" s="499">
        <v>0</v>
      </c>
      <c r="F611" s="499">
        <f t="shared" si="118"/>
        <v>9275</v>
      </c>
      <c r="G611" s="496">
        <v>42412</v>
      </c>
      <c r="H611" s="513">
        <v>200</v>
      </c>
      <c r="I611" s="498">
        <v>7.45</v>
      </c>
      <c r="J611" s="499">
        <v>0.03</v>
      </c>
      <c r="K611" s="499">
        <f t="shared" si="120"/>
        <v>1489.97</v>
      </c>
      <c r="L611" s="497"/>
      <c r="M611" s="499"/>
    </row>
    <row r="612" spans="1:13" x14ac:dyDescent="0.25">
      <c r="A612" s="497"/>
      <c r="B612" s="545">
        <v>42299</v>
      </c>
      <c r="C612" s="497">
        <v>500</v>
      </c>
      <c r="D612" s="498">
        <v>18.55</v>
      </c>
      <c r="E612" s="499">
        <v>0</v>
      </c>
      <c r="F612" s="499">
        <f t="shared" si="118"/>
        <v>9275</v>
      </c>
      <c r="G612" s="496">
        <v>42416</v>
      </c>
      <c r="H612" s="513">
        <v>500</v>
      </c>
      <c r="I612" s="498">
        <v>7.75</v>
      </c>
      <c r="J612" s="499">
        <v>0.08</v>
      </c>
      <c r="K612" s="499">
        <f t="shared" si="120"/>
        <v>3874.92</v>
      </c>
      <c r="L612" s="497"/>
      <c r="M612" s="499"/>
    </row>
    <row r="613" spans="1:13" x14ac:dyDescent="0.25">
      <c r="A613" s="497"/>
      <c r="B613" s="545">
        <v>42299</v>
      </c>
      <c r="C613" s="497">
        <v>500</v>
      </c>
      <c r="D613" s="498">
        <v>18.28</v>
      </c>
      <c r="E613" s="499">
        <v>0</v>
      </c>
      <c r="F613" s="499">
        <f t="shared" si="118"/>
        <v>9140</v>
      </c>
      <c r="G613" s="496">
        <v>42422</v>
      </c>
      <c r="H613" s="513">
        <v>2500</v>
      </c>
      <c r="I613" s="498">
        <v>7.47</v>
      </c>
      <c r="J613" s="499">
        <v>0.41</v>
      </c>
      <c r="K613" s="499">
        <f t="shared" si="120"/>
        <v>18674.59</v>
      </c>
      <c r="L613" s="497"/>
      <c r="M613" s="499"/>
    </row>
    <row r="614" spans="1:13" x14ac:dyDescent="0.25">
      <c r="A614" s="497"/>
      <c r="B614" s="545">
        <v>42299</v>
      </c>
      <c r="C614" s="497">
        <v>1000</v>
      </c>
      <c r="D614" s="498">
        <v>18.100000000000001</v>
      </c>
      <c r="E614" s="499">
        <v>0</v>
      </c>
      <c r="F614" s="499">
        <f t="shared" si="118"/>
        <v>18100</v>
      </c>
      <c r="G614" s="496">
        <v>42422</v>
      </c>
      <c r="H614" s="513">
        <v>1000</v>
      </c>
      <c r="I614" s="498">
        <v>7.49</v>
      </c>
      <c r="J614" s="499">
        <v>0.16</v>
      </c>
      <c r="K614" s="499">
        <f t="shared" si="120"/>
        <v>7489.84</v>
      </c>
      <c r="L614" s="497"/>
      <c r="M614" s="499"/>
    </row>
    <row r="615" spans="1:13" x14ac:dyDescent="0.25">
      <c r="A615" s="497"/>
      <c r="B615" s="608">
        <v>42306</v>
      </c>
      <c r="C615" s="497">
        <v>660</v>
      </c>
      <c r="D615" s="498">
        <v>17.8</v>
      </c>
      <c r="E615" s="499">
        <v>0</v>
      </c>
      <c r="F615" s="499">
        <f t="shared" si="118"/>
        <v>11748</v>
      </c>
      <c r="G615" s="496">
        <v>42426</v>
      </c>
      <c r="H615" s="513">
        <v>900</v>
      </c>
      <c r="I615" s="498">
        <v>7.7</v>
      </c>
      <c r="J615" s="499">
        <v>0.15</v>
      </c>
      <c r="K615" s="499">
        <f t="shared" si="120"/>
        <v>6929.85</v>
      </c>
      <c r="L615" s="497"/>
      <c r="M615" s="499"/>
    </row>
    <row r="616" spans="1:13" ht="30" x14ac:dyDescent="0.25">
      <c r="A616" s="497"/>
      <c r="B616" s="608"/>
      <c r="C616" s="497">
        <v>340</v>
      </c>
      <c r="D616" s="498">
        <v>17.8</v>
      </c>
      <c r="E616" s="499">
        <v>0</v>
      </c>
      <c r="F616" s="499">
        <f t="shared" si="118"/>
        <v>6052</v>
      </c>
      <c r="G616" s="611" t="s">
        <v>181</v>
      </c>
      <c r="H616" s="513">
        <v>500</v>
      </c>
      <c r="I616" s="498">
        <v>7.73</v>
      </c>
      <c r="J616" s="499">
        <v>0.08</v>
      </c>
      <c r="K616" s="499">
        <f t="shared" si="120"/>
        <v>3864.92</v>
      </c>
      <c r="L616" s="497"/>
      <c r="M616" s="499"/>
    </row>
    <row r="617" spans="1:13" x14ac:dyDescent="0.25">
      <c r="A617" s="497"/>
      <c r="B617" s="545">
        <v>42312</v>
      </c>
      <c r="C617" s="594">
        <v>500</v>
      </c>
      <c r="D617" s="591">
        <v>17.559999999999999</v>
      </c>
      <c r="E617" s="592">
        <v>6.95</v>
      </c>
      <c r="F617" s="592">
        <f t="shared" si="118"/>
        <v>8786.9500000000007</v>
      </c>
      <c r="G617" s="611"/>
      <c r="H617" s="513">
        <v>500</v>
      </c>
      <c r="I617" s="498">
        <v>7.96</v>
      </c>
      <c r="J617" s="499">
        <v>0.09</v>
      </c>
      <c r="K617" s="499">
        <f t="shared" si="120"/>
        <v>3979.91</v>
      </c>
      <c r="L617" s="497"/>
      <c r="M617" s="499"/>
    </row>
    <row r="618" spans="1:13" x14ac:dyDescent="0.25">
      <c r="A618" s="497"/>
      <c r="B618" s="545">
        <v>42313</v>
      </c>
      <c r="C618" s="497">
        <v>3000</v>
      </c>
      <c r="D618" s="498">
        <v>19.05</v>
      </c>
      <c r="E618" s="499">
        <v>0</v>
      </c>
      <c r="F618" s="499">
        <f t="shared" si="118"/>
        <v>57150</v>
      </c>
      <c r="G618" s="611"/>
      <c r="H618" s="513">
        <v>500</v>
      </c>
      <c r="I618" s="498">
        <v>8.0299999999999994</v>
      </c>
      <c r="J618" s="499">
        <v>0.09</v>
      </c>
      <c r="K618" s="499">
        <f t="shared" si="120"/>
        <v>4014.9099999999994</v>
      </c>
      <c r="L618" s="497"/>
      <c r="M618" s="498"/>
    </row>
    <row r="619" spans="1:13" x14ac:dyDescent="0.25">
      <c r="A619" s="497"/>
      <c r="B619" s="545">
        <v>42320</v>
      </c>
      <c r="C619" s="497">
        <v>500</v>
      </c>
      <c r="D619" s="498">
        <v>18.079999999999998</v>
      </c>
      <c r="E619" s="499">
        <v>0</v>
      </c>
      <c r="F619" s="499">
        <f t="shared" si="118"/>
        <v>9040</v>
      </c>
      <c r="G619" s="611"/>
      <c r="H619" s="513">
        <v>1500</v>
      </c>
      <c r="I619" s="498">
        <v>8.1</v>
      </c>
      <c r="J619" s="499">
        <v>0.26</v>
      </c>
      <c r="K619" s="499">
        <f t="shared" si="120"/>
        <v>12149.74</v>
      </c>
      <c r="L619" s="497"/>
      <c r="M619" s="499"/>
    </row>
    <row r="620" spans="1:13" x14ac:dyDescent="0.25">
      <c r="A620" s="497"/>
      <c r="B620" s="545">
        <v>42320</v>
      </c>
      <c r="C620" s="497">
        <v>1000</v>
      </c>
      <c r="D620" s="498">
        <v>18.05</v>
      </c>
      <c r="E620" s="499">
        <v>0</v>
      </c>
      <c r="F620" s="499">
        <f t="shared" si="118"/>
        <v>18050</v>
      </c>
      <c r="G620" s="496">
        <v>42429</v>
      </c>
      <c r="H620" s="513">
        <v>1000</v>
      </c>
      <c r="I620" s="498">
        <v>8.5399999999999991</v>
      </c>
      <c r="J620" s="499">
        <v>0.19</v>
      </c>
      <c r="K620" s="499">
        <f>H620*I620-J620</f>
        <v>8539.81</v>
      </c>
      <c r="L620" s="497"/>
      <c r="M620" s="595"/>
    </row>
    <row r="621" spans="1:13" x14ac:dyDescent="0.25">
      <c r="A621" s="497"/>
      <c r="B621" s="545">
        <v>42320</v>
      </c>
      <c r="C621" s="497">
        <v>1000</v>
      </c>
      <c r="D621" s="498">
        <v>17.82</v>
      </c>
      <c r="E621" s="499">
        <v>0</v>
      </c>
      <c r="F621" s="499">
        <f t="shared" si="118"/>
        <v>17820</v>
      </c>
      <c r="G621" s="496">
        <v>42429</v>
      </c>
      <c r="H621" s="513">
        <v>500</v>
      </c>
      <c r="I621" s="498">
        <v>7.95</v>
      </c>
      <c r="J621" s="499">
        <v>0.09</v>
      </c>
      <c r="K621" s="499">
        <f>H621*I621-J621</f>
        <v>3974.91</v>
      </c>
      <c r="L621" s="497"/>
      <c r="M621" s="499"/>
    </row>
    <row r="622" spans="1:13" x14ac:dyDescent="0.25">
      <c r="A622" s="497"/>
      <c r="B622" s="545">
        <v>42328</v>
      </c>
      <c r="C622" s="497">
        <v>3078</v>
      </c>
      <c r="D622" s="498">
        <v>17.47</v>
      </c>
      <c r="E622" s="499">
        <v>0</v>
      </c>
      <c r="F622" s="499">
        <f t="shared" si="118"/>
        <v>53772.659999999996</v>
      </c>
      <c r="G622" s="496">
        <v>42429</v>
      </c>
      <c r="H622" s="513">
        <v>500</v>
      </c>
      <c r="I622" s="498">
        <v>7.97</v>
      </c>
      <c r="J622" s="499">
        <v>0.09</v>
      </c>
      <c r="K622" s="499">
        <f t="shared" ref="K622:K681" si="121">H622*I622-J622</f>
        <v>3984.91</v>
      </c>
      <c r="L622" s="497"/>
      <c r="M622" s="499"/>
    </row>
    <row r="623" spans="1:13" x14ac:dyDescent="0.25">
      <c r="A623" s="497"/>
      <c r="B623" s="545">
        <v>42340</v>
      </c>
      <c r="C623" s="497">
        <v>3078</v>
      </c>
      <c r="D623" s="498">
        <v>17.739999999999998</v>
      </c>
      <c r="E623" s="499">
        <v>0</v>
      </c>
      <c r="F623" s="499">
        <f t="shared" si="118"/>
        <v>54603.719999999994</v>
      </c>
      <c r="G623" s="496">
        <v>42430</v>
      </c>
      <c r="H623" s="513">
        <v>500</v>
      </c>
      <c r="I623" s="498">
        <v>7.85</v>
      </c>
      <c r="J623" s="499">
        <v>0.09</v>
      </c>
      <c r="K623" s="499">
        <f t="shared" si="121"/>
        <v>3924.91</v>
      </c>
      <c r="L623" s="497"/>
      <c r="M623" s="499"/>
    </row>
    <row r="624" spans="1:13" x14ac:dyDescent="0.25">
      <c r="A624" s="497"/>
      <c r="B624" s="545">
        <v>42340</v>
      </c>
      <c r="C624" s="497">
        <v>500</v>
      </c>
      <c r="D624" s="498">
        <v>17.5</v>
      </c>
      <c r="E624" s="499">
        <v>0</v>
      </c>
      <c r="F624" s="499">
        <f t="shared" si="118"/>
        <v>8750</v>
      </c>
      <c r="G624" s="496">
        <v>42430</v>
      </c>
      <c r="H624" s="513">
        <v>500</v>
      </c>
      <c r="I624" s="498">
        <v>8.0299999999999994</v>
      </c>
      <c r="J624" s="499">
        <v>0.09</v>
      </c>
      <c r="K624" s="499">
        <f t="shared" si="121"/>
        <v>4014.9099999999994</v>
      </c>
      <c r="L624" s="499"/>
      <c r="M624" s="499"/>
    </row>
    <row r="625" spans="1:13" x14ac:dyDescent="0.25">
      <c r="A625" s="497"/>
      <c r="B625" s="545">
        <v>42345</v>
      </c>
      <c r="C625" s="497">
        <v>100</v>
      </c>
      <c r="D625" s="498">
        <v>16.7</v>
      </c>
      <c r="E625" s="499">
        <v>0</v>
      </c>
      <c r="F625" s="499">
        <f t="shared" si="118"/>
        <v>1670</v>
      </c>
      <c r="G625" s="496">
        <v>42431</v>
      </c>
      <c r="H625" s="513">
        <v>500</v>
      </c>
      <c r="I625" s="498">
        <v>8.3800000000000008</v>
      </c>
      <c r="J625" s="499">
        <v>0.09</v>
      </c>
      <c r="K625" s="499">
        <f t="shared" si="121"/>
        <v>4189.91</v>
      </c>
      <c r="L625" s="499"/>
      <c r="M625" s="499"/>
    </row>
    <row r="626" spans="1:13" x14ac:dyDescent="0.25">
      <c r="A626" s="497"/>
      <c r="B626" s="545">
        <v>42345</v>
      </c>
      <c r="C626" s="497">
        <v>500</v>
      </c>
      <c r="D626" s="498">
        <v>16.850000000000001</v>
      </c>
      <c r="E626" s="499">
        <v>0</v>
      </c>
      <c r="F626" s="499">
        <f t="shared" si="118"/>
        <v>8425</v>
      </c>
      <c r="G626" s="496">
        <v>42431</v>
      </c>
      <c r="H626" s="513">
        <v>500</v>
      </c>
      <c r="I626" s="498">
        <v>8.58</v>
      </c>
      <c r="J626" s="499">
        <v>0.09</v>
      </c>
      <c r="K626" s="499">
        <f t="shared" si="121"/>
        <v>4289.91</v>
      </c>
      <c r="L626" s="497"/>
      <c r="M626" s="499"/>
    </row>
    <row r="627" spans="1:13" ht="30" x14ac:dyDescent="0.25">
      <c r="A627" s="497"/>
      <c r="B627" s="545">
        <v>42347</v>
      </c>
      <c r="C627" s="497">
        <v>500</v>
      </c>
      <c r="D627" s="498">
        <v>15.84</v>
      </c>
      <c r="E627" s="499">
        <v>0</v>
      </c>
      <c r="F627" s="499">
        <f t="shared" si="118"/>
        <v>7920</v>
      </c>
      <c r="G627" s="610" t="s">
        <v>183</v>
      </c>
      <c r="H627" s="513">
        <v>400</v>
      </c>
      <c r="I627" s="498">
        <v>9.09</v>
      </c>
      <c r="J627" s="499">
        <v>0.1</v>
      </c>
      <c r="K627" s="499">
        <f t="shared" si="121"/>
        <v>3635.9</v>
      </c>
      <c r="L627" s="497"/>
      <c r="M627" s="499"/>
    </row>
    <row r="628" spans="1:13" x14ac:dyDescent="0.25">
      <c r="A628" s="497"/>
      <c r="B628" s="545">
        <v>42348</v>
      </c>
      <c r="C628" s="497">
        <v>500</v>
      </c>
      <c r="D628" s="498">
        <v>14.78</v>
      </c>
      <c r="E628" s="499">
        <v>0</v>
      </c>
      <c r="F628" s="499">
        <f t="shared" si="118"/>
        <v>7390</v>
      </c>
      <c r="G628" s="610"/>
      <c r="H628" s="513">
        <v>100</v>
      </c>
      <c r="I628" s="498">
        <v>9.09</v>
      </c>
      <c r="J628" s="499">
        <v>0</v>
      </c>
      <c r="K628" s="499">
        <f t="shared" si="121"/>
        <v>909</v>
      </c>
      <c r="L628" s="497"/>
      <c r="M628" s="499"/>
    </row>
    <row r="629" spans="1:13" x14ac:dyDescent="0.25">
      <c r="A629" s="497"/>
      <c r="B629" s="545">
        <v>42352</v>
      </c>
      <c r="C629" s="497">
        <v>100</v>
      </c>
      <c r="D629" s="498">
        <v>14.57</v>
      </c>
      <c r="E629" s="499">
        <v>0</v>
      </c>
      <c r="F629" s="499">
        <f t="shared" si="118"/>
        <v>1457</v>
      </c>
      <c r="G629" s="610"/>
      <c r="H629" s="513">
        <v>500</v>
      </c>
      <c r="I629" s="498">
        <v>8.81</v>
      </c>
      <c r="J629" s="499">
        <v>0.1</v>
      </c>
      <c r="K629" s="499">
        <f t="shared" si="121"/>
        <v>4404.8999999999996</v>
      </c>
      <c r="L629" s="497"/>
      <c r="M629" s="499"/>
    </row>
    <row r="630" spans="1:13" x14ac:dyDescent="0.25">
      <c r="A630" s="497"/>
      <c r="B630" s="545">
        <v>42355</v>
      </c>
      <c r="C630" s="497">
        <v>500</v>
      </c>
      <c r="D630" s="498">
        <v>13.89</v>
      </c>
      <c r="E630" s="499">
        <v>0</v>
      </c>
      <c r="F630" s="499">
        <f t="shared" si="118"/>
        <v>6945</v>
      </c>
      <c r="G630" s="496">
        <v>42432</v>
      </c>
      <c r="H630" s="513">
        <v>600</v>
      </c>
      <c r="I630" s="498">
        <v>9.65</v>
      </c>
      <c r="J630" s="499">
        <v>0.13</v>
      </c>
      <c r="K630" s="499">
        <f t="shared" si="121"/>
        <v>5789.87</v>
      </c>
      <c r="L630" s="497"/>
      <c r="M630" s="499"/>
    </row>
    <row r="631" spans="1:13" x14ac:dyDescent="0.25">
      <c r="A631" s="497"/>
      <c r="B631" s="545">
        <v>42360</v>
      </c>
      <c r="C631" s="497">
        <v>500</v>
      </c>
      <c r="D631" s="498">
        <v>12.95</v>
      </c>
      <c r="E631" s="499">
        <v>0</v>
      </c>
      <c r="F631" s="499">
        <f t="shared" si="118"/>
        <v>6475</v>
      </c>
      <c r="G631" s="496">
        <v>42433</v>
      </c>
      <c r="H631" s="513">
        <v>600</v>
      </c>
      <c r="I631" s="498">
        <v>10.45</v>
      </c>
      <c r="J631" s="499">
        <v>0.14000000000000001</v>
      </c>
      <c r="K631" s="499">
        <f t="shared" si="121"/>
        <v>6269.86</v>
      </c>
      <c r="L631" s="497"/>
      <c r="M631" s="499"/>
    </row>
    <row r="632" spans="1:13" x14ac:dyDescent="0.25">
      <c r="A632" s="497"/>
      <c r="B632" s="545">
        <v>42361</v>
      </c>
      <c r="C632" s="497">
        <v>500</v>
      </c>
      <c r="D632" s="498">
        <v>12.75</v>
      </c>
      <c r="E632" s="499">
        <v>0</v>
      </c>
      <c r="F632" s="499">
        <f t="shared" si="118"/>
        <v>6375</v>
      </c>
      <c r="G632" s="496">
        <v>42440</v>
      </c>
      <c r="H632" s="513">
        <v>400</v>
      </c>
      <c r="I632" s="498">
        <v>11.25</v>
      </c>
      <c r="J632" s="499">
        <v>0.1</v>
      </c>
      <c r="K632" s="499">
        <f t="shared" si="121"/>
        <v>4499.8999999999996</v>
      </c>
      <c r="L632" s="497"/>
      <c r="M632" s="499"/>
    </row>
    <row r="633" spans="1:13" x14ac:dyDescent="0.25">
      <c r="A633" s="497"/>
      <c r="B633" s="545">
        <v>42361</v>
      </c>
      <c r="C633" s="497">
        <v>500</v>
      </c>
      <c r="D633" s="498">
        <v>12.8</v>
      </c>
      <c r="E633" s="499">
        <v>0</v>
      </c>
      <c r="F633" s="499">
        <f t="shared" si="118"/>
        <v>6400</v>
      </c>
      <c r="G633" s="496">
        <v>42446</v>
      </c>
      <c r="H633" s="513">
        <v>1500</v>
      </c>
      <c r="I633" s="498">
        <v>11.49</v>
      </c>
      <c r="J633" s="499">
        <v>0.38</v>
      </c>
      <c r="K633" s="499">
        <f t="shared" si="121"/>
        <v>17234.62</v>
      </c>
      <c r="L633" s="497"/>
      <c r="M633" s="499"/>
    </row>
    <row r="634" spans="1:13" x14ac:dyDescent="0.25">
      <c r="A634" s="497"/>
      <c r="B634" s="545">
        <v>42361</v>
      </c>
      <c r="C634" s="497">
        <v>1000</v>
      </c>
      <c r="D634" s="498">
        <v>12.67</v>
      </c>
      <c r="E634" s="499">
        <v>0</v>
      </c>
      <c r="F634" s="499">
        <f t="shared" si="118"/>
        <v>12670</v>
      </c>
      <c r="G634" s="496">
        <v>42447</v>
      </c>
      <c r="H634" s="513">
        <v>1500</v>
      </c>
      <c r="I634" s="498">
        <v>11.44</v>
      </c>
      <c r="J634" s="499">
        <v>0.37</v>
      </c>
      <c r="K634" s="499">
        <f t="shared" si="121"/>
        <v>17159.63</v>
      </c>
      <c r="L634" s="497"/>
      <c r="M634" s="499"/>
    </row>
    <row r="635" spans="1:13" x14ac:dyDescent="0.25">
      <c r="A635" s="497"/>
      <c r="B635" s="545">
        <v>42361</v>
      </c>
      <c r="C635" s="497">
        <v>222</v>
      </c>
      <c r="D635" s="498">
        <v>12.44</v>
      </c>
      <c r="E635" s="499">
        <v>0</v>
      </c>
      <c r="F635" s="499">
        <f t="shared" si="118"/>
        <v>2761.68</v>
      </c>
      <c r="G635" s="496">
        <v>42447</v>
      </c>
      <c r="H635" s="513">
        <v>500</v>
      </c>
      <c r="I635" s="498">
        <v>11.484999999999999</v>
      </c>
      <c r="J635" s="499">
        <v>0.13</v>
      </c>
      <c r="K635" s="499">
        <f t="shared" si="121"/>
        <v>5742.37</v>
      </c>
      <c r="L635" s="497"/>
      <c r="M635" s="499"/>
    </row>
    <row r="636" spans="1:13" x14ac:dyDescent="0.25">
      <c r="A636" s="497"/>
      <c r="B636" s="545">
        <v>42367</v>
      </c>
      <c r="C636" s="497">
        <v>2178</v>
      </c>
      <c r="D636" s="498">
        <v>13.68</v>
      </c>
      <c r="E636" s="499">
        <v>0</v>
      </c>
      <c r="F636" s="499">
        <f t="shared" si="118"/>
        <v>29795.040000000001</v>
      </c>
      <c r="G636" s="609">
        <v>42447</v>
      </c>
      <c r="H636" s="513">
        <v>650</v>
      </c>
      <c r="I636" s="498">
        <v>11.56</v>
      </c>
      <c r="J636" s="499">
        <v>0.25</v>
      </c>
      <c r="K636" s="499">
        <f t="shared" si="121"/>
        <v>7513.75</v>
      </c>
      <c r="L636" s="497"/>
      <c r="M636" s="499"/>
    </row>
    <row r="637" spans="1:13" x14ac:dyDescent="0.25">
      <c r="A637" s="497"/>
      <c r="B637" s="545">
        <v>42369</v>
      </c>
      <c r="C637" s="497">
        <v>2500</v>
      </c>
      <c r="D637" s="498">
        <v>13.04</v>
      </c>
      <c r="E637" s="499">
        <v>0</v>
      </c>
      <c r="F637" s="499">
        <f t="shared" si="118"/>
        <v>32599.999999999996</v>
      </c>
      <c r="G637" s="609"/>
      <c r="H637" s="513">
        <v>350</v>
      </c>
      <c r="I637" s="498">
        <v>11.56</v>
      </c>
      <c r="J637" s="499">
        <v>0</v>
      </c>
      <c r="K637" s="499">
        <f t="shared" si="121"/>
        <v>4046</v>
      </c>
      <c r="L637" s="497"/>
      <c r="M637" s="499"/>
    </row>
    <row r="638" spans="1:13" x14ac:dyDescent="0.25">
      <c r="A638" s="497"/>
      <c r="B638" s="545">
        <v>42008</v>
      </c>
      <c r="C638" s="497">
        <v>2000</v>
      </c>
      <c r="D638" s="498">
        <v>13.01</v>
      </c>
      <c r="E638" s="499">
        <v>0</v>
      </c>
      <c r="F638" s="499">
        <f t="shared" si="118"/>
        <v>26020</v>
      </c>
      <c r="G638" s="496">
        <v>42447</v>
      </c>
      <c r="H638" s="513">
        <v>1000</v>
      </c>
      <c r="I638" s="498">
        <v>11.62</v>
      </c>
      <c r="J638" s="499">
        <v>0.25</v>
      </c>
      <c r="K638" s="499">
        <f t="shared" si="121"/>
        <v>11619.75</v>
      </c>
      <c r="L638" s="497"/>
      <c r="M638" s="499"/>
    </row>
    <row r="639" spans="1:13" x14ac:dyDescent="0.25">
      <c r="A639" s="497"/>
      <c r="B639" s="545">
        <v>42009</v>
      </c>
      <c r="C639" s="497">
        <v>500</v>
      </c>
      <c r="D639" s="498">
        <v>12.62</v>
      </c>
      <c r="E639" s="499">
        <v>0</v>
      </c>
      <c r="F639" s="499">
        <f t="shared" si="118"/>
        <v>6310</v>
      </c>
      <c r="G639" s="496">
        <v>42451</v>
      </c>
      <c r="H639" s="513">
        <v>1000</v>
      </c>
      <c r="I639" s="498">
        <v>11.45</v>
      </c>
      <c r="J639" s="499">
        <v>0.25</v>
      </c>
      <c r="K639" s="499">
        <f t="shared" si="121"/>
        <v>11449.75</v>
      </c>
      <c r="L639" s="497"/>
      <c r="M639" s="499"/>
    </row>
    <row r="640" spans="1:13" x14ac:dyDescent="0.25">
      <c r="A640" s="497"/>
      <c r="B640" s="545">
        <v>42009</v>
      </c>
      <c r="C640" s="497">
        <v>500</v>
      </c>
      <c r="D640" s="498">
        <v>12.45</v>
      </c>
      <c r="E640" s="499">
        <v>0</v>
      </c>
      <c r="F640" s="499">
        <f t="shared" si="118"/>
        <v>6225</v>
      </c>
      <c r="G640" s="496">
        <v>42451</v>
      </c>
      <c r="H640" s="513">
        <v>50</v>
      </c>
      <c r="I640" s="498">
        <v>11.28</v>
      </c>
      <c r="J640" s="499">
        <v>0.01</v>
      </c>
      <c r="K640" s="499">
        <f t="shared" si="121"/>
        <v>563.99</v>
      </c>
      <c r="L640" s="497"/>
      <c r="M640" s="499"/>
    </row>
    <row r="641" spans="1:13" x14ac:dyDescent="0.25">
      <c r="A641" s="497"/>
      <c r="B641" s="596">
        <v>42374</v>
      </c>
      <c r="C641" s="497">
        <v>2000</v>
      </c>
      <c r="D641" s="498">
        <v>12.73</v>
      </c>
      <c r="E641" s="499">
        <v>0</v>
      </c>
      <c r="F641" s="499">
        <f t="shared" ref="F641:F704" si="122">C641*D641+E641</f>
        <v>25460</v>
      </c>
      <c r="G641" s="496">
        <v>42459</v>
      </c>
      <c r="H641" s="513">
        <v>2000</v>
      </c>
      <c r="I641" s="498">
        <v>10.75</v>
      </c>
      <c r="J641" s="499">
        <v>0.47</v>
      </c>
      <c r="K641" s="499">
        <f t="shared" si="121"/>
        <v>21499.53</v>
      </c>
      <c r="L641" s="497"/>
      <c r="M641" s="499"/>
    </row>
    <row r="642" spans="1:13" x14ac:dyDescent="0.25">
      <c r="A642" s="497"/>
      <c r="B642" s="545">
        <v>42375</v>
      </c>
      <c r="C642" s="497">
        <v>1000</v>
      </c>
      <c r="D642" s="498">
        <v>12.5</v>
      </c>
      <c r="E642" s="499">
        <v>0</v>
      </c>
      <c r="F642" s="499">
        <f t="shared" si="122"/>
        <v>12500</v>
      </c>
      <c r="G642" s="496">
        <v>42460</v>
      </c>
      <c r="H642" s="513">
        <v>1600</v>
      </c>
      <c r="I642" s="498">
        <v>10.95</v>
      </c>
      <c r="J642" s="499">
        <v>2.88</v>
      </c>
      <c r="K642" s="499">
        <f t="shared" si="121"/>
        <v>17517.12</v>
      </c>
      <c r="L642" s="497"/>
      <c r="M642" s="499"/>
    </row>
    <row r="643" spans="1:13" x14ac:dyDescent="0.25">
      <c r="A643" s="497"/>
      <c r="B643" s="545">
        <v>42375</v>
      </c>
      <c r="C643" s="497">
        <v>1000</v>
      </c>
      <c r="D643" s="498">
        <v>11.7</v>
      </c>
      <c r="E643" s="499">
        <v>0</v>
      </c>
      <c r="F643" s="499">
        <f t="shared" si="122"/>
        <v>11700</v>
      </c>
      <c r="G643" s="496">
        <v>42461</v>
      </c>
      <c r="H643" s="513">
        <v>2000</v>
      </c>
      <c r="I643" s="498">
        <v>10.52</v>
      </c>
      <c r="J643" s="499">
        <v>0.46</v>
      </c>
      <c r="K643" s="499">
        <f t="shared" si="121"/>
        <v>21039.54</v>
      </c>
      <c r="L643" s="497"/>
      <c r="M643" s="499"/>
    </row>
    <row r="644" spans="1:13" x14ac:dyDescent="0.25">
      <c r="A644" s="497"/>
      <c r="B644" s="545">
        <v>42402</v>
      </c>
      <c r="C644" s="497">
        <v>400</v>
      </c>
      <c r="D644" s="498">
        <v>9.1</v>
      </c>
      <c r="E644" s="499">
        <v>0</v>
      </c>
      <c r="F644" s="499">
        <f t="shared" si="122"/>
        <v>3640</v>
      </c>
      <c r="G644" s="496">
        <v>42461</v>
      </c>
      <c r="H644" s="513">
        <v>2000</v>
      </c>
      <c r="I644" s="498">
        <v>10.55</v>
      </c>
      <c r="J644" s="499">
        <v>0.46</v>
      </c>
      <c r="K644" s="499">
        <f t="shared" si="121"/>
        <v>21099.54</v>
      </c>
      <c r="L644" s="497"/>
      <c r="M644" s="499"/>
    </row>
    <row r="645" spans="1:13" x14ac:dyDescent="0.25">
      <c r="A645" s="497"/>
      <c r="B645" s="545">
        <v>42411</v>
      </c>
      <c r="C645" s="497">
        <v>500</v>
      </c>
      <c r="D645" s="498">
        <v>6.835</v>
      </c>
      <c r="E645" s="499">
        <v>0</v>
      </c>
      <c r="F645" s="499">
        <f t="shared" si="122"/>
        <v>3417.5</v>
      </c>
      <c r="G645" s="496">
        <v>42465</v>
      </c>
      <c r="H645" s="513">
        <v>100</v>
      </c>
      <c r="I645" s="498">
        <v>10.75</v>
      </c>
      <c r="J645" s="499">
        <v>0.02</v>
      </c>
      <c r="K645" s="499">
        <f t="shared" si="121"/>
        <v>1074.98</v>
      </c>
      <c r="L645" s="497"/>
      <c r="M645" s="499"/>
    </row>
    <row r="646" spans="1:13" x14ac:dyDescent="0.25">
      <c r="A646" s="497"/>
      <c r="B646" s="545">
        <v>42412</v>
      </c>
      <c r="C646" s="497">
        <v>200</v>
      </c>
      <c r="D646" s="498">
        <v>7.23</v>
      </c>
      <c r="E646" s="499">
        <v>0</v>
      </c>
      <c r="F646" s="499">
        <f t="shared" si="122"/>
        <v>1446</v>
      </c>
      <c r="G646" s="496">
        <v>42468</v>
      </c>
      <c r="H646" s="513">
        <v>1000</v>
      </c>
      <c r="I646" s="498">
        <v>11.77</v>
      </c>
      <c r="J646" s="499">
        <v>0.26</v>
      </c>
      <c r="K646" s="499">
        <f t="shared" si="121"/>
        <v>11769.74</v>
      </c>
      <c r="L646" s="497"/>
      <c r="M646" s="499"/>
    </row>
    <row r="647" spans="1:13" x14ac:dyDescent="0.25">
      <c r="A647" s="497"/>
      <c r="B647" s="545">
        <v>42416</v>
      </c>
      <c r="C647" s="497">
        <v>500</v>
      </c>
      <c r="D647" s="498">
        <v>7.5</v>
      </c>
      <c r="E647" s="499">
        <v>0</v>
      </c>
      <c r="F647" s="499">
        <f t="shared" si="122"/>
        <v>3750</v>
      </c>
      <c r="G647" s="609">
        <v>42472</v>
      </c>
      <c r="H647" s="513">
        <v>420</v>
      </c>
      <c r="I647" s="498">
        <v>13.35</v>
      </c>
      <c r="J647" s="499">
        <v>0.15</v>
      </c>
      <c r="K647" s="499">
        <f t="shared" si="121"/>
        <v>5606.85</v>
      </c>
      <c r="L647" s="497"/>
      <c r="M647" s="499"/>
    </row>
    <row r="648" spans="1:13" ht="30" x14ac:dyDescent="0.25">
      <c r="A648" s="497"/>
      <c r="B648" s="612" t="s">
        <v>179</v>
      </c>
      <c r="C648" s="497">
        <v>3000</v>
      </c>
      <c r="D648" s="498">
        <v>7.55</v>
      </c>
      <c r="E648" s="499">
        <v>0</v>
      </c>
      <c r="F648" s="499">
        <f t="shared" si="122"/>
        <v>22650</v>
      </c>
      <c r="G648" s="609"/>
      <c r="H648" s="513">
        <v>80</v>
      </c>
      <c r="I648" s="498">
        <v>13.35</v>
      </c>
      <c r="J648" s="499">
        <v>0</v>
      </c>
      <c r="K648" s="499">
        <f t="shared" si="121"/>
        <v>1068</v>
      </c>
      <c r="L648" s="497"/>
      <c r="M648" s="499"/>
    </row>
    <row r="649" spans="1:13" x14ac:dyDescent="0.25">
      <c r="A649" s="497"/>
      <c r="B649" s="612"/>
      <c r="C649" s="497">
        <v>500</v>
      </c>
      <c r="D649" s="498">
        <v>6.75</v>
      </c>
      <c r="E649" s="499">
        <v>0</v>
      </c>
      <c r="F649" s="499">
        <f t="shared" si="122"/>
        <v>3375</v>
      </c>
      <c r="G649" s="496">
        <v>42472</v>
      </c>
      <c r="H649" s="513">
        <v>500</v>
      </c>
      <c r="I649" s="498">
        <v>13.15</v>
      </c>
      <c r="J649" s="499">
        <v>0.14000000000000001</v>
      </c>
      <c r="K649" s="499">
        <f t="shared" si="121"/>
        <v>6574.86</v>
      </c>
      <c r="L649" s="497"/>
      <c r="M649" s="499"/>
    </row>
    <row r="650" spans="1:13" x14ac:dyDescent="0.25">
      <c r="A650" s="497"/>
      <c r="B650" s="612"/>
      <c r="C650" s="497">
        <v>300</v>
      </c>
      <c r="D650" s="498">
        <v>6.75</v>
      </c>
      <c r="E650" s="499">
        <v>0</v>
      </c>
      <c r="F650" s="499">
        <f t="shared" si="122"/>
        <v>2025</v>
      </c>
      <c r="G650" s="496">
        <v>42472</v>
      </c>
      <c r="H650" s="513">
        <v>500</v>
      </c>
      <c r="I650" s="498">
        <v>12.92</v>
      </c>
      <c r="J650" s="499">
        <v>0.14000000000000001</v>
      </c>
      <c r="K650" s="499">
        <f t="shared" si="121"/>
        <v>6459.86</v>
      </c>
      <c r="L650" s="497"/>
      <c r="M650" s="499"/>
    </row>
    <row r="651" spans="1:13" x14ac:dyDescent="0.25">
      <c r="A651" s="497"/>
      <c r="B651" s="545">
        <v>42426</v>
      </c>
      <c r="C651" s="497">
        <v>600</v>
      </c>
      <c r="D651" s="498">
        <v>7.63</v>
      </c>
      <c r="E651" s="499">
        <v>0</v>
      </c>
      <c r="F651" s="499">
        <f t="shared" si="122"/>
        <v>4578</v>
      </c>
      <c r="G651" s="496">
        <v>42472</v>
      </c>
      <c r="H651" s="513">
        <v>500</v>
      </c>
      <c r="I651" s="498">
        <v>12.59</v>
      </c>
      <c r="J651" s="499">
        <v>0.14000000000000001</v>
      </c>
      <c r="K651" s="499">
        <f t="shared" si="121"/>
        <v>6294.86</v>
      </c>
      <c r="L651" s="497"/>
      <c r="M651" s="499"/>
    </row>
    <row r="652" spans="1:13" x14ac:dyDescent="0.25">
      <c r="A652" s="497"/>
      <c r="B652" s="545">
        <v>42426</v>
      </c>
      <c r="C652" s="497">
        <v>2000</v>
      </c>
      <c r="D652" s="498">
        <v>7.95</v>
      </c>
      <c r="E652" s="499">
        <v>0</v>
      </c>
      <c r="F652" s="499">
        <f t="shared" si="122"/>
        <v>15900</v>
      </c>
      <c r="G652" s="496">
        <v>42474</v>
      </c>
      <c r="H652" s="513">
        <v>500</v>
      </c>
      <c r="I652" s="498">
        <v>13.18</v>
      </c>
      <c r="J652" s="499">
        <v>0.14000000000000001</v>
      </c>
      <c r="K652" s="499">
        <f t="shared" si="121"/>
        <v>6589.86</v>
      </c>
      <c r="L652" s="497"/>
      <c r="M652" s="499"/>
    </row>
    <row r="653" spans="1:13" x14ac:dyDescent="0.25">
      <c r="A653" s="497"/>
      <c r="B653" s="545">
        <v>42429</v>
      </c>
      <c r="C653" s="497">
        <v>2000</v>
      </c>
      <c r="D653" s="498">
        <v>8.1999999999999993</v>
      </c>
      <c r="E653" s="499">
        <v>0</v>
      </c>
      <c r="F653" s="499">
        <f t="shared" si="122"/>
        <v>16400</v>
      </c>
      <c r="G653" s="496">
        <v>42478</v>
      </c>
      <c r="H653" s="513">
        <v>500</v>
      </c>
      <c r="I653" s="498">
        <v>13.4</v>
      </c>
      <c r="J653" s="499">
        <v>0.15</v>
      </c>
      <c r="K653" s="499">
        <f t="shared" si="121"/>
        <v>6699.85</v>
      </c>
      <c r="L653" s="497"/>
      <c r="M653" s="499"/>
    </row>
    <row r="654" spans="1:13" x14ac:dyDescent="0.25">
      <c r="A654" s="499"/>
      <c r="B654" s="545">
        <v>42429</v>
      </c>
      <c r="C654" s="497">
        <v>500</v>
      </c>
      <c r="D654" s="498">
        <v>7.88</v>
      </c>
      <c r="E654" s="499">
        <v>0</v>
      </c>
      <c r="F654" s="499">
        <f t="shared" si="122"/>
        <v>3940</v>
      </c>
      <c r="G654" s="496">
        <v>42486</v>
      </c>
      <c r="H654" s="513">
        <v>500</v>
      </c>
      <c r="I654" s="498">
        <v>14.35</v>
      </c>
      <c r="J654" s="499">
        <v>0.16</v>
      </c>
      <c r="K654" s="499">
        <f t="shared" si="121"/>
        <v>7174.84</v>
      </c>
      <c r="L654" s="497"/>
      <c r="M654" s="499"/>
    </row>
    <row r="655" spans="1:13" x14ac:dyDescent="0.25">
      <c r="A655" s="497"/>
      <c r="B655" s="545">
        <v>42430</v>
      </c>
      <c r="C655" s="497">
        <v>1000</v>
      </c>
      <c r="D655" s="498">
        <v>7.77</v>
      </c>
      <c r="E655" s="499">
        <v>0</v>
      </c>
      <c r="F655" s="499">
        <f t="shared" si="122"/>
        <v>7770</v>
      </c>
      <c r="G655" s="496">
        <v>42487</v>
      </c>
      <c r="H655" s="513">
        <v>600</v>
      </c>
      <c r="I655" s="498">
        <v>14.85</v>
      </c>
      <c r="J655" s="499">
        <v>0.19</v>
      </c>
      <c r="K655" s="499">
        <f t="shared" si="121"/>
        <v>8909.81</v>
      </c>
      <c r="L655" s="497"/>
      <c r="M655" s="499"/>
    </row>
    <row r="656" spans="1:13" x14ac:dyDescent="0.25">
      <c r="A656" s="497"/>
      <c r="B656" s="545">
        <v>42430</v>
      </c>
      <c r="C656" s="497">
        <v>500</v>
      </c>
      <c r="D656" s="498">
        <v>7.94</v>
      </c>
      <c r="E656" s="499">
        <v>0</v>
      </c>
      <c r="F656" s="499">
        <f t="shared" si="122"/>
        <v>3970</v>
      </c>
      <c r="G656" s="496">
        <v>42489</v>
      </c>
      <c r="H656" s="513">
        <v>3000</v>
      </c>
      <c r="I656" s="498">
        <v>14.15</v>
      </c>
      <c r="J656" s="499">
        <v>0.93</v>
      </c>
      <c r="K656" s="499">
        <f t="shared" si="121"/>
        <v>42449.07</v>
      </c>
      <c r="L656" s="497"/>
      <c r="M656" s="499"/>
    </row>
    <row r="657" spans="1:13" x14ac:dyDescent="0.25">
      <c r="A657" s="497"/>
      <c r="B657" s="545">
        <v>42431</v>
      </c>
      <c r="C657" s="497">
        <v>1000</v>
      </c>
      <c r="D657" s="498">
        <v>8.3699999999999992</v>
      </c>
      <c r="E657" s="499">
        <v>0</v>
      </c>
      <c r="F657" s="499">
        <f t="shared" si="122"/>
        <v>8370</v>
      </c>
      <c r="G657" s="496">
        <v>42492</v>
      </c>
      <c r="H657" s="513">
        <v>1000</v>
      </c>
      <c r="I657" s="498">
        <v>13.48</v>
      </c>
      <c r="J657" s="499">
        <v>0.28999999999999998</v>
      </c>
      <c r="K657" s="499">
        <f t="shared" si="121"/>
        <v>13479.71</v>
      </c>
      <c r="L657" s="497"/>
      <c r="M657" s="499"/>
    </row>
    <row r="658" spans="1:13" x14ac:dyDescent="0.25">
      <c r="A658" s="497"/>
      <c r="B658" s="545">
        <v>42432</v>
      </c>
      <c r="C658" s="497">
        <v>600</v>
      </c>
      <c r="D658" s="498">
        <v>9.3699999999999992</v>
      </c>
      <c r="E658" s="499">
        <v>0</v>
      </c>
      <c r="F658" s="499">
        <f t="shared" si="122"/>
        <v>5621.9999999999991</v>
      </c>
      <c r="G658" s="496">
        <v>42492</v>
      </c>
      <c r="H658" s="513">
        <v>1000</v>
      </c>
      <c r="I658" s="498">
        <v>13.61</v>
      </c>
      <c r="J658" s="499">
        <v>0.3</v>
      </c>
      <c r="K658" s="499">
        <f t="shared" si="121"/>
        <v>13609.7</v>
      </c>
      <c r="L658" s="497"/>
      <c r="M658" s="499"/>
    </row>
    <row r="659" spans="1:13" x14ac:dyDescent="0.25">
      <c r="A659" s="497"/>
      <c r="B659" s="545">
        <v>42432</v>
      </c>
      <c r="C659" s="497">
        <v>600</v>
      </c>
      <c r="D659" s="498">
        <v>8.8800000000000008</v>
      </c>
      <c r="E659" s="499">
        <v>0</v>
      </c>
      <c r="F659" s="499">
        <f t="shared" si="122"/>
        <v>5328.0000000000009</v>
      </c>
      <c r="G659" s="496">
        <v>42493</v>
      </c>
      <c r="H659" s="513">
        <v>322</v>
      </c>
      <c r="I659" s="498">
        <v>13.28</v>
      </c>
      <c r="J659" s="499">
        <v>0.09</v>
      </c>
      <c r="K659" s="499">
        <f t="shared" si="121"/>
        <v>4276.07</v>
      </c>
      <c r="L659" s="497"/>
      <c r="M659" s="499"/>
    </row>
    <row r="660" spans="1:13" x14ac:dyDescent="0.25">
      <c r="A660" s="497"/>
      <c r="B660" s="545">
        <v>42433</v>
      </c>
      <c r="C660" s="497">
        <v>600</v>
      </c>
      <c r="D660" s="498">
        <v>10.42</v>
      </c>
      <c r="E660" s="499">
        <v>0</v>
      </c>
      <c r="F660" s="499">
        <f t="shared" si="122"/>
        <v>6252</v>
      </c>
      <c r="G660" s="496">
        <v>42495</v>
      </c>
      <c r="H660" s="513">
        <v>1000</v>
      </c>
      <c r="I660" s="498">
        <v>12.05</v>
      </c>
      <c r="J660" s="499">
        <v>0.26</v>
      </c>
      <c r="K660" s="499">
        <f t="shared" si="121"/>
        <v>12049.74</v>
      </c>
      <c r="L660" s="497"/>
      <c r="M660" s="499"/>
    </row>
    <row r="661" spans="1:13" x14ac:dyDescent="0.25">
      <c r="A661" s="497"/>
      <c r="B661" s="545">
        <v>42440</v>
      </c>
      <c r="C661" s="497">
        <v>400</v>
      </c>
      <c r="D661" s="498">
        <v>11.12</v>
      </c>
      <c r="E661" s="499">
        <v>0</v>
      </c>
      <c r="F661" s="499">
        <f t="shared" si="122"/>
        <v>4448</v>
      </c>
      <c r="G661" s="496">
        <v>42495</v>
      </c>
      <c r="H661" s="513">
        <v>2000</v>
      </c>
      <c r="I661" s="498">
        <v>12.63</v>
      </c>
      <c r="J661" s="499">
        <v>0.55000000000000004</v>
      </c>
      <c r="K661" s="499">
        <f t="shared" si="121"/>
        <v>25259.45</v>
      </c>
      <c r="L661" s="497"/>
      <c r="M661" s="499"/>
    </row>
    <row r="662" spans="1:13" x14ac:dyDescent="0.25">
      <c r="A662" s="497"/>
      <c r="B662" s="545">
        <v>42446</v>
      </c>
      <c r="C662" s="497">
        <v>1500</v>
      </c>
      <c r="D662" s="498">
        <v>11.445</v>
      </c>
      <c r="E662" s="499">
        <v>0</v>
      </c>
      <c r="F662" s="499">
        <f t="shared" si="122"/>
        <v>17167.5</v>
      </c>
      <c r="G662" s="496">
        <v>42500</v>
      </c>
      <c r="H662" s="513">
        <v>1000</v>
      </c>
      <c r="I662" s="498">
        <v>11.66</v>
      </c>
      <c r="J662" s="499">
        <v>5.25</v>
      </c>
      <c r="K662" s="499">
        <f t="shared" si="121"/>
        <v>11654.75</v>
      </c>
      <c r="L662" s="497"/>
      <c r="M662" s="499"/>
    </row>
    <row r="663" spans="1:13" x14ac:dyDescent="0.25">
      <c r="A663" s="497"/>
      <c r="B663" s="608">
        <v>42447</v>
      </c>
      <c r="C663" s="497">
        <v>1500</v>
      </c>
      <c r="D663" s="498">
        <v>11.42</v>
      </c>
      <c r="E663" s="499">
        <v>0</v>
      </c>
      <c r="F663" s="499">
        <f t="shared" si="122"/>
        <v>17130</v>
      </c>
      <c r="G663" s="496">
        <v>42502</v>
      </c>
      <c r="H663" s="513">
        <v>1500</v>
      </c>
      <c r="I663" s="498">
        <v>12.36</v>
      </c>
      <c r="J663" s="499">
        <v>0.4</v>
      </c>
      <c r="K663" s="499">
        <f t="shared" si="121"/>
        <v>18539.599999999999</v>
      </c>
      <c r="L663" s="497"/>
      <c r="M663" s="499"/>
    </row>
    <row r="664" spans="1:13" x14ac:dyDescent="0.25">
      <c r="A664" s="497"/>
      <c r="B664" s="613"/>
      <c r="C664" s="497">
        <v>500</v>
      </c>
      <c r="D664" s="498">
        <v>11.42</v>
      </c>
      <c r="E664" s="499">
        <v>0</v>
      </c>
      <c r="F664" s="499">
        <f t="shared" si="122"/>
        <v>5710</v>
      </c>
      <c r="G664" s="496">
        <v>42503</v>
      </c>
      <c r="H664" s="513">
        <v>500</v>
      </c>
      <c r="I664" s="498">
        <v>12.49</v>
      </c>
      <c r="J664" s="499">
        <v>0.14000000000000001</v>
      </c>
      <c r="K664" s="499">
        <f t="shared" si="121"/>
        <v>6244.86</v>
      </c>
      <c r="L664" s="497"/>
      <c r="M664" s="499"/>
    </row>
    <row r="665" spans="1:13" x14ac:dyDescent="0.25">
      <c r="A665" s="497"/>
      <c r="B665" s="545">
        <v>42447</v>
      </c>
      <c r="C665" s="497">
        <v>650</v>
      </c>
      <c r="D665" s="498">
        <v>11.545</v>
      </c>
      <c r="E665" s="499">
        <v>0.75</v>
      </c>
      <c r="F665" s="499">
        <f t="shared" si="122"/>
        <v>7505</v>
      </c>
      <c r="G665" s="496">
        <v>42506</v>
      </c>
      <c r="H665" s="513">
        <v>300</v>
      </c>
      <c r="I665" s="498">
        <v>12.85</v>
      </c>
      <c r="J665" s="499">
        <v>0.08</v>
      </c>
      <c r="K665" s="499">
        <f t="shared" si="121"/>
        <v>3854.92</v>
      </c>
      <c r="L665" s="497"/>
      <c r="M665" s="499"/>
    </row>
    <row r="666" spans="1:13" x14ac:dyDescent="0.25">
      <c r="A666" s="497"/>
      <c r="B666" s="545">
        <v>42450</v>
      </c>
      <c r="C666" s="497">
        <v>1350</v>
      </c>
      <c r="D666" s="498">
        <v>11.42</v>
      </c>
      <c r="E666" s="499">
        <v>0</v>
      </c>
      <c r="F666" s="499">
        <f t="shared" si="122"/>
        <v>15417</v>
      </c>
      <c r="G666" s="496">
        <v>42513</v>
      </c>
      <c r="H666" s="513">
        <v>500</v>
      </c>
      <c r="I666" s="498">
        <v>13.05</v>
      </c>
      <c r="J666" s="499">
        <v>0.14000000000000001</v>
      </c>
      <c r="K666" s="499">
        <f t="shared" si="121"/>
        <v>6524.86</v>
      </c>
      <c r="L666" s="497"/>
      <c r="M666" s="499"/>
    </row>
    <row r="667" spans="1:13" x14ac:dyDescent="0.25">
      <c r="A667" s="497"/>
      <c r="B667" s="545">
        <v>42451</v>
      </c>
      <c r="C667" s="497">
        <v>1000</v>
      </c>
      <c r="D667" s="498">
        <v>11.38</v>
      </c>
      <c r="E667" s="499">
        <v>0</v>
      </c>
      <c r="F667" s="499">
        <f t="shared" si="122"/>
        <v>11380</v>
      </c>
      <c r="G667" s="496">
        <v>42515</v>
      </c>
      <c r="H667" s="513">
        <v>500</v>
      </c>
      <c r="I667" s="498">
        <v>13.59</v>
      </c>
      <c r="J667" s="499">
        <v>0.15</v>
      </c>
      <c r="K667" s="499">
        <f t="shared" si="121"/>
        <v>6794.85</v>
      </c>
      <c r="L667" s="497"/>
      <c r="M667" s="499"/>
    </row>
    <row r="668" spans="1:13" x14ac:dyDescent="0.25">
      <c r="A668" s="497"/>
      <c r="B668" s="608">
        <v>42451</v>
      </c>
      <c r="C668" s="497">
        <v>50</v>
      </c>
      <c r="D668" s="498">
        <v>11.22</v>
      </c>
      <c r="E668" s="499">
        <v>0</v>
      </c>
      <c r="F668" s="499">
        <f t="shared" si="122"/>
        <v>561</v>
      </c>
      <c r="G668" s="496">
        <v>42515</v>
      </c>
      <c r="H668" s="513">
        <v>500</v>
      </c>
      <c r="I668" s="498">
        <v>13.57</v>
      </c>
      <c r="J668" s="499">
        <v>0.15</v>
      </c>
      <c r="K668" s="499">
        <f t="shared" si="121"/>
        <v>6784.85</v>
      </c>
      <c r="L668" s="497"/>
      <c r="M668" s="499"/>
    </row>
    <row r="669" spans="1:13" x14ac:dyDescent="0.25">
      <c r="A669" s="497"/>
      <c r="B669" s="608"/>
      <c r="C669" s="497">
        <v>350</v>
      </c>
      <c r="D669" s="498">
        <v>11.22</v>
      </c>
      <c r="E669" s="499">
        <v>0</v>
      </c>
      <c r="F669" s="499">
        <f t="shared" si="122"/>
        <v>3927</v>
      </c>
      <c r="G669" s="496">
        <v>42517</v>
      </c>
      <c r="H669" s="513">
        <v>500</v>
      </c>
      <c r="I669" s="498">
        <v>12.87</v>
      </c>
      <c r="J669" s="499">
        <v>0.14000000000000001</v>
      </c>
      <c r="K669" s="499">
        <f t="shared" si="121"/>
        <v>6434.86</v>
      </c>
      <c r="L669" s="497"/>
      <c r="M669" s="499"/>
    </row>
    <row r="670" spans="1:13" ht="45" x14ac:dyDescent="0.25">
      <c r="A670" s="497"/>
      <c r="B670" s="612" t="s">
        <v>192</v>
      </c>
      <c r="C670" s="497">
        <v>650</v>
      </c>
      <c r="D670" s="498">
        <v>11.22</v>
      </c>
      <c r="E670" s="499">
        <v>0</v>
      </c>
      <c r="F670" s="499">
        <f t="shared" si="122"/>
        <v>7293</v>
      </c>
      <c r="G670" s="496">
        <v>42524</v>
      </c>
      <c r="H670" s="513">
        <v>400</v>
      </c>
      <c r="I670" s="498">
        <v>13.38</v>
      </c>
      <c r="J670" s="499">
        <v>0.12</v>
      </c>
      <c r="K670" s="499">
        <f t="shared" si="121"/>
        <v>5351.88</v>
      </c>
      <c r="L670" s="497"/>
      <c r="M670" s="499"/>
    </row>
    <row r="671" spans="1:13" x14ac:dyDescent="0.25">
      <c r="A671" s="497"/>
      <c r="B671" s="612"/>
      <c r="C671" s="497">
        <v>500</v>
      </c>
      <c r="D671" s="498">
        <v>11.01</v>
      </c>
      <c r="E671" s="499">
        <v>0</v>
      </c>
      <c r="F671" s="499">
        <f t="shared" si="122"/>
        <v>5505</v>
      </c>
      <c r="G671" s="496">
        <v>42527</v>
      </c>
      <c r="H671" s="513">
        <v>1000</v>
      </c>
      <c r="I671" s="498">
        <v>13.82</v>
      </c>
      <c r="J671" s="499">
        <v>0.3</v>
      </c>
      <c r="K671" s="499">
        <f t="shared" si="121"/>
        <v>13819.7</v>
      </c>
      <c r="L671" s="497"/>
      <c r="M671" s="499"/>
    </row>
    <row r="672" spans="1:13" x14ac:dyDescent="0.25">
      <c r="A672" s="497"/>
      <c r="B672" s="612"/>
      <c r="C672" s="497">
        <v>500</v>
      </c>
      <c r="D672" s="498">
        <v>10.75</v>
      </c>
      <c r="E672" s="499">
        <v>0</v>
      </c>
      <c r="F672" s="499">
        <f t="shared" si="122"/>
        <v>5375</v>
      </c>
      <c r="G672" s="496">
        <v>42527</v>
      </c>
      <c r="H672" s="513">
        <v>500</v>
      </c>
      <c r="I672" s="498">
        <v>13.97</v>
      </c>
      <c r="J672" s="499">
        <v>1.1499999999999999</v>
      </c>
      <c r="K672" s="499">
        <f t="shared" si="121"/>
        <v>6983.85</v>
      </c>
      <c r="L672" s="497"/>
      <c r="M672" s="499"/>
    </row>
    <row r="673" spans="1:13" x14ac:dyDescent="0.25">
      <c r="A673" s="497"/>
      <c r="B673" s="612"/>
      <c r="C673" s="497">
        <v>1000</v>
      </c>
      <c r="D673" s="498">
        <v>10.4</v>
      </c>
      <c r="E673" s="499">
        <v>0</v>
      </c>
      <c r="F673" s="499">
        <f t="shared" si="122"/>
        <v>10400</v>
      </c>
      <c r="G673" s="496">
        <v>42528</v>
      </c>
      <c r="H673" s="513">
        <v>500</v>
      </c>
      <c r="I673" s="498">
        <v>14.65</v>
      </c>
      <c r="J673" s="499">
        <v>0.16</v>
      </c>
      <c r="K673" s="499">
        <f t="shared" si="121"/>
        <v>7324.84</v>
      </c>
      <c r="L673" s="497"/>
      <c r="M673" s="499"/>
    </row>
    <row r="674" spans="1:13" x14ac:dyDescent="0.25">
      <c r="A674" s="497"/>
      <c r="B674" s="612"/>
      <c r="C674" s="497">
        <v>1000</v>
      </c>
      <c r="D674" s="498">
        <v>10.185</v>
      </c>
      <c r="E674" s="499">
        <v>0</v>
      </c>
      <c r="F674" s="499">
        <f t="shared" si="122"/>
        <v>10185</v>
      </c>
      <c r="G674" s="496">
        <v>42536</v>
      </c>
      <c r="H674" s="513">
        <v>400</v>
      </c>
      <c r="I674" s="498">
        <v>13.43</v>
      </c>
      <c r="J674" s="499">
        <v>0.12</v>
      </c>
      <c r="K674" s="499">
        <f t="shared" si="121"/>
        <v>5371.88</v>
      </c>
      <c r="L674" s="497"/>
      <c r="M674" s="499"/>
    </row>
    <row r="675" spans="1:13" x14ac:dyDescent="0.25">
      <c r="A675" s="497"/>
      <c r="B675" s="545">
        <v>42461</v>
      </c>
      <c r="C675" s="497">
        <v>2000</v>
      </c>
      <c r="D675" s="498">
        <v>10.43</v>
      </c>
      <c r="E675" s="499">
        <v>0</v>
      </c>
      <c r="F675" s="499">
        <f t="shared" si="122"/>
        <v>20860</v>
      </c>
      <c r="G675" s="496">
        <v>42537</v>
      </c>
      <c r="H675" s="513">
        <v>400</v>
      </c>
      <c r="I675" s="498">
        <v>12.69</v>
      </c>
      <c r="J675" s="499">
        <v>0.11</v>
      </c>
      <c r="K675" s="499">
        <f t="shared" si="121"/>
        <v>5075.8900000000003</v>
      </c>
      <c r="L675" s="497"/>
      <c r="M675" s="499"/>
    </row>
    <row r="676" spans="1:13" x14ac:dyDescent="0.25">
      <c r="A676" s="497"/>
      <c r="B676" s="545">
        <v>42461</v>
      </c>
      <c r="C676" s="497">
        <v>2000</v>
      </c>
      <c r="D676" s="498">
        <v>10.42</v>
      </c>
      <c r="E676" s="499">
        <v>0</v>
      </c>
      <c r="F676" s="499">
        <f t="shared" si="122"/>
        <v>20840</v>
      </c>
      <c r="G676" s="496">
        <v>42538</v>
      </c>
      <c r="H676" s="513">
        <v>500</v>
      </c>
      <c r="I676" s="498">
        <v>13.34</v>
      </c>
      <c r="J676" s="499">
        <v>0.15</v>
      </c>
      <c r="K676" s="499">
        <f t="shared" si="121"/>
        <v>6669.85</v>
      </c>
      <c r="L676" s="497"/>
      <c r="M676" s="499"/>
    </row>
    <row r="677" spans="1:13" ht="45" x14ac:dyDescent="0.25">
      <c r="A677" s="497"/>
      <c r="B677" s="545">
        <v>42465</v>
      </c>
      <c r="C677" s="497">
        <v>100</v>
      </c>
      <c r="D677" s="498">
        <v>10.4</v>
      </c>
      <c r="E677" s="499">
        <v>0</v>
      </c>
      <c r="F677" s="499">
        <f t="shared" si="122"/>
        <v>1040</v>
      </c>
      <c r="G677" s="614" t="s">
        <v>216</v>
      </c>
      <c r="H677" s="513">
        <v>500</v>
      </c>
      <c r="I677" s="498">
        <v>13.91</v>
      </c>
      <c r="J677" s="499">
        <v>0.15</v>
      </c>
      <c r="K677" s="499">
        <f t="shared" si="121"/>
        <v>6954.85</v>
      </c>
      <c r="L677" s="497"/>
      <c r="M677" s="499"/>
    </row>
    <row r="678" spans="1:13" x14ac:dyDescent="0.25">
      <c r="A678" s="497"/>
      <c r="B678" s="545">
        <v>42471</v>
      </c>
      <c r="C678" s="497">
        <v>500</v>
      </c>
      <c r="D678" s="498">
        <v>11.77</v>
      </c>
      <c r="E678" s="499">
        <v>0</v>
      </c>
      <c r="F678" s="499">
        <f t="shared" si="122"/>
        <v>5885</v>
      </c>
      <c r="G678" s="614"/>
      <c r="H678" s="513">
        <v>600</v>
      </c>
      <c r="I678" s="498">
        <v>14.36</v>
      </c>
      <c r="J678" s="499">
        <v>0.19</v>
      </c>
      <c r="K678" s="499">
        <f t="shared" si="121"/>
        <v>8615.81</v>
      </c>
      <c r="L678" s="497"/>
      <c r="M678" s="499"/>
    </row>
    <row r="679" spans="1:13" x14ac:dyDescent="0.25">
      <c r="A679" s="497"/>
      <c r="B679" s="545">
        <v>42471</v>
      </c>
      <c r="C679" s="497">
        <v>500</v>
      </c>
      <c r="D679" s="498">
        <v>11.55</v>
      </c>
      <c r="E679" s="499">
        <v>0</v>
      </c>
      <c r="F679" s="499">
        <f t="shared" si="122"/>
        <v>5775</v>
      </c>
      <c r="G679" s="614"/>
      <c r="H679" s="513">
        <v>500</v>
      </c>
      <c r="I679" s="498">
        <v>14.65</v>
      </c>
      <c r="J679" s="499">
        <v>0.16</v>
      </c>
      <c r="K679" s="499">
        <f t="shared" si="121"/>
        <v>7324.84</v>
      </c>
      <c r="L679" s="497"/>
      <c r="M679" s="499"/>
    </row>
    <row r="680" spans="1:13" x14ac:dyDescent="0.25">
      <c r="A680" s="497"/>
      <c r="B680" s="545">
        <v>42472</v>
      </c>
      <c r="C680" s="497">
        <v>610</v>
      </c>
      <c r="D680" s="498">
        <v>12.95</v>
      </c>
      <c r="E680" s="499">
        <v>0</v>
      </c>
      <c r="F680" s="499">
        <f t="shared" si="122"/>
        <v>7899.5</v>
      </c>
      <c r="G680" s="496">
        <v>42542</v>
      </c>
      <c r="H680" s="513">
        <v>500</v>
      </c>
      <c r="I680" s="498">
        <v>14.95</v>
      </c>
      <c r="J680" s="499">
        <v>0.16</v>
      </c>
      <c r="K680" s="499">
        <f t="shared" si="121"/>
        <v>7474.84</v>
      </c>
      <c r="L680" s="497"/>
      <c r="M680" s="499"/>
    </row>
    <row r="681" spans="1:13" x14ac:dyDescent="0.25">
      <c r="A681" s="497"/>
      <c r="B681" s="545">
        <v>42473</v>
      </c>
      <c r="C681" s="497">
        <v>970</v>
      </c>
      <c r="D681" s="498">
        <v>12.76</v>
      </c>
      <c r="E681" s="499">
        <v>4.0999999999999996</v>
      </c>
      <c r="F681" s="499">
        <f t="shared" si="122"/>
        <v>12381.3</v>
      </c>
      <c r="G681" s="496">
        <v>42542</v>
      </c>
      <c r="H681" s="513">
        <v>378</v>
      </c>
      <c r="I681" s="498">
        <v>15.2</v>
      </c>
      <c r="J681" s="499">
        <v>0.13</v>
      </c>
      <c r="K681" s="499">
        <f t="shared" si="121"/>
        <v>5745.4699999999993</v>
      </c>
      <c r="L681" s="497"/>
      <c r="M681" s="499"/>
    </row>
    <row r="682" spans="1:13" x14ac:dyDescent="0.25">
      <c r="A682" s="497"/>
      <c r="B682" s="545">
        <v>42474</v>
      </c>
      <c r="C682" s="497">
        <v>420</v>
      </c>
      <c r="D682" s="498">
        <v>12.755000000000001</v>
      </c>
      <c r="E682" s="499">
        <v>0.34</v>
      </c>
      <c r="F682" s="499">
        <f t="shared" si="122"/>
        <v>5357.4400000000005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42475</v>
      </c>
      <c r="C683" s="497">
        <v>500</v>
      </c>
      <c r="D683" s="498">
        <v>13.02</v>
      </c>
      <c r="E683" s="499">
        <v>-1.75</v>
      </c>
      <c r="F683" s="499">
        <f t="shared" si="122"/>
        <v>6508.25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42485</v>
      </c>
      <c r="C684" s="497">
        <v>500</v>
      </c>
      <c r="D684" s="498">
        <v>13.95</v>
      </c>
      <c r="E684" s="499">
        <v>0</v>
      </c>
      <c r="F684" s="499">
        <f t="shared" si="122"/>
        <v>6975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42487</v>
      </c>
      <c r="C685" s="497">
        <v>600</v>
      </c>
      <c r="D685" s="498">
        <v>14.63</v>
      </c>
      <c r="E685" s="499">
        <v>0</v>
      </c>
      <c r="F685" s="499">
        <f t="shared" si="122"/>
        <v>8778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42488</v>
      </c>
      <c r="C686" s="497">
        <v>500</v>
      </c>
      <c r="D686" s="498">
        <v>14.52</v>
      </c>
      <c r="E686" s="499">
        <v>0</v>
      </c>
      <c r="F686" s="499">
        <f t="shared" si="122"/>
        <v>7260</v>
      </c>
      <c r="G686" s="497"/>
      <c r="H686" s="513"/>
      <c r="I686" s="498"/>
      <c r="J686" s="499"/>
      <c r="K686" s="499"/>
      <c r="L686" s="497"/>
      <c r="M686" s="499"/>
    </row>
    <row r="687" spans="1:13" ht="30" x14ac:dyDescent="0.25">
      <c r="A687" s="615" t="s">
        <v>197</v>
      </c>
      <c r="B687" s="545">
        <v>42489</v>
      </c>
      <c r="C687" s="497">
        <v>500</v>
      </c>
      <c r="D687" s="498">
        <v>14.35</v>
      </c>
      <c r="E687" s="499">
        <v>0</v>
      </c>
      <c r="F687" s="499">
        <f t="shared" si="122"/>
        <v>7175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615"/>
      <c r="B688" s="545">
        <v>42489</v>
      </c>
      <c r="C688" s="497">
        <v>500</v>
      </c>
      <c r="D688" s="498">
        <v>14.15</v>
      </c>
      <c r="E688" s="499">
        <v>0</v>
      </c>
      <c r="F688" s="499">
        <f t="shared" si="122"/>
        <v>7075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615"/>
      <c r="B689" s="545">
        <v>42489</v>
      </c>
      <c r="C689" s="497">
        <v>1000</v>
      </c>
      <c r="D689" s="498">
        <v>13.92</v>
      </c>
      <c r="E689" s="499">
        <v>0</v>
      </c>
      <c r="F689" s="499">
        <f t="shared" si="122"/>
        <v>13920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42489</v>
      </c>
      <c r="C690" s="497">
        <v>1000</v>
      </c>
      <c r="D690" s="498">
        <v>13.8</v>
      </c>
      <c r="E690" s="499">
        <v>0</v>
      </c>
      <c r="F690" s="499">
        <f t="shared" si="122"/>
        <v>13800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42492</v>
      </c>
      <c r="C691" s="497">
        <v>1500</v>
      </c>
      <c r="D691" s="498">
        <v>13.25</v>
      </c>
      <c r="E691" s="499">
        <v>0</v>
      </c>
      <c r="F691" s="499">
        <f t="shared" si="122"/>
        <v>19875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42492</v>
      </c>
      <c r="C692" s="497">
        <v>500</v>
      </c>
      <c r="D692" s="498">
        <v>13.6</v>
      </c>
      <c r="E692" s="499">
        <v>0</v>
      </c>
      <c r="F692" s="499">
        <f t="shared" si="122"/>
        <v>6800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42493</v>
      </c>
      <c r="C693" s="497">
        <v>322</v>
      </c>
      <c r="D693" s="498">
        <v>12.85</v>
      </c>
      <c r="E693" s="499">
        <v>0</v>
      </c>
      <c r="F693" s="499">
        <f t="shared" si="122"/>
        <v>4137.7</v>
      </c>
      <c r="G693" s="497"/>
      <c r="H693" s="513"/>
      <c r="I693" s="498"/>
      <c r="J693" s="499"/>
      <c r="K693" s="499"/>
      <c r="L693" s="497"/>
      <c r="M693" s="499"/>
    </row>
    <row r="694" spans="1:13" ht="30" x14ac:dyDescent="0.25">
      <c r="A694" s="599" t="s">
        <v>200</v>
      </c>
      <c r="B694" s="545">
        <v>42494</v>
      </c>
      <c r="C694" s="497">
        <v>1000</v>
      </c>
      <c r="D694" s="498">
        <v>12.25</v>
      </c>
      <c r="E694" s="499">
        <v>0</v>
      </c>
      <c r="F694" s="499">
        <f t="shared" si="122"/>
        <v>12250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599"/>
      <c r="B695" s="545">
        <v>42494</v>
      </c>
      <c r="C695" s="497">
        <v>500</v>
      </c>
      <c r="D695" s="498">
        <v>12.53</v>
      </c>
      <c r="E695" s="499">
        <v>0</v>
      </c>
      <c r="F695" s="499">
        <f t="shared" si="122"/>
        <v>6265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599"/>
      <c r="B696" s="545">
        <v>42494</v>
      </c>
      <c r="C696" s="497">
        <v>500</v>
      </c>
      <c r="D696" s="498">
        <v>12.65</v>
      </c>
      <c r="E696" s="499">
        <v>0</v>
      </c>
      <c r="F696" s="499">
        <f t="shared" si="122"/>
        <v>6325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42495</v>
      </c>
      <c r="C697" s="497">
        <v>1000</v>
      </c>
      <c r="D697" s="498">
        <v>11.95</v>
      </c>
      <c r="E697" s="499">
        <v>0</v>
      </c>
      <c r="F697" s="499">
        <f t="shared" si="122"/>
        <v>11950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42499</v>
      </c>
      <c r="C698" s="497">
        <v>500</v>
      </c>
      <c r="D698" s="498">
        <v>11.48</v>
      </c>
      <c r="E698" s="499">
        <v>0</v>
      </c>
      <c r="F698" s="499">
        <f t="shared" si="122"/>
        <v>5740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42499</v>
      </c>
      <c r="C699" s="497">
        <v>500</v>
      </c>
      <c r="D699" s="498">
        <v>11.32</v>
      </c>
      <c r="E699" s="499">
        <v>0</v>
      </c>
      <c r="F699" s="499">
        <f t="shared" si="122"/>
        <v>5660</v>
      </c>
      <c r="G699" s="497"/>
      <c r="H699" s="513"/>
      <c r="I699" s="498"/>
      <c r="J699" s="499"/>
      <c r="K699" s="499"/>
      <c r="L699" s="497"/>
      <c r="M699" s="499"/>
    </row>
    <row r="700" spans="1:13" ht="30" x14ac:dyDescent="0.25">
      <c r="A700" s="615" t="s">
        <v>203</v>
      </c>
      <c r="B700" s="545">
        <v>42502</v>
      </c>
      <c r="C700" s="497">
        <v>500</v>
      </c>
      <c r="D700" s="498">
        <v>12.38</v>
      </c>
      <c r="E700" s="499">
        <v>0</v>
      </c>
      <c r="F700" s="499">
        <f t="shared" si="122"/>
        <v>6190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615"/>
      <c r="B701" s="545">
        <v>42502</v>
      </c>
      <c r="C701" s="497">
        <v>500</v>
      </c>
      <c r="D701" s="498">
        <v>12.3</v>
      </c>
      <c r="E701" s="499">
        <v>0</v>
      </c>
      <c r="F701" s="499">
        <f t="shared" si="122"/>
        <v>6150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615"/>
      <c r="B702" s="545">
        <v>42502</v>
      </c>
      <c r="C702" s="497">
        <v>500</v>
      </c>
      <c r="D702" s="498">
        <v>12.23</v>
      </c>
      <c r="E702" s="499">
        <v>0</v>
      </c>
      <c r="F702" s="499">
        <f t="shared" si="122"/>
        <v>6115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42503</v>
      </c>
      <c r="C703" s="497">
        <v>500</v>
      </c>
      <c r="D703" s="498">
        <v>12.41</v>
      </c>
      <c r="E703" s="499">
        <v>0</v>
      </c>
      <c r="F703" s="499">
        <f t="shared" si="122"/>
        <v>6205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42506</v>
      </c>
      <c r="C704" s="497">
        <v>300</v>
      </c>
      <c r="D704" s="498">
        <v>12.8</v>
      </c>
      <c r="E704" s="499">
        <v>0</v>
      </c>
      <c r="F704" s="499">
        <f t="shared" si="122"/>
        <v>3840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42514</v>
      </c>
      <c r="C705" s="497">
        <v>500</v>
      </c>
      <c r="D705" s="498">
        <v>13.02</v>
      </c>
      <c r="E705" s="499">
        <v>-1.65</v>
      </c>
      <c r="F705" s="499">
        <f t="shared" ref="F705:F768" si="123">C705*D705+E705</f>
        <v>6508.35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42515</v>
      </c>
      <c r="C706" s="497">
        <v>500</v>
      </c>
      <c r="D706" s="498">
        <v>13.45</v>
      </c>
      <c r="E706" s="499">
        <v>1</v>
      </c>
      <c r="F706" s="499">
        <f t="shared" si="123"/>
        <v>6726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42516</v>
      </c>
      <c r="C707" s="497">
        <v>500</v>
      </c>
      <c r="D707" s="498">
        <v>13.28</v>
      </c>
      <c r="E707" s="499">
        <v>-1.04</v>
      </c>
      <c r="F707" s="499">
        <f t="shared" si="123"/>
        <v>6638.96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42517</v>
      </c>
      <c r="C708" s="497">
        <v>500</v>
      </c>
      <c r="D708" s="498">
        <v>12.79</v>
      </c>
      <c r="E708" s="499">
        <v>0</v>
      </c>
      <c r="F708" s="499">
        <f t="shared" si="123"/>
        <v>6395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42524</v>
      </c>
      <c r="C709" s="497">
        <v>400</v>
      </c>
      <c r="D709" s="498">
        <v>13.28</v>
      </c>
      <c r="E709" s="499">
        <v>0</v>
      </c>
      <c r="F709" s="499">
        <f t="shared" si="123"/>
        <v>5312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42529</v>
      </c>
      <c r="C710" s="497">
        <v>500</v>
      </c>
      <c r="D710" s="498">
        <v>14.59</v>
      </c>
      <c r="E710" s="499">
        <v>0</v>
      </c>
      <c r="F710" s="499">
        <f t="shared" si="123"/>
        <v>7295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42531</v>
      </c>
      <c r="C711" s="497">
        <v>800</v>
      </c>
      <c r="D711" s="498">
        <v>13.79</v>
      </c>
      <c r="E711" s="499">
        <v>0</v>
      </c>
      <c r="F711" s="499">
        <f t="shared" si="123"/>
        <v>11032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42531</v>
      </c>
      <c r="C712" s="497">
        <v>300</v>
      </c>
      <c r="D712" s="498">
        <v>13.4</v>
      </c>
      <c r="E712" s="499">
        <v>0</v>
      </c>
      <c r="F712" s="499">
        <f t="shared" si="123"/>
        <v>4020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42535</v>
      </c>
      <c r="C713" s="497">
        <v>400</v>
      </c>
      <c r="D713" s="498">
        <v>12.85</v>
      </c>
      <c r="E713" s="499">
        <v>0</v>
      </c>
      <c r="F713" s="499">
        <f t="shared" si="123"/>
        <v>5140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42537</v>
      </c>
      <c r="C714" s="497">
        <v>400</v>
      </c>
      <c r="D714" s="498">
        <v>12.43</v>
      </c>
      <c r="E714" s="499">
        <v>-0.04</v>
      </c>
      <c r="F714" s="499">
        <f t="shared" si="123"/>
        <v>4971.96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42538</v>
      </c>
      <c r="C715" s="497">
        <v>500</v>
      </c>
      <c r="D715" s="498">
        <v>13.14</v>
      </c>
      <c r="E715" s="499">
        <v>0</v>
      </c>
      <c r="F715" s="499">
        <f t="shared" si="123"/>
        <v>6570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42543</v>
      </c>
      <c r="C716" s="497">
        <v>500</v>
      </c>
      <c r="D716" s="498">
        <v>14.75</v>
      </c>
      <c r="E716" s="499">
        <v>0</v>
      </c>
      <c r="F716" s="499">
        <f t="shared" si="123"/>
        <v>7375</v>
      </c>
      <c r="G716" s="496">
        <v>42544</v>
      </c>
      <c r="H716" s="513">
        <v>500</v>
      </c>
      <c r="I716" s="498">
        <v>15.24</v>
      </c>
      <c r="J716" s="499">
        <v>0.17</v>
      </c>
      <c r="K716" s="499">
        <f>H716*I716-J716</f>
        <v>7619.83</v>
      </c>
      <c r="L716" s="497"/>
      <c r="M716" s="499"/>
    </row>
    <row r="717" spans="1:13" x14ac:dyDescent="0.25">
      <c r="A717" s="497"/>
      <c r="B717" s="545">
        <v>42545</v>
      </c>
      <c r="C717" s="497">
        <v>878</v>
      </c>
      <c r="D717" s="498">
        <v>14.41</v>
      </c>
      <c r="E717" s="499">
        <v>0</v>
      </c>
      <c r="F717" s="499">
        <f t="shared" si="123"/>
        <v>12651.98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42545</v>
      </c>
      <c r="C718" s="497">
        <v>335</v>
      </c>
      <c r="D718" s="498">
        <v>14.08</v>
      </c>
      <c r="E718" s="499">
        <v>0</v>
      </c>
      <c r="F718" s="499">
        <f t="shared" si="123"/>
        <v>4716.8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42548</v>
      </c>
      <c r="C719" s="497">
        <v>965</v>
      </c>
      <c r="D719" s="498">
        <v>13.81</v>
      </c>
      <c r="E719" s="499">
        <v>0</v>
      </c>
      <c r="F719" s="499">
        <f t="shared" si="123"/>
        <v>13326.65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42548</v>
      </c>
      <c r="C720" s="497">
        <v>300</v>
      </c>
      <c r="D720" s="498">
        <v>13.58</v>
      </c>
      <c r="E720" s="499">
        <v>0</v>
      </c>
      <c r="F720" s="499">
        <f t="shared" si="123"/>
        <v>4074</v>
      </c>
      <c r="G720" s="496">
        <v>42549</v>
      </c>
      <c r="H720" s="513">
        <v>1100</v>
      </c>
      <c r="I720" s="498">
        <v>14.68</v>
      </c>
      <c r="J720" s="499">
        <v>0.35</v>
      </c>
      <c r="K720" s="499">
        <f t="shared" ref="K720:K805" si="124">H720*I720-J720</f>
        <v>16147.65</v>
      </c>
      <c r="L720" s="497"/>
      <c r="M720" s="499"/>
    </row>
    <row r="721" spans="1:13" ht="45" x14ac:dyDescent="0.25">
      <c r="A721" s="497"/>
      <c r="B721" s="545">
        <v>42556</v>
      </c>
      <c r="C721" s="497">
        <v>2178</v>
      </c>
      <c r="D721" s="498">
        <v>15.08</v>
      </c>
      <c r="E721" s="499">
        <v>0</v>
      </c>
      <c r="F721" s="499">
        <f t="shared" si="123"/>
        <v>32844.239999999998</v>
      </c>
      <c r="G721" s="611" t="s">
        <v>224</v>
      </c>
      <c r="H721" s="513">
        <v>500</v>
      </c>
      <c r="I721" s="498">
        <v>15.48</v>
      </c>
      <c r="J721" s="499">
        <v>0.17</v>
      </c>
      <c r="K721" s="499">
        <f t="shared" si="124"/>
        <v>7739.83</v>
      </c>
      <c r="L721" s="497"/>
      <c r="M721" s="499"/>
    </row>
    <row r="722" spans="1:13" x14ac:dyDescent="0.25">
      <c r="A722" s="497"/>
      <c r="B722" s="545">
        <v>42556</v>
      </c>
      <c r="C722" s="497">
        <v>500</v>
      </c>
      <c r="D722" s="498">
        <v>14.62</v>
      </c>
      <c r="E722" s="499">
        <v>0</v>
      </c>
      <c r="F722" s="499">
        <f t="shared" si="123"/>
        <v>7310</v>
      </c>
      <c r="G722" s="611"/>
      <c r="H722" s="513">
        <v>378</v>
      </c>
      <c r="I722" s="498">
        <v>15.65</v>
      </c>
      <c r="J722" s="499">
        <v>0.13</v>
      </c>
      <c r="K722" s="499">
        <f t="shared" si="124"/>
        <v>5915.57</v>
      </c>
      <c r="L722" s="497"/>
      <c r="M722" s="499"/>
    </row>
    <row r="723" spans="1:13" x14ac:dyDescent="0.25">
      <c r="A723" s="497"/>
      <c r="B723" s="545">
        <v>42557</v>
      </c>
      <c r="C723" s="497">
        <v>500</v>
      </c>
      <c r="D723" s="498">
        <v>14.78</v>
      </c>
      <c r="E723" s="499">
        <v>0</v>
      </c>
      <c r="F723" s="499">
        <f t="shared" si="123"/>
        <v>7390</v>
      </c>
      <c r="G723" s="611"/>
      <c r="H723" s="513">
        <v>500</v>
      </c>
      <c r="I723" s="498">
        <v>15.51</v>
      </c>
      <c r="J723" s="499">
        <v>0.17</v>
      </c>
      <c r="K723" s="499">
        <f t="shared" si="124"/>
        <v>7754.83</v>
      </c>
      <c r="L723" s="497"/>
      <c r="M723" s="499"/>
    </row>
    <row r="724" spans="1:13" x14ac:dyDescent="0.25">
      <c r="A724" s="497"/>
      <c r="B724" s="597">
        <v>42564</v>
      </c>
      <c r="C724" s="497">
        <v>320</v>
      </c>
      <c r="D724" s="498">
        <v>15.48</v>
      </c>
      <c r="E724" s="499">
        <v>0</v>
      </c>
      <c r="F724" s="499">
        <f t="shared" si="123"/>
        <v>4953.6000000000004</v>
      </c>
      <c r="G724" s="611"/>
      <c r="H724" s="513">
        <v>800</v>
      </c>
      <c r="I724" s="498">
        <v>15.78</v>
      </c>
      <c r="J724" s="499">
        <v>0.28000000000000003</v>
      </c>
      <c r="K724" s="499">
        <f t="shared" si="124"/>
        <v>12623.72</v>
      </c>
      <c r="L724" s="497"/>
      <c r="M724" s="499"/>
    </row>
    <row r="725" spans="1:13" x14ac:dyDescent="0.25">
      <c r="A725" s="598"/>
      <c r="B725" s="597">
        <v>42564</v>
      </c>
      <c r="C725" s="497">
        <v>160</v>
      </c>
      <c r="D725" s="498">
        <v>15.48</v>
      </c>
      <c r="E725" s="499">
        <v>0</v>
      </c>
      <c r="F725" s="499">
        <f t="shared" si="123"/>
        <v>2476.8000000000002</v>
      </c>
      <c r="G725" s="496">
        <v>42557</v>
      </c>
      <c r="H725" s="513">
        <v>500</v>
      </c>
      <c r="I725" s="498">
        <v>14.92</v>
      </c>
      <c r="J725" s="499">
        <v>0.16</v>
      </c>
      <c r="K725" s="499">
        <f t="shared" si="124"/>
        <v>7459.84</v>
      </c>
      <c r="L725" s="497"/>
      <c r="M725" s="499"/>
    </row>
    <row r="726" spans="1:13" x14ac:dyDescent="0.25">
      <c r="A726" s="598"/>
      <c r="B726" s="545">
        <v>42570</v>
      </c>
      <c r="C726" s="497">
        <v>200</v>
      </c>
      <c r="D726" s="498">
        <v>15.18</v>
      </c>
      <c r="E726" s="499">
        <v>0</v>
      </c>
      <c r="F726" s="499">
        <f t="shared" si="123"/>
        <v>3036</v>
      </c>
      <c r="G726" s="496">
        <v>42564</v>
      </c>
      <c r="H726" s="513">
        <v>420</v>
      </c>
      <c r="I726" s="498">
        <v>15.68</v>
      </c>
      <c r="J726" s="499">
        <v>0.14000000000000001</v>
      </c>
      <c r="K726" s="499">
        <f t="shared" si="124"/>
        <v>6585.4599999999991</v>
      </c>
      <c r="L726" s="497"/>
      <c r="M726" s="499"/>
    </row>
    <row r="727" spans="1:13" x14ac:dyDescent="0.25">
      <c r="A727" s="598"/>
      <c r="B727" s="545">
        <v>42570</v>
      </c>
      <c r="C727" s="497">
        <v>200</v>
      </c>
      <c r="D727" s="498">
        <v>14.68</v>
      </c>
      <c r="E727" s="499">
        <v>0</v>
      </c>
      <c r="F727" s="499">
        <f t="shared" si="123"/>
        <v>2936</v>
      </c>
      <c r="G727" s="496">
        <v>42571</v>
      </c>
      <c r="H727" s="513">
        <v>200</v>
      </c>
      <c r="I727" s="498">
        <v>14.82</v>
      </c>
      <c r="J727" s="499">
        <v>0.06</v>
      </c>
      <c r="K727" s="499">
        <f t="shared" si="124"/>
        <v>2963.94</v>
      </c>
      <c r="L727" s="497"/>
      <c r="M727" s="499"/>
    </row>
    <row r="728" spans="1:13" x14ac:dyDescent="0.25">
      <c r="A728" s="497"/>
      <c r="B728" s="545">
        <v>42571</v>
      </c>
      <c r="C728" s="497">
        <v>200</v>
      </c>
      <c r="D728" s="498">
        <v>14.33</v>
      </c>
      <c r="E728" s="499">
        <v>-1</v>
      </c>
      <c r="F728" s="499">
        <f t="shared" si="123"/>
        <v>2865</v>
      </c>
      <c r="G728" s="496">
        <v>42572</v>
      </c>
      <c r="H728" s="513">
        <v>200</v>
      </c>
      <c r="I728" s="498">
        <v>14.8</v>
      </c>
      <c r="J728" s="499">
        <v>0.06</v>
      </c>
      <c r="K728" s="499">
        <f t="shared" si="124"/>
        <v>2959.94</v>
      </c>
      <c r="L728" s="497"/>
      <c r="M728" s="499"/>
    </row>
    <row r="729" spans="1:13" x14ac:dyDescent="0.25">
      <c r="A729" s="497"/>
      <c r="B729" s="545">
        <v>42572</v>
      </c>
      <c r="C729" s="497">
        <v>60</v>
      </c>
      <c r="D729" s="498">
        <v>14.58</v>
      </c>
      <c r="E729" s="499">
        <v>0</v>
      </c>
      <c r="F729" s="499">
        <f t="shared" si="123"/>
        <v>874.8</v>
      </c>
      <c r="G729" s="496">
        <v>42577</v>
      </c>
      <c r="H729" s="513">
        <v>200</v>
      </c>
      <c r="I729" s="498">
        <v>13.78</v>
      </c>
      <c r="J729" s="499">
        <v>0.06</v>
      </c>
      <c r="K729" s="499">
        <f t="shared" si="124"/>
        <v>2755.94</v>
      </c>
      <c r="L729" s="497"/>
      <c r="M729" s="499"/>
    </row>
    <row r="730" spans="1:13" x14ac:dyDescent="0.25">
      <c r="A730" s="497"/>
      <c r="B730" s="545">
        <v>42572</v>
      </c>
      <c r="C730" s="497">
        <v>140</v>
      </c>
      <c r="D730" s="498">
        <v>14.65</v>
      </c>
      <c r="E730" s="499">
        <v>0</v>
      </c>
      <c r="F730" s="499">
        <f t="shared" si="123"/>
        <v>2051</v>
      </c>
      <c r="G730" s="496">
        <v>42580</v>
      </c>
      <c r="H730" s="513">
        <v>200</v>
      </c>
      <c r="I730" s="498">
        <v>13.224</v>
      </c>
      <c r="J730" s="499">
        <v>0.08</v>
      </c>
      <c r="K730" s="499">
        <f t="shared" si="124"/>
        <v>2644.7200000000003</v>
      </c>
      <c r="L730" s="497"/>
      <c r="M730" s="499"/>
    </row>
    <row r="731" spans="1:13" x14ac:dyDescent="0.25">
      <c r="A731" s="497"/>
      <c r="B731" s="545">
        <v>42573</v>
      </c>
      <c r="C731" s="497">
        <v>140</v>
      </c>
      <c r="D731" s="498">
        <v>14.08</v>
      </c>
      <c r="E731" s="499">
        <v>0</v>
      </c>
      <c r="F731" s="499">
        <f t="shared" si="123"/>
        <v>1971.2</v>
      </c>
      <c r="G731" s="496">
        <v>42580</v>
      </c>
      <c r="H731" s="513">
        <v>200</v>
      </c>
      <c r="I731" s="498">
        <v>13.58</v>
      </c>
      <c r="J731" s="499">
        <v>0.06</v>
      </c>
      <c r="K731" s="499">
        <f t="shared" si="124"/>
        <v>2715.94</v>
      </c>
      <c r="L731" s="497"/>
      <c r="M731" s="499"/>
    </row>
    <row r="732" spans="1:13" x14ac:dyDescent="0.25">
      <c r="A732" s="497"/>
      <c r="B732" s="545">
        <v>42576</v>
      </c>
      <c r="C732" s="497">
        <v>200</v>
      </c>
      <c r="D732" s="498">
        <v>13.55</v>
      </c>
      <c r="E732" s="499">
        <v>0</v>
      </c>
      <c r="F732" s="499">
        <f t="shared" si="123"/>
        <v>2710</v>
      </c>
      <c r="G732" s="496">
        <v>42586</v>
      </c>
      <c r="H732" s="513">
        <v>400</v>
      </c>
      <c r="I732" s="498">
        <v>13.78</v>
      </c>
      <c r="J732" s="499">
        <v>0.12</v>
      </c>
      <c r="K732" s="499">
        <f t="shared" si="124"/>
        <v>5511.88</v>
      </c>
      <c r="L732" s="497"/>
      <c r="M732" s="499"/>
    </row>
    <row r="733" spans="1:13" x14ac:dyDescent="0.25">
      <c r="A733" s="497"/>
      <c r="B733" s="545">
        <v>42578</v>
      </c>
      <c r="C733" s="497">
        <v>200</v>
      </c>
      <c r="D733" s="498">
        <v>13.18</v>
      </c>
      <c r="E733" s="499">
        <v>0</v>
      </c>
      <c r="F733" s="499">
        <f t="shared" si="123"/>
        <v>2636</v>
      </c>
      <c r="G733" s="496">
        <v>42586</v>
      </c>
      <c r="H733" s="513">
        <v>400</v>
      </c>
      <c r="I733" s="498">
        <v>13.72</v>
      </c>
      <c r="J733" s="499">
        <v>0.12</v>
      </c>
      <c r="K733" s="499">
        <f t="shared" si="124"/>
        <v>5487.88</v>
      </c>
      <c r="L733" s="497"/>
      <c r="M733" s="499"/>
    </row>
    <row r="734" spans="1:13" x14ac:dyDescent="0.25">
      <c r="A734" s="497"/>
      <c r="B734" s="545">
        <v>42580</v>
      </c>
      <c r="C734" s="497">
        <v>200</v>
      </c>
      <c r="D734" s="498">
        <v>13.15</v>
      </c>
      <c r="E734" s="499">
        <v>0</v>
      </c>
      <c r="F734" s="499">
        <f t="shared" si="123"/>
        <v>2630</v>
      </c>
      <c r="G734" s="496">
        <v>42586</v>
      </c>
      <c r="H734" s="513">
        <v>140</v>
      </c>
      <c r="I734" s="498">
        <v>13.88</v>
      </c>
      <c r="J734" s="499">
        <v>0.04</v>
      </c>
      <c r="K734" s="499">
        <f t="shared" si="124"/>
        <v>1943.16</v>
      </c>
      <c r="L734" s="497"/>
      <c r="M734" s="499"/>
    </row>
    <row r="735" spans="1:13" x14ac:dyDescent="0.25">
      <c r="A735" s="497"/>
      <c r="B735" s="545">
        <v>42583</v>
      </c>
      <c r="C735" s="594">
        <v>20</v>
      </c>
      <c r="D735" s="498">
        <v>13.02</v>
      </c>
      <c r="E735" s="499">
        <v>0</v>
      </c>
      <c r="F735" s="499">
        <f t="shared" si="123"/>
        <v>260.39999999999998</v>
      </c>
      <c r="G735" s="496">
        <v>42593</v>
      </c>
      <c r="H735" s="513">
        <v>460</v>
      </c>
      <c r="I735" s="498">
        <v>14.59</v>
      </c>
      <c r="J735" s="499">
        <v>0.15</v>
      </c>
      <c r="K735" s="499">
        <f t="shared" si="124"/>
        <v>6711.25</v>
      </c>
      <c r="L735" s="497"/>
      <c r="M735" s="499"/>
    </row>
    <row r="736" spans="1:13" x14ac:dyDescent="0.25">
      <c r="A736" s="497"/>
      <c r="B736" s="545">
        <v>42583</v>
      </c>
      <c r="C736" s="497">
        <v>180</v>
      </c>
      <c r="D736" s="498">
        <v>13.02</v>
      </c>
      <c r="E736" s="499">
        <v>0</v>
      </c>
      <c r="F736" s="499">
        <f t="shared" si="123"/>
        <v>2343.6</v>
      </c>
      <c r="G736" s="496">
        <v>42594</v>
      </c>
      <c r="H736" s="513">
        <v>500</v>
      </c>
      <c r="I736" s="498">
        <v>14.88</v>
      </c>
      <c r="J736" s="499">
        <v>0.16</v>
      </c>
      <c r="K736" s="499">
        <f t="shared" si="124"/>
        <v>7439.84</v>
      </c>
      <c r="L736" s="497"/>
      <c r="M736" s="499"/>
    </row>
    <row r="737" spans="1:13" x14ac:dyDescent="0.25">
      <c r="A737" s="497"/>
      <c r="B737" s="545">
        <v>42584</v>
      </c>
      <c r="C737" s="497">
        <v>120</v>
      </c>
      <c r="D737" s="498">
        <v>12.68</v>
      </c>
      <c r="E737" s="499">
        <v>0</v>
      </c>
      <c r="F737" s="499">
        <f t="shared" si="123"/>
        <v>1521.6</v>
      </c>
      <c r="G737" s="496">
        <v>42598</v>
      </c>
      <c r="H737" s="513">
        <v>500</v>
      </c>
      <c r="I737" s="498">
        <v>15.18</v>
      </c>
      <c r="J737" s="499">
        <v>0.17</v>
      </c>
      <c r="K737" s="499">
        <f t="shared" si="124"/>
        <v>7589.83</v>
      </c>
      <c r="L737" s="497"/>
      <c r="M737" s="499"/>
    </row>
    <row r="738" spans="1:13" x14ac:dyDescent="0.25">
      <c r="A738" s="497"/>
      <c r="B738" s="545">
        <v>42584</v>
      </c>
      <c r="C738" s="497">
        <v>80</v>
      </c>
      <c r="D738" s="498">
        <v>12.68</v>
      </c>
      <c r="E738" s="499">
        <v>0</v>
      </c>
      <c r="F738" s="499">
        <f t="shared" si="123"/>
        <v>1014.4</v>
      </c>
      <c r="G738" s="496">
        <v>42599</v>
      </c>
      <c r="H738" s="513">
        <v>500</v>
      </c>
      <c r="I738" s="498">
        <v>15.18</v>
      </c>
      <c r="J738" s="499">
        <v>0.17</v>
      </c>
      <c r="K738" s="499">
        <f t="shared" si="124"/>
        <v>7589.83</v>
      </c>
      <c r="L738" s="497"/>
      <c r="M738" s="499"/>
    </row>
    <row r="739" spans="1:13" x14ac:dyDescent="0.25">
      <c r="A739" s="497"/>
      <c r="B739" s="545">
        <v>42585</v>
      </c>
      <c r="C739" s="497">
        <v>242</v>
      </c>
      <c r="D739" s="498">
        <v>13.38</v>
      </c>
      <c r="E739" s="499">
        <v>0</v>
      </c>
      <c r="F739" s="499">
        <f t="shared" si="123"/>
        <v>3237.96</v>
      </c>
      <c r="G739" s="496">
        <v>42599</v>
      </c>
      <c r="H739" s="513">
        <v>500</v>
      </c>
      <c r="I739" s="498">
        <v>15.41</v>
      </c>
      <c r="J739" s="499">
        <v>0.17</v>
      </c>
      <c r="K739" s="499">
        <f t="shared" si="124"/>
        <v>7704.83</v>
      </c>
      <c r="L739" s="497"/>
      <c r="M739" s="499"/>
    </row>
    <row r="740" spans="1:13" x14ac:dyDescent="0.25">
      <c r="A740" s="497"/>
      <c r="B740" s="545">
        <v>42585</v>
      </c>
      <c r="C740" s="497">
        <v>158</v>
      </c>
      <c r="D740" s="498">
        <v>13.38</v>
      </c>
      <c r="E740" s="499">
        <v>0</v>
      </c>
      <c r="F740" s="499">
        <f t="shared" si="123"/>
        <v>2114.04</v>
      </c>
      <c r="G740" s="496">
        <v>42599</v>
      </c>
      <c r="H740" s="513">
        <v>500</v>
      </c>
      <c r="I740" s="498">
        <v>15.65</v>
      </c>
      <c r="J740" s="499">
        <v>0.17</v>
      </c>
      <c r="K740" s="499">
        <f t="shared" si="124"/>
        <v>7824.83</v>
      </c>
      <c r="L740" s="497"/>
      <c r="M740" s="499"/>
    </row>
    <row r="741" spans="1:13" ht="45" x14ac:dyDescent="0.25">
      <c r="A741" s="497"/>
      <c r="B741" s="545">
        <v>42594</v>
      </c>
      <c r="C741" s="497">
        <v>500</v>
      </c>
      <c r="D741" s="498">
        <v>14.65</v>
      </c>
      <c r="E741" s="499">
        <v>0</v>
      </c>
      <c r="F741" s="499">
        <f t="shared" si="123"/>
        <v>7325</v>
      </c>
      <c r="G741" s="616" t="s">
        <v>252</v>
      </c>
      <c r="H741" s="513">
        <v>500</v>
      </c>
      <c r="I741" s="498">
        <v>16.18</v>
      </c>
      <c r="J741" s="499">
        <v>0.18</v>
      </c>
      <c r="K741" s="499">
        <f t="shared" si="124"/>
        <v>8089.82</v>
      </c>
      <c r="L741" s="497"/>
      <c r="M741" s="499"/>
    </row>
    <row r="742" spans="1:13" x14ac:dyDescent="0.25">
      <c r="A742" s="497"/>
      <c r="B742" s="545">
        <v>42599</v>
      </c>
      <c r="C742" s="497">
        <v>242</v>
      </c>
      <c r="D742" s="498">
        <v>14.95</v>
      </c>
      <c r="E742" s="499">
        <v>0</v>
      </c>
      <c r="F742" s="499">
        <f t="shared" si="123"/>
        <v>3617.8999999999996</v>
      </c>
      <c r="G742" s="616"/>
      <c r="H742" s="513">
        <v>500</v>
      </c>
      <c r="I742" s="498">
        <v>16.38</v>
      </c>
      <c r="J742" s="499">
        <v>0.18</v>
      </c>
      <c r="K742" s="499">
        <f t="shared" si="124"/>
        <v>8189.8199999999988</v>
      </c>
      <c r="L742" s="497"/>
      <c r="M742" s="499"/>
    </row>
    <row r="743" spans="1:13" x14ac:dyDescent="0.25">
      <c r="A743" s="497"/>
      <c r="B743" s="545">
        <v>42599</v>
      </c>
      <c r="C743" s="497">
        <v>200</v>
      </c>
      <c r="D743" s="498">
        <v>14.95</v>
      </c>
      <c r="E743" s="499">
        <v>0</v>
      </c>
      <c r="F743" s="499">
        <f t="shared" si="123"/>
        <v>2990</v>
      </c>
      <c r="G743" s="616"/>
      <c r="H743" s="513">
        <v>178</v>
      </c>
      <c r="I743" s="498">
        <v>16.5</v>
      </c>
      <c r="J743" s="499">
        <v>0.06</v>
      </c>
      <c r="K743" s="499">
        <f t="shared" si="124"/>
        <v>2936.94</v>
      </c>
      <c r="L743" s="497"/>
      <c r="M743" s="499"/>
    </row>
    <row r="744" spans="1:13" x14ac:dyDescent="0.25">
      <c r="A744" s="497"/>
      <c r="B744" s="545">
        <v>42599</v>
      </c>
      <c r="C744" s="497">
        <v>36</v>
      </c>
      <c r="D744" s="498">
        <v>14.95</v>
      </c>
      <c r="E744" s="499">
        <v>0</v>
      </c>
      <c r="F744" s="499">
        <f t="shared" si="123"/>
        <v>538.19999999999993</v>
      </c>
      <c r="G744" s="616"/>
      <c r="H744" s="513">
        <v>500</v>
      </c>
      <c r="I744" s="498">
        <v>16.72</v>
      </c>
      <c r="J744" s="499">
        <v>0.18</v>
      </c>
      <c r="K744" s="499">
        <f t="shared" si="124"/>
        <v>8359.82</v>
      </c>
      <c r="L744" s="497"/>
      <c r="M744" s="499"/>
    </row>
    <row r="745" spans="1:13" x14ac:dyDescent="0.25">
      <c r="A745" s="497"/>
      <c r="B745" s="545">
        <v>42599</v>
      </c>
      <c r="C745" s="497">
        <v>22</v>
      </c>
      <c r="D745" s="498">
        <v>14.95</v>
      </c>
      <c r="E745" s="499">
        <v>0</v>
      </c>
      <c r="F745" s="499">
        <f t="shared" si="123"/>
        <v>328.9</v>
      </c>
      <c r="G745" s="496">
        <v>42601</v>
      </c>
      <c r="H745" s="513">
        <v>500</v>
      </c>
      <c r="I745" s="498">
        <v>16.82</v>
      </c>
      <c r="J745" s="499">
        <v>0.18</v>
      </c>
      <c r="K745" s="499">
        <f t="shared" si="124"/>
        <v>8409.82</v>
      </c>
      <c r="L745" s="497"/>
      <c r="M745" s="499"/>
    </row>
    <row r="746" spans="1:13" x14ac:dyDescent="0.25">
      <c r="A746" s="497"/>
      <c r="B746" s="545">
        <v>42604</v>
      </c>
      <c r="C746" s="497">
        <v>1000</v>
      </c>
      <c r="D746" s="498">
        <v>15.68</v>
      </c>
      <c r="E746" s="499">
        <v>0</v>
      </c>
      <c r="F746" s="499">
        <f t="shared" si="123"/>
        <v>15680</v>
      </c>
      <c r="G746" s="496">
        <v>42605</v>
      </c>
      <c r="H746" s="513">
        <v>500</v>
      </c>
      <c r="I746" s="498">
        <v>15.98</v>
      </c>
      <c r="J746" s="499">
        <v>0.17</v>
      </c>
      <c r="K746" s="499">
        <f t="shared" si="124"/>
        <v>7989.83</v>
      </c>
      <c r="L746" s="497"/>
      <c r="M746" s="499"/>
    </row>
    <row r="747" spans="1:13" x14ac:dyDescent="0.25">
      <c r="A747" s="497"/>
      <c r="B747" s="545">
        <v>42604</v>
      </c>
      <c r="C747" s="497">
        <v>500</v>
      </c>
      <c r="D747" s="498">
        <v>15.48</v>
      </c>
      <c r="E747" s="499">
        <v>0</v>
      </c>
      <c r="F747" s="499">
        <f t="shared" si="123"/>
        <v>7740</v>
      </c>
      <c r="G747" s="496">
        <v>42605</v>
      </c>
      <c r="H747" s="513">
        <v>500</v>
      </c>
      <c r="I747" s="498">
        <v>16.25</v>
      </c>
      <c r="J747" s="499">
        <v>0.18</v>
      </c>
      <c r="K747" s="499">
        <f t="shared" si="124"/>
        <v>8124.82</v>
      </c>
      <c r="L747" s="497"/>
      <c r="M747" s="499"/>
    </row>
    <row r="748" spans="1:13" x14ac:dyDescent="0.25">
      <c r="A748" s="497"/>
      <c r="B748" s="545">
        <v>42606</v>
      </c>
      <c r="C748" s="497">
        <v>178</v>
      </c>
      <c r="D748" s="498">
        <v>16.059999999999999</v>
      </c>
      <c r="E748" s="499">
        <v>0</v>
      </c>
      <c r="F748" s="499">
        <f t="shared" si="123"/>
        <v>2858.68</v>
      </c>
      <c r="G748" s="496">
        <v>42605</v>
      </c>
      <c r="H748" s="513">
        <v>500</v>
      </c>
      <c r="I748" s="498">
        <v>16.48</v>
      </c>
      <c r="J748" s="499">
        <v>0.18</v>
      </c>
      <c r="K748" s="499">
        <f t="shared" si="124"/>
        <v>8239.82</v>
      </c>
      <c r="L748" s="497"/>
      <c r="M748" s="499"/>
    </row>
    <row r="749" spans="1:13" x14ac:dyDescent="0.25">
      <c r="A749" s="497"/>
      <c r="B749" s="545">
        <v>42608</v>
      </c>
      <c r="C749" s="497">
        <v>500</v>
      </c>
      <c r="D749" s="498">
        <v>15.98</v>
      </c>
      <c r="E749" s="499">
        <v>0</v>
      </c>
      <c r="F749" s="499">
        <f t="shared" si="123"/>
        <v>7990</v>
      </c>
      <c r="G749" s="496">
        <v>42615</v>
      </c>
      <c r="H749" s="513">
        <v>500</v>
      </c>
      <c r="I749" s="498">
        <v>15.65</v>
      </c>
      <c r="J749" s="499">
        <v>0.17</v>
      </c>
      <c r="K749" s="499">
        <f t="shared" si="124"/>
        <v>7824.83</v>
      </c>
      <c r="L749" s="497"/>
      <c r="M749" s="499"/>
    </row>
    <row r="750" spans="1:13" ht="30" x14ac:dyDescent="0.25">
      <c r="A750" s="497"/>
      <c r="B750" s="545">
        <v>42608</v>
      </c>
      <c r="C750" s="497">
        <v>500</v>
      </c>
      <c r="D750" s="498">
        <v>15.85</v>
      </c>
      <c r="E750" s="499">
        <v>0</v>
      </c>
      <c r="F750" s="499">
        <f t="shared" si="123"/>
        <v>7925</v>
      </c>
      <c r="G750" s="496">
        <v>42621</v>
      </c>
      <c r="H750" s="513">
        <v>500</v>
      </c>
      <c r="I750" s="498">
        <v>16.72</v>
      </c>
      <c r="J750" s="499">
        <v>0.18</v>
      </c>
      <c r="K750" s="499">
        <f t="shared" si="124"/>
        <v>8359.82</v>
      </c>
      <c r="L750" s="617" t="s">
        <v>265</v>
      </c>
      <c r="M750" s="499"/>
    </row>
    <row r="751" spans="1:13" x14ac:dyDescent="0.25">
      <c r="A751" s="497"/>
      <c r="B751" s="545">
        <v>42612</v>
      </c>
      <c r="C751" s="497">
        <v>500</v>
      </c>
      <c r="D751" s="498">
        <v>15.68</v>
      </c>
      <c r="E751" s="499">
        <v>0</v>
      </c>
      <c r="F751" s="499">
        <f t="shared" si="123"/>
        <v>7840</v>
      </c>
      <c r="G751" s="496">
        <v>42621</v>
      </c>
      <c r="H751" s="513">
        <v>500</v>
      </c>
      <c r="I751" s="498">
        <v>16.28</v>
      </c>
      <c r="J751" s="499">
        <v>0.18</v>
      </c>
      <c r="K751" s="499">
        <f t="shared" si="124"/>
        <v>8139.8200000000006</v>
      </c>
      <c r="L751" s="617"/>
      <c r="M751" s="499"/>
    </row>
    <row r="752" spans="1:13" x14ac:dyDescent="0.25">
      <c r="A752" s="497"/>
      <c r="B752" s="545">
        <v>42612</v>
      </c>
      <c r="C752" s="497">
        <v>500</v>
      </c>
      <c r="D752" s="498">
        <v>15.55</v>
      </c>
      <c r="E752" s="499">
        <v>0</v>
      </c>
      <c r="F752" s="499">
        <f t="shared" si="123"/>
        <v>7775</v>
      </c>
      <c r="G752" s="496">
        <v>42621</v>
      </c>
      <c r="H752" s="513">
        <v>220</v>
      </c>
      <c r="I752" s="498">
        <v>16.77</v>
      </c>
      <c r="J752" s="499">
        <v>0.08</v>
      </c>
      <c r="K752" s="499">
        <f t="shared" si="124"/>
        <v>3689.32</v>
      </c>
      <c r="L752" s="617"/>
      <c r="M752" s="499"/>
    </row>
    <row r="753" spans="1:13" x14ac:dyDescent="0.25">
      <c r="A753" s="497"/>
      <c r="B753" s="545">
        <v>42613</v>
      </c>
      <c r="C753" s="497">
        <v>500</v>
      </c>
      <c r="D753" s="498">
        <v>15.244999999999999</v>
      </c>
      <c r="E753" s="499">
        <v>0</v>
      </c>
      <c r="F753" s="499">
        <f t="shared" si="123"/>
        <v>7622.5</v>
      </c>
      <c r="G753" s="496">
        <v>42625</v>
      </c>
      <c r="H753" s="513">
        <v>500</v>
      </c>
      <c r="I753" s="498">
        <v>15.5</v>
      </c>
      <c r="J753" s="499">
        <v>0.17</v>
      </c>
      <c r="K753" s="499">
        <f t="shared" si="124"/>
        <v>7749.83</v>
      </c>
      <c r="L753" s="497"/>
      <c r="M753" s="499"/>
    </row>
    <row r="754" spans="1:13" x14ac:dyDescent="0.25">
      <c r="A754" s="497"/>
      <c r="B754" s="545">
        <v>42613</v>
      </c>
      <c r="C754" s="497">
        <v>500</v>
      </c>
      <c r="D754" s="498">
        <v>15.08</v>
      </c>
      <c r="E754" s="499">
        <v>0</v>
      </c>
      <c r="F754" s="499">
        <f t="shared" si="123"/>
        <v>7540</v>
      </c>
      <c r="G754" s="496">
        <v>42628</v>
      </c>
      <c r="H754" s="513">
        <v>300</v>
      </c>
      <c r="I754" s="498">
        <v>14.46</v>
      </c>
      <c r="J754" s="499">
        <v>0.09</v>
      </c>
      <c r="K754" s="499">
        <f t="shared" si="124"/>
        <v>4337.91</v>
      </c>
      <c r="L754" s="497"/>
      <c r="M754" s="499"/>
    </row>
    <row r="755" spans="1:13" x14ac:dyDescent="0.25">
      <c r="A755" s="497"/>
      <c r="B755" s="545">
        <v>42622</v>
      </c>
      <c r="C755" s="497">
        <v>220</v>
      </c>
      <c r="D755" s="498">
        <v>16.25</v>
      </c>
      <c r="E755" s="499">
        <v>0</v>
      </c>
      <c r="F755" s="499">
        <f t="shared" si="123"/>
        <v>3575</v>
      </c>
      <c r="G755" s="496">
        <v>42634</v>
      </c>
      <c r="H755" s="513">
        <v>322</v>
      </c>
      <c r="I755" s="498">
        <v>14.28</v>
      </c>
      <c r="J755" s="499">
        <v>0.1</v>
      </c>
      <c r="K755" s="499">
        <f t="shared" si="124"/>
        <v>4598.0599999999995</v>
      </c>
      <c r="L755" s="497"/>
      <c r="M755" s="499"/>
    </row>
    <row r="756" spans="1:13" x14ac:dyDescent="0.25">
      <c r="A756" s="497"/>
      <c r="B756" s="545">
        <v>42622</v>
      </c>
      <c r="C756" s="497">
        <v>500</v>
      </c>
      <c r="D756" s="498">
        <v>15.98</v>
      </c>
      <c r="E756" s="499">
        <v>0</v>
      </c>
      <c r="F756" s="499">
        <f t="shared" si="123"/>
        <v>7990</v>
      </c>
      <c r="G756" s="496">
        <v>42634</v>
      </c>
      <c r="H756" s="513">
        <v>400</v>
      </c>
      <c r="I756" s="498">
        <v>14.64</v>
      </c>
      <c r="J756" s="499">
        <v>0.13</v>
      </c>
      <c r="K756" s="499">
        <f t="shared" si="124"/>
        <v>5855.87</v>
      </c>
      <c r="L756" s="497"/>
      <c r="M756" s="499"/>
    </row>
    <row r="757" spans="1:13" x14ac:dyDescent="0.25">
      <c r="A757" s="497"/>
      <c r="B757" s="545">
        <v>42622</v>
      </c>
      <c r="C757" s="497">
        <v>500</v>
      </c>
      <c r="D757" s="498">
        <v>15.75</v>
      </c>
      <c r="E757" s="499">
        <v>0</v>
      </c>
      <c r="F757" s="499">
        <f t="shared" si="123"/>
        <v>7875</v>
      </c>
      <c r="G757" s="496">
        <v>42639</v>
      </c>
      <c r="H757" s="513">
        <v>200</v>
      </c>
      <c r="I757" s="498">
        <v>14.72</v>
      </c>
      <c r="J757" s="499">
        <v>0.06</v>
      </c>
      <c r="K757" s="499">
        <f t="shared" si="124"/>
        <v>2943.94</v>
      </c>
      <c r="L757" s="497"/>
      <c r="M757" s="499"/>
    </row>
    <row r="758" spans="1:13" x14ac:dyDescent="0.25">
      <c r="A758" s="497"/>
      <c r="B758" s="545">
        <v>42625</v>
      </c>
      <c r="C758" s="497">
        <v>500</v>
      </c>
      <c r="D758" s="498">
        <v>15.22</v>
      </c>
      <c r="E758" s="499">
        <v>0</v>
      </c>
      <c r="F758" s="499">
        <f t="shared" si="123"/>
        <v>7610</v>
      </c>
      <c r="G758" s="496">
        <v>42641</v>
      </c>
      <c r="H758" s="513">
        <v>300</v>
      </c>
      <c r="I758" s="498">
        <v>15.28</v>
      </c>
      <c r="J758" s="499">
        <v>0.1</v>
      </c>
      <c r="K758" s="499">
        <f t="shared" si="124"/>
        <v>4583.8999999999996</v>
      </c>
      <c r="L758" s="497"/>
      <c r="M758" s="499"/>
    </row>
    <row r="759" spans="1:13" ht="30" x14ac:dyDescent="0.25">
      <c r="A759" s="599" t="s">
        <v>274</v>
      </c>
      <c r="B759" s="545">
        <v>42626</v>
      </c>
      <c r="C759" s="497">
        <v>600</v>
      </c>
      <c r="D759" s="498">
        <v>14.91</v>
      </c>
      <c r="E759" s="499">
        <v>-3</v>
      </c>
      <c r="F759" s="499">
        <f t="shared" si="123"/>
        <v>8943</v>
      </c>
      <c r="G759" s="496">
        <v>42641</v>
      </c>
      <c r="H759" s="513">
        <v>400</v>
      </c>
      <c r="I759" s="498">
        <v>15.06</v>
      </c>
      <c r="J759" s="499">
        <v>0.13</v>
      </c>
      <c r="K759" s="499">
        <f t="shared" si="124"/>
        <v>6023.87</v>
      </c>
      <c r="L759" s="497"/>
      <c r="M759" s="499"/>
    </row>
    <row r="760" spans="1:13" x14ac:dyDescent="0.25">
      <c r="A760" s="599"/>
      <c r="B760" s="545">
        <v>42626</v>
      </c>
      <c r="C760" s="497">
        <v>400</v>
      </c>
      <c r="D760" s="498">
        <v>14.75</v>
      </c>
      <c r="E760" s="499">
        <v>0</v>
      </c>
      <c r="F760" s="499">
        <f t="shared" si="123"/>
        <v>5900</v>
      </c>
      <c r="G760" s="496">
        <v>42641</v>
      </c>
      <c r="H760" s="513">
        <v>322</v>
      </c>
      <c r="I760" s="498">
        <v>14.39</v>
      </c>
      <c r="J760" s="499">
        <v>0.1</v>
      </c>
      <c r="K760" s="499">
        <f t="shared" si="124"/>
        <v>4633.4799999999996</v>
      </c>
      <c r="L760" s="497"/>
      <c r="M760" s="499"/>
    </row>
    <row r="761" spans="1:13" x14ac:dyDescent="0.25">
      <c r="A761" s="599"/>
      <c r="B761" s="545">
        <v>42626</v>
      </c>
      <c r="C761" s="497">
        <v>300</v>
      </c>
      <c r="D761" s="498">
        <v>14.48</v>
      </c>
      <c r="E761" s="499">
        <v>0</v>
      </c>
      <c r="F761" s="499">
        <f t="shared" si="123"/>
        <v>4344</v>
      </c>
      <c r="G761" s="496">
        <v>42641</v>
      </c>
      <c r="H761" s="513">
        <v>500</v>
      </c>
      <c r="I761" s="498">
        <v>14.26</v>
      </c>
      <c r="J761" s="499">
        <v>0.16</v>
      </c>
      <c r="K761" s="499">
        <f t="shared" si="124"/>
        <v>7129.84</v>
      </c>
      <c r="L761" s="497"/>
      <c r="M761" s="499"/>
    </row>
    <row r="762" spans="1:13" x14ac:dyDescent="0.25">
      <c r="A762" s="599"/>
      <c r="B762" s="545">
        <v>42626</v>
      </c>
      <c r="C762" s="497">
        <v>300</v>
      </c>
      <c r="D762" s="498">
        <v>14.25</v>
      </c>
      <c r="E762" s="499">
        <v>0</v>
      </c>
      <c r="F762" s="499">
        <f t="shared" si="123"/>
        <v>4275</v>
      </c>
      <c r="G762" s="496">
        <v>42642</v>
      </c>
      <c r="H762" s="513">
        <v>300</v>
      </c>
      <c r="I762" s="498">
        <v>15.28</v>
      </c>
      <c r="J762" s="499">
        <v>0.1</v>
      </c>
      <c r="K762" s="499">
        <f t="shared" si="124"/>
        <v>4583.8999999999996</v>
      </c>
      <c r="L762" s="497"/>
      <c r="M762" s="499"/>
    </row>
    <row r="763" spans="1:13" x14ac:dyDescent="0.25">
      <c r="A763" s="599"/>
      <c r="B763" s="545">
        <v>42627</v>
      </c>
      <c r="C763" s="497">
        <v>200</v>
      </c>
      <c r="D763" s="498">
        <v>14.02</v>
      </c>
      <c r="E763" s="499">
        <v>-1</v>
      </c>
      <c r="F763" s="499">
        <f t="shared" si="123"/>
        <v>2803</v>
      </c>
      <c r="G763" s="496">
        <v>42642</v>
      </c>
      <c r="H763" s="513">
        <v>700</v>
      </c>
      <c r="I763" s="498">
        <v>15.78</v>
      </c>
      <c r="J763" s="499">
        <v>0.24</v>
      </c>
      <c r="K763" s="499">
        <f t="shared" si="124"/>
        <v>11045.76</v>
      </c>
      <c r="L763" s="497"/>
      <c r="M763" s="499"/>
    </row>
    <row r="764" spans="1:13" x14ac:dyDescent="0.25">
      <c r="A764" s="497"/>
      <c r="B764" s="545">
        <v>42628</v>
      </c>
      <c r="C764" s="497">
        <v>300</v>
      </c>
      <c r="D764" s="498">
        <v>14.3</v>
      </c>
      <c r="E764" s="499">
        <v>0</v>
      </c>
      <c r="F764" s="499">
        <f t="shared" si="123"/>
        <v>4290</v>
      </c>
      <c r="G764" s="496">
        <v>42642</v>
      </c>
      <c r="H764" s="513">
        <v>214</v>
      </c>
      <c r="I764" s="498">
        <v>15.98</v>
      </c>
      <c r="J764" s="499">
        <v>7.0000000000000007E-2</v>
      </c>
      <c r="K764" s="499">
        <f t="shared" si="124"/>
        <v>3419.65</v>
      </c>
      <c r="L764" s="497"/>
      <c r="M764" s="499"/>
    </row>
    <row r="765" spans="1:13" x14ac:dyDescent="0.25">
      <c r="A765" s="497"/>
      <c r="B765" s="545">
        <v>42632</v>
      </c>
      <c r="C765" s="497">
        <v>200</v>
      </c>
      <c r="D765" s="498">
        <v>14.06</v>
      </c>
      <c r="E765" s="499">
        <v>0</v>
      </c>
      <c r="F765" s="499">
        <f t="shared" si="123"/>
        <v>2812</v>
      </c>
      <c r="G765" s="496">
        <v>42648</v>
      </c>
      <c r="H765" s="513">
        <v>1000</v>
      </c>
      <c r="I765" s="498">
        <v>16.079999999999998</v>
      </c>
      <c r="J765" s="499">
        <v>0.35</v>
      </c>
      <c r="K765" s="499">
        <f t="shared" si="124"/>
        <v>16079.649999999998</v>
      </c>
      <c r="L765" s="497"/>
      <c r="M765" s="499"/>
    </row>
    <row r="766" spans="1:13" x14ac:dyDescent="0.25">
      <c r="A766" s="497"/>
      <c r="B766" s="545">
        <v>42633</v>
      </c>
      <c r="C766" s="497">
        <v>200</v>
      </c>
      <c r="D766" s="498">
        <v>14.11</v>
      </c>
      <c r="E766" s="499">
        <v>0</v>
      </c>
      <c r="F766" s="499">
        <f t="shared" si="123"/>
        <v>2822</v>
      </c>
      <c r="G766" s="496">
        <v>42648</v>
      </c>
      <c r="H766" s="513">
        <v>500</v>
      </c>
      <c r="I766" s="498">
        <v>16.38</v>
      </c>
      <c r="J766" s="499">
        <v>0.18</v>
      </c>
      <c r="K766" s="499">
        <f t="shared" si="124"/>
        <v>8189.8199999999988</v>
      </c>
      <c r="L766" s="497"/>
      <c r="M766" s="499"/>
    </row>
    <row r="767" spans="1:13" x14ac:dyDescent="0.25">
      <c r="A767" s="497"/>
      <c r="B767" s="545">
        <v>42633</v>
      </c>
      <c r="C767" s="497">
        <v>122</v>
      </c>
      <c r="D767" s="498">
        <v>14.1</v>
      </c>
      <c r="E767" s="499">
        <v>0</v>
      </c>
      <c r="F767" s="499">
        <f t="shared" si="123"/>
        <v>1720.2</v>
      </c>
      <c r="G767" s="496">
        <v>42649</v>
      </c>
      <c r="H767" s="513">
        <v>500</v>
      </c>
      <c r="I767" s="498">
        <v>16.16</v>
      </c>
      <c r="J767" s="499">
        <v>0.18</v>
      </c>
      <c r="K767" s="499">
        <f t="shared" si="124"/>
        <v>8079.82</v>
      </c>
      <c r="L767" s="497"/>
      <c r="M767" s="499"/>
    </row>
    <row r="768" spans="1:13" x14ac:dyDescent="0.25">
      <c r="A768" s="497"/>
      <c r="B768" s="545">
        <v>42636</v>
      </c>
      <c r="C768" s="497">
        <v>200</v>
      </c>
      <c r="D768" s="498">
        <v>14.38</v>
      </c>
      <c r="E768" s="499">
        <v>0</v>
      </c>
      <c r="F768" s="499">
        <f t="shared" si="123"/>
        <v>2876</v>
      </c>
      <c r="G768" s="496">
        <v>42671</v>
      </c>
      <c r="H768" s="513">
        <v>1000</v>
      </c>
      <c r="I768" s="498">
        <v>14.22</v>
      </c>
      <c r="J768" s="499">
        <v>0.31</v>
      </c>
      <c r="K768" s="499">
        <f t="shared" si="124"/>
        <v>14219.69</v>
      </c>
      <c r="L768" s="497"/>
      <c r="M768" s="499"/>
    </row>
    <row r="769" spans="1:13" x14ac:dyDescent="0.25">
      <c r="A769" s="497"/>
      <c r="B769" s="545">
        <v>42639</v>
      </c>
      <c r="C769" s="497">
        <v>200</v>
      </c>
      <c r="D769" s="498">
        <v>14.5</v>
      </c>
      <c r="E769" s="499">
        <v>0</v>
      </c>
      <c r="F769" s="499">
        <f t="shared" ref="F769:F783" si="125">C769*D769+E769</f>
        <v>2900</v>
      </c>
      <c r="G769" s="496">
        <v>42674</v>
      </c>
      <c r="H769" s="513">
        <v>300</v>
      </c>
      <c r="I769" s="498">
        <v>13.42</v>
      </c>
      <c r="J769" s="499">
        <v>0.09</v>
      </c>
      <c r="K769" s="499">
        <f t="shared" si="124"/>
        <v>4025.91</v>
      </c>
      <c r="L769" s="497"/>
      <c r="M769" s="499"/>
    </row>
    <row r="770" spans="1:13" x14ac:dyDescent="0.25">
      <c r="A770" s="497"/>
      <c r="B770" s="545">
        <v>42639</v>
      </c>
      <c r="C770" s="497">
        <v>200</v>
      </c>
      <c r="D770" s="498">
        <v>14.38</v>
      </c>
      <c r="E770" s="499">
        <v>0</v>
      </c>
      <c r="F770" s="499">
        <f t="shared" si="125"/>
        <v>2876</v>
      </c>
      <c r="G770" s="496">
        <v>42674</v>
      </c>
      <c r="H770" s="513">
        <v>200</v>
      </c>
      <c r="I770" s="498">
        <v>13.25</v>
      </c>
      <c r="J770" s="499">
        <v>-0.74</v>
      </c>
      <c r="K770" s="499">
        <f t="shared" si="124"/>
        <v>2650.74</v>
      </c>
      <c r="L770" s="497"/>
      <c r="M770" s="499"/>
    </row>
    <row r="771" spans="1:13" x14ac:dyDescent="0.25">
      <c r="A771" s="497"/>
      <c r="B771" s="545">
        <v>42640</v>
      </c>
      <c r="C771" s="497">
        <v>322</v>
      </c>
      <c r="D771" s="498">
        <v>13.97</v>
      </c>
      <c r="E771" s="499">
        <v>0</v>
      </c>
      <c r="F771" s="499">
        <f t="shared" si="125"/>
        <v>4498.34</v>
      </c>
      <c r="G771" s="496">
        <v>42676</v>
      </c>
      <c r="H771" s="513">
        <v>200</v>
      </c>
      <c r="I771" s="498">
        <v>13.05</v>
      </c>
      <c r="J771" s="499">
        <v>0.06</v>
      </c>
      <c r="K771" s="499">
        <f t="shared" si="124"/>
        <v>2609.94</v>
      </c>
      <c r="L771" s="497"/>
      <c r="M771" s="499"/>
    </row>
    <row r="772" spans="1:13" x14ac:dyDescent="0.25">
      <c r="A772" s="497"/>
      <c r="B772" s="545">
        <v>42641</v>
      </c>
      <c r="C772" s="497">
        <v>300</v>
      </c>
      <c r="D772" s="498">
        <v>14.02</v>
      </c>
      <c r="E772" s="499">
        <v>-1.26</v>
      </c>
      <c r="F772" s="499">
        <f t="shared" si="125"/>
        <v>4204.74</v>
      </c>
      <c r="G772" s="496">
        <v>42677</v>
      </c>
      <c r="H772" s="513">
        <v>500</v>
      </c>
      <c r="I772" s="498">
        <v>13.96</v>
      </c>
      <c r="J772" s="499">
        <v>0.15</v>
      </c>
      <c r="K772" s="499">
        <f t="shared" si="124"/>
        <v>6979.85</v>
      </c>
      <c r="L772" s="497"/>
      <c r="M772" s="499"/>
    </row>
    <row r="773" spans="1:13" x14ac:dyDescent="0.25">
      <c r="A773" s="497"/>
      <c r="B773" s="545">
        <v>42641</v>
      </c>
      <c r="C773" s="497">
        <v>200</v>
      </c>
      <c r="D773" s="498">
        <v>14.17</v>
      </c>
      <c r="E773" s="499">
        <v>0</v>
      </c>
      <c r="F773" s="499">
        <f t="shared" si="125"/>
        <v>2834</v>
      </c>
      <c r="G773" s="496">
        <v>42677</v>
      </c>
      <c r="H773" s="513">
        <v>2000</v>
      </c>
      <c r="I773" s="498">
        <v>14.5</v>
      </c>
      <c r="J773" s="499">
        <v>0.63</v>
      </c>
      <c r="K773" s="499">
        <f t="shared" si="124"/>
        <v>28999.37</v>
      </c>
      <c r="L773" s="497"/>
      <c r="M773" s="499"/>
    </row>
    <row r="774" spans="1:13" x14ac:dyDescent="0.25">
      <c r="A774" s="497"/>
      <c r="B774" s="545">
        <v>42642</v>
      </c>
      <c r="C774" s="497">
        <v>414</v>
      </c>
      <c r="D774" s="498">
        <v>15.66</v>
      </c>
      <c r="E774" s="499">
        <v>0</v>
      </c>
      <c r="F774" s="499">
        <f t="shared" si="125"/>
        <v>6483.24</v>
      </c>
      <c r="G774" s="496">
        <v>42682</v>
      </c>
      <c r="H774" s="513">
        <v>1000</v>
      </c>
      <c r="I774" s="498">
        <v>14.28</v>
      </c>
      <c r="J774" s="499">
        <v>0.31</v>
      </c>
      <c r="K774" s="499">
        <f t="shared" si="124"/>
        <v>14279.69</v>
      </c>
      <c r="L774" s="497"/>
      <c r="M774" s="499"/>
    </row>
    <row r="775" spans="1:13" ht="30" x14ac:dyDescent="0.25">
      <c r="A775" s="599" t="s">
        <v>289</v>
      </c>
      <c r="B775" s="545">
        <v>42647</v>
      </c>
      <c r="C775" s="497">
        <v>500</v>
      </c>
      <c r="D775" s="498">
        <v>15.86</v>
      </c>
      <c r="E775" s="499">
        <v>0</v>
      </c>
      <c r="F775" s="499">
        <f t="shared" si="125"/>
        <v>7930</v>
      </c>
      <c r="G775" s="496">
        <v>42685</v>
      </c>
      <c r="H775" s="513">
        <v>500</v>
      </c>
      <c r="I775" s="498">
        <v>15.88</v>
      </c>
      <c r="J775" s="499">
        <v>0.17</v>
      </c>
      <c r="K775" s="499">
        <f t="shared" si="124"/>
        <v>7939.83</v>
      </c>
      <c r="L775" s="497"/>
      <c r="M775" s="499"/>
    </row>
    <row r="776" spans="1:13" x14ac:dyDescent="0.25">
      <c r="A776" s="599"/>
      <c r="B776" s="545">
        <v>42647</v>
      </c>
      <c r="C776" s="497">
        <v>500</v>
      </c>
      <c r="D776" s="498">
        <v>15.62</v>
      </c>
      <c r="E776" s="499">
        <v>0</v>
      </c>
      <c r="F776" s="499">
        <f t="shared" si="125"/>
        <v>7810</v>
      </c>
      <c r="G776" s="496">
        <v>42695</v>
      </c>
      <c r="H776" s="513">
        <v>2272</v>
      </c>
      <c r="I776" s="498">
        <v>16.28</v>
      </c>
      <c r="J776" s="499">
        <v>0.81</v>
      </c>
      <c r="K776" s="499">
        <f t="shared" si="124"/>
        <v>36987.350000000006</v>
      </c>
      <c r="L776" s="497"/>
      <c r="M776" s="499"/>
    </row>
    <row r="777" spans="1:13" x14ac:dyDescent="0.25">
      <c r="A777" s="599"/>
      <c r="B777" s="545">
        <v>42649</v>
      </c>
      <c r="C777" s="497">
        <v>500</v>
      </c>
      <c r="D777" s="498">
        <v>15.97</v>
      </c>
      <c r="E777" s="499">
        <v>0</v>
      </c>
      <c r="F777" s="499">
        <f t="shared" si="125"/>
        <v>7985</v>
      </c>
      <c r="G777" s="496">
        <v>42695</v>
      </c>
      <c r="H777" s="513">
        <v>500</v>
      </c>
      <c r="I777" s="498">
        <v>16.45</v>
      </c>
      <c r="J777" s="499">
        <v>0.18</v>
      </c>
      <c r="K777" s="499">
        <f t="shared" si="124"/>
        <v>8224.82</v>
      </c>
      <c r="L777" s="497"/>
      <c r="M777" s="499"/>
    </row>
    <row r="778" spans="1:13" x14ac:dyDescent="0.25">
      <c r="A778" s="599"/>
      <c r="B778" s="545">
        <v>42649</v>
      </c>
      <c r="C778" s="497">
        <v>500</v>
      </c>
      <c r="D778" s="498">
        <v>15.84</v>
      </c>
      <c r="E778" s="499">
        <v>0</v>
      </c>
      <c r="F778" s="499">
        <f t="shared" si="125"/>
        <v>7920</v>
      </c>
      <c r="G778" s="496">
        <v>42696</v>
      </c>
      <c r="H778" s="513">
        <v>500</v>
      </c>
      <c r="I778" s="498">
        <v>16.54</v>
      </c>
      <c r="J778" s="499">
        <v>0.18</v>
      </c>
      <c r="K778" s="499">
        <f t="shared" si="124"/>
        <v>8269.82</v>
      </c>
      <c r="L778" s="497"/>
      <c r="M778" s="499"/>
    </row>
    <row r="779" spans="1:13" x14ac:dyDescent="0.25">
      <c r="A779" s="497"/>
      <c r="B779" s="545">
        <v>42649</v>
      </c>
      <c r="C779" s="497">
        <v>500</v>
      </c>
      <c r="D779" s="498">
        <v>16.079999999999998</v>
      </c>
      <c r="E779" s="499">
        <v>0</v>
      </c>
      <c r="F779" s="499">
        <f t="shared" si="125"/>
        <v>8039.9999999999991</v>
      </c>
      <c r="G779" s="496">
        <v>42697</v>
      </c>
      <c r="H779" s="513">
        <v>200</v>
      </c>
      <c r="I779" s="498">
        <v>16.79</v>
      </c>
      <c r="J779" s="499">
        <v>7.0000000000000007E-2</v>
      </c>
      <c r="K779" s="499">
        <f t="shared" si="124"/>
        <v>3357.93</v>
      </c>
      <c r="L779" s="497"/>
      <c r="M779" s="499"/>
    </row>
    <row r="780" spans="1:13" x14ac:dyDescent="0.25">
      <c r="A780" s="497"/>
      <c r="B780" s="545">
        <v>42650</v>
      </c>
      <c r="C780" s="497">
        <v>300</v>
      </c>
      <c r="D780" s="498">
        <v>15.75</v>
      </c>
      <c r="E780" s="499">
        <v>0</v>
      </c>
      <c r="F780" s="499">
        <f t="shared" si="125"/>
        <v>4725</v>
      </c>
      <c r="G780" s="496">
        <v>42697</v>
      </c>
      <c r="H780" s="513">
        <v>500</v>
      </c>
      <c r="I780" s="498">
        <v>16.59</v>
      </c>
      <c r="J780" s="499">
        <v>0.18</v>
      </c>
      <c r="K780" s="499">
        <f t="shared" si="124"/>
        <v>8294.82</v>
      </c>
      <c r="L780" s="497"/>
      <c r="M780" s="499"/>
    </row>
    <row r="781" spans="1:13" x14ac:dyDescent="0.25">
      <c r="A781" s="497"/>
      <c r="B781" s="545">
        <v>42650</v>
      </c>
      <c r="C781" s="497">
        <v>300</v>
      </c>
      <c r="D781" s="498">
        <v>15.58</v>
      </c>
      <c r="E781" s="499">
        <v>0</v>
      </c>
      <c r="F781" s="499">
        <f t="shared" si="125"/>
        <v>4674</v>
      </c>
      <c r="G781" s="496">
        <v>42704</v>
      </c>
      <c r="H781" s="513">
        <v>1000</v>
      </c>
      <c r="I781" s="498">
        <v>16.420000000000002</v>
      </c>
      <c r="J781" s="499">
        <v>0.36</v>
      </c>
      <c r="K781" s="499">
        <f t="shared" si="124"/>
        <v>16419.64</v>
      </c>
      <c r="L781" s="497"/>
      <c r="M781" s="499"/>
    </row>
    <row r="782" spans="1:13" x14ac:dyDescent="0.25">
      <c r="A782" s="497"/>
      <c r="B782" s="545">
        <v>42653</v>
      </c>
      <c r="C782" s="497">
        <v>394</v>
      </c>
      <c r="D782" s="498">
        <v>15.72</v>
      </c>
      <c r="E782" s="499">
        <v>0</v>
      </c>
      <c r="F782" s="499">
        <f t="shared" si="125"/>
        <v>6193.68</v>
      </c>
      <c r="G782" s="496">
        <v>42704</v>
      </c>
      <c r="H782" s="513">
        <v>300</v>
      </c>
      <c r="I782" s="498">
        <v>16.78</v>
      </c>
      <c r="J782" s="499">
        <v>1.61</v>
      </c>
      <c r="K782" s="499">
        <f t="shared" si="124"/>
        <v>5032.3900000000003</v>
      </c>
      <c r="L782" s="497"/>
      <c r="M782" s="499"/>
    </row>
    <row r="783" spans="1:13" x14ac:dyDescent="0.25">
      <c r="A783" s="497"/>
      <c r="B783" s="545">
        <v>42653</v>
      </c>
      <c r="C783" s="497">
        <v>6</v>
      </c>
      <c r="D783" s="498">
        <v>15.72</v>
      </c>
      <c r="E783" s="499">
        <v>0</v>
      </c>
      <c r="F783" s="499">
        <f t="shared" si="125"/>
        <v>94.320000000000007</v>
      </c>
      <c r="G783" s="496">
        <v>42704</v>
      </c>
      <c r="H783" s="513">
        <v>1000</v>
      </c>
      <c r="I783" s="498">
        <v>17.079999999999998</v>
      </c>
      <c r="J783" s="499">
        <v>0.37</v>
      </c>
      <c r="K783" s="499">
        <f t="shared" si="124"/>
        <v>17079.63</v>
      </c>
      <c r="L783" s="497"/>
      <c r="M783" s="499"/>
    </row>
    <row r="784" spans="1:13" x14ac:dyDescent="0.25">
      <c r="A784" s="497"/>
      <c r="B784" s="545">
        <v>42655</v>
      </c>
      <c r="C784" s="497">
        <v>22</v>
      </c>
      <c r="D784" s="498">
        <v>15.48</v>
      </c>
      <c r="E784" s="499">
        <v>0</v>
      </c>
      <c r="F784" s="499">
        <f>C784*D784+E784</f>
        <v>340.56</v>
      </c>
      <c r="G784" s="496">
        <v>42704</v>
      </c>
      <c r="H784" s="513">
        <v>1000</v>
      </c>
      <c r="I784" s="498">
        <v>17.32</v>
      </c>
      <c r="J784" s="499">
        <v>0.38</v>
      </c>
      <c r="K784" s="499">
        <f t="shared" si="124"/>
        <v>17319.62</v>
      </c>
      <c r="L784" s="497"/>
      <c r="M784" s="499"/>
    </row>
    <row r="785" spans="1:13" x14ac:dyDescent="0.25">
      <c r="A785" s="497"/>
      <c r="B785" s="545">
        <v>42655</v>
      </c>
      <c r="C785" s="497">
        <v>300</v>
      </c>
      <c r="D785" s="498">
        <v>15.48</v>
      </c>
      <c r="E785" s="499">
        <v>0</v>
      </c>
      <c r="F785" s="499">
        <f>C785*D785+E785</f>
        <v>4644</v>
      </c>
      <c r="G785" s="496">
        <v>42704</v>
      </c>
      <c r="H785" s="513">
        <v>500</v>
      </c>
      <c r="I785" s="498">
        <v>17.64</v>
      </c>
      <c r="J785" s="499">
        <v>0.19</v>
      </c>
      <c r="K785" s="499">
        <f t="shared" si="124"/>
        <v>8819.81</v>
      </c>
      <c r="L785" s="497"/>
      <c r="M785" s="499"/>
    </row>
    <row r="786" spans="1:13" x14ac:dyDescent="0.25">
      <c r="A786" s="600"/>
      <c r="B786" s="545">
        <v>42668</v>
      </c>
      <c r="C786" s="497">
        <v>500</v>
      </c>
      <c r="D786" s="498">
        <v>14.26</v>
      </c>
      <c r="E786" s="499">
        <v>-2.5</v>
      </c>
      <c r="F786" s="499">
        <f t="shared" ref="F786:F795" si="126">C786*D786+E786</f>
        <v>7127.5</v>
      </c>
      <c r="G786" s="496">
        <v>42705</v>
      </c>
      <c r="H786" s="513">
        <v>528</v>
      </c>
      <c r="I786" s="498">
        <v>18.7</v>
      </c>
      <c r="J786" s="499">
        <v>0.22</v>
      </c>
      <c r="K786" s="499">
        <f t="shared" si="124"/>
        <v>9873.380000000001</v>
      </c>
      <c r="L786" s="497"/>
      <c r="M786" s="499"/>
    </row>
    <row r="787" spans="1:13" x14ac:dyDescent="0.25">
      <c r="A787" s="600"/>
      <c r="B787" s="545">
        <v>42668</v>
      </c>
      <c r="C787" s="497">
        <v>500</v>
      </c>
      <c r="D787" s="498">
        <v>14.16</v>
      </c>
      <c r="E787" s="499">
        <v>0</v>
      </c>
      <c r="F787" s="499">
        <f t="shared" si="126"/>
        <v>7080</v>
      </c>
      <c r="G787" s="496">
        <v>42711</v>
      </c>
      <c r="H787" s="513">
        <v>500</v>
      </c>
      <c r="I787" s="498">
        <v>18.329999999999998</v>
      </c>
      <c r="J787" s="499">
        <v>0.2</v>
      </c>
      <c r="K787" s="499">
        <f t="shared" si="124"/>
        <v>9164.7999999999993</v>
      </c>
      <c r="L787" s="497"/>
      <c r="M787" s="499"/>
    </row>
    <row r="788" spans="1:13" x14ac:dyDescent="0.25">
      <c r="A788" s="600"/>
      <c r="B788" s="545">
        <v>42670</v>
      </c>
      <c r="C788" s="497">
        <v>500</v>
      </c>
      <c r="D788" s="498">
        <v>14.18</v>
      </c>
      <c r="E788" s="499">
        <v>0</v>
      </c>
      <c r="F788" s="499">
        <f t="shared" si="126"/>
        <v>7090</v>
      </c>
      <c r="G788" s="496">
        <v>42713</v>
      </c>
      <c r="H788" s="513">
        <v>500</v>
      </c>
      <c r="I788" s="498">
        <v>18.28</v>
      </c>
      <c r="J788" s="499">
        <v>0.2</v>
      </c>
      <c r="K788" s="499">
        <f t="shared" si="124"/>
        <v>9139.7999999999993</v>
      </c>
      <c r="L788" s="497"/>
      <c r="M788" s="499"/>
    </row>
    <row r="789" spans="1:13" x14ac:dyDescent="0.25">
      <c r="A789" s="600"/>
      <c r="B789" s="545">
        <v>42670</v>
      </c>
      <c r="C789" s="497">
        <v>500</v>
      </c>
      <c r="D789" s="498">
        <v>14.05</v>
      </c>
      <c r="E789" s="499">
        <v>0</v>
      </c>
      <c r="F789" s="499">
        <f t="shared" si="126"/>
        <v>7025</v>
      </c>
      <c r="G789" s="496">
        <v>42718</v>
      </c>
      <c r="H789" s="513">
        <v>200</v>
      </c>
      <c r="I789" s="498">
        <v>18.78</v>
      </c>
      <c r="J789" s="499">
        <v>0.08</v>
      </c>
      <c r="K789" s="499">
        <f t="shared" si="124"/>
        <v>3755.92</v>
      </c>
      <c r="L789" s="497"/>
      <c r="M789" s="499"/>
    </row>
    <row r="790" spans="1:13" x14ac:dyDescent="0.25">
      <c r="A790" s="600"/>
      <c r="B790" s="545">
        <v>42670</v>
      </c>
      <c r="C790" s="497">
        <v>500</v>
      </c>
      <c r="D790" s="498">
        <v>13.88</v>
      </c>
      <c r="E790" s="499">
        <v>0</v>
      </c>
      <c r="F790" s="499">
        <f t="shared" si="126"/>
        <v>6940</v>
      </c>
      <c r="G790" s="496">
        <v>42734</v>
      </c>
      <c r="H790" s="513">
        <v>1000</v>
      </c>
      <c r="I790" s="498">
        <v>17.72</v>
      </c>
      <c r="J790" s="499">
        <v>0.39</v>
      </c>
      <c r="K790" s="499">
        <f t="shared" si="124"/>
        <v>17719.61</v>
      </c>
      <c r="L790" s="497"/>
      <c r="M790" s="499"/>
    </row>
    <row r="791" spans="1:13" x14ac:dyDescent="0.25">
      <c r="A791" s="497"/>
      <c r="B791" s="545">
        <v>42671</v>
      </c>
      <c r="C791" s="497">
        <v>1000</v>
      </c>
      <c r="D791" s="498">
        <v>14.15</v>
      </c>
      <c r="E791" s="499">
        <v>0</v>
      </c>
      <c r="F791" s="499">
        <f t="shared" si="126"/>
        <v>14150</v>
      </c>
      <c r="G791" s="496">
        <v>42739</v>
      </c>
      <c r="H791" s="513">
        <v>500</v>
      </c>
      <c r="I791" s="498">
        <v>18.079999999999998</v>
      </c>
      <c r="J791" s="499">
        <v>0.2</v>
      </c>
      <c r="K791" s="499">
        <f t="shared" si="124"/>
        <v>9039.7999999999993</v>
      </c>
      <c r="L791" s="497"/>
      <c r="M791" s="499"/>
    </row>
    <row r="792" spans="1:13" x14ac:dyDescent="0.25">
      <c r="A792" s="497"/>
      <c r="B792" s="545">
        <v>42674</v>
      </c>
      <c r="C792" s="497">
        <v>300</v>
      </c>
      <c r="D792" s="498">
        <v>13.28</v>
      </c>
      <c r="E792" s="499">
        <v>-1.5</v>
      </c>
      <c r="F792" s="499">
        <f t="shared" si="126"/>
        <v>3982.5</v>
      </c>
      <c r="G792" s="496">
        <v>42748</v>
      </c>
      <c r="H792" s="513">
        <v>500</v>
      </c>
      <c r="I792" s="498">
        <v>17.48</v>
      </c>
      <c r="J792" s="499">
        <v>0.19</v>
      </c>
      <c r="K792" s="499">
        <f t="shared" si="124"/>
        <v>8739.81</v>
      </c>
      <c r="L792" s="497"/>
      <c r="M792" s="499"/>
    </row>
    <row r="793" spans="1:13" x14ac:dyDescent="0.25">
      <c r="A793" s="497"/>
      <c r="B793" s="545">
        <v>42674</v>
      </c>
      <c r="C793" s="497">
        <v>200</v>
      </c>
      <c r="D793" s="498">
        <v>13.15</v>
      </c>
      <c r="E793" s="499">
        <v>0.02</v>
      </c>
      <c r="F793" s="499">
        <f t="shared" si="126"/>
        <v>2630.02</v>
      </c>
      <c r="G793" s="496">
        <v>42761</v>
      </c>
      <c r="H793" s="513">
        <v>1000</v>
      </c>
      <c r="I793" s="498">
        <v>17.899999999999999</v>
      </c>
      <c r="J793" s="499">
        <v>0.39</v>
      </c>
      <c r="K793" s="499">
        <f t="shared" si="124"/>
        <v>17899.61</v>
      </c>
      <c r="L793" s="497"/>
      <c r="M793" s="499"/>
    </row>
    <row r="794" spans="1:13" x14ac:dyDescent="0.25">
      <c r="A794" s="497"/>
      <c r="B794" s="545">
        <v>42676</v>
      </c>
      <c r="C794" s="497">
        <v>200</v>
      </c>
      <c r="D794" s="498">
        <v>12.89</v>
      </c>
      <c r="E794" s="499">
        <v>0</v>
      </c>
      <c r="F794" s="499">
        <f t="shared" si="126"/>
        <v>2578</v>
      </c>
      <c r="G794" s="496">
        <v>42766</v>
      </c>
      <c r="H794" s="513">
        <v>300</v>
      </c>
      <c r="I794" s="498">
        <v>16.649999999999999</v>
      </c>
      <c r="J794" s="499">
        <v>0.11</v>
      </c>
      <c r="K794" s="499">
        <f t="shared" si="124"/>
        <v>4994.8900000000003</v>
      </c>
      <c r="L794" s="497"/>
      <c r="M794" s="499"/>
    </row>
    <row r="795" spans="1:13" x14ac:dyDescent="0.25">
      <c r="A795" s="497"/>
      <c r="B795" s="545">
        <v>42678</v>
      </c>
      <c r="C795" s="497">
        <v>500</v>
      </c>
      <c r="D795" s="498">
        <v>13.69</v>
      </c>
      <c r="E795" s="499">
        <v>0</v>
      </c>
      <c r="F795" s="499">
        <f t="shared" si="126"/>
        <v>6845</v>
      </c>
      <c r="G795" s="496">
        <v>42767</v>
      </c>
      <c r="H795" s="513">
        <v>612</v>
      </c>
      <c r="I795" s="498">
        <v>17.03</v>
      </c>
      <c r="J795" s="499">
        <v>0.23</v>
      </c>
      <c r="K795" s="499">
        <f t="shared" si="124"/>
        <v>10422.130000000001</v>
      </c>
      <c r="L795" s="497"/>
      <c r="M795" s="499"/>
    </row>
    <row r="796" spans="1:13" x14ac:dyDescent="0.25">
      <c r="A796" s="497"/>
      <c r="B796" s="545">
        <v>42678</v>
      </c>
      <c r="C796" s="497">
        <v>500</v>
      </c>
      <c r="D796" s="498">
        <v>13.69</v>
      </c>
      <c r="E796" s="499">
        <v>0</v>
      </c>
      <c r="F796" s="499">
        <f>C796*D796+E796</f>
        <v>6845</v>
      </c>
      <c r="G796" s="496">
        <v>42767</v>
      </c>
      <c r="H796" s="513">
        <v>288</v>
      </c>
      <c r="I796" s="498">
        <v>17.12</v>
      </c>
      <c r="J796" s="499">
        <v>0.11</v>
      </c>
      <c r="K796" s="499">
        <f t="shared" si="124"/>
        <v>4930.4500000000007</v>
      </c>
      <c r="L796" s="497"/>
      <c r="M796" s="499"/>
    </row>
    <row r="797" spans="1:13" x14ac:dyDescent="0.25">
      <c r="A797" s="497"/>
      <c r="B797" s="545">
        <v>42691</v>
      </c>
      <c r="C797" s="497">
        <v>150</v>
      </c>
      <c r="D797" s="498">
        <v>15.48</v>
      </c>
      <c r="E797" s="499">
        <v>0</v>
      </c>
      <c r="F797" s="499">
        <f t="shared" ref="F797:F813" si="127">C797*D797+E797</f>
        <v>2322</v>
      </c>
      <c r="G797" s="496">
        <v>42767</v>
      </c>
      <c r="H797" s="513">
        <v>700</v>
      </c>
      <c r="I797" s="498">
        <v>16.57</v>
      </c>
      <c r="J797" s="499">
        <v>0.25</v>
      </c>
      <c r="K797" s="499">
        <f t="shared" si="124"/>
        <v>11598.75</v>
      </c>
      <c r="L797" s="497"/>
      <c r="M797" s="499"/>
    </row>
    <row r="798" spans="1:13" x14ac:dyDescent="0.25">
      <c r="A798" s="497"/>
      <c r="B798" s="545">
        <v>42691</v>
      </c>
      <c r="C798" s="497">
        <v>300</v>
      </c>
      <c r="D798" s="498">
        <v>15.48</v>
      </c>
      <c r="E798" s="499">
        <v>0</v>
      </c>
      <c r="F798" s="499">
        <f t="shared" si="127"/>
        <v>4644</v>
      </c>
      <c r="G798" s="496">
        <v>42768</v>
      </c>
      <c r="H798" s="513">
        <v>200</v>
      </c>
      <c r="I798" s="498">
        <v>16.7</v>
      </c>
      <c r="J798" s="499">
        <v>7.0000000000000007E-2</v>
      </c>
      <c r="K798" s="499">
        <f t="shared" si="124"/>
        <v>3339.93</v>
      </c>
      <c r="L798" s="497"/>
      <c r="M798" s="499"/>
    </row>
    <row r="799" spans="1:13" x14ac:dyDescent="0.25">
      <c r="A799" s="497"/>
      <c r="B799" s="545">
        <v>42696</v>
      </c>
      <c r="C799" s="497">
        <v>1000</v>
      </c>
      <c r="D799" s="498">
        <v>16.12</v>
      </c>
      <c r="E799" s="499">
        <v>0</v>
      </c>
      <c r="F799" s="499">
        <f t="shared" si="127"/>
        <v>16120.000000000002</v>
      </c>
      <c r="G799" s="496">
        <v>42768</v>
      </c>
      <c r="H799" s="513">
        <v>500</v>
      </c>
      <c r="I799" s="498">
        <v>16.600000000000001</v>
      </c>
      <c r="J799" s="499">
        <v>-1.82</v>
      </c>
      <c r="K799" s="499">
        <f t="shared" si="124"/>
        <v>8301.82</v>
      </c>
      <c r="L799" s="497"/>
      <c r="M799" s="499"/>
    </row>
    <row r="800" spans="1:13" x14ac:dyDescent="0.25">
      <c r="A800" s="497"/>
      <c r="B800" s="545">
        <v>42699</v>
      </c>
      <c r="C800" s="497">
        <v>200</v>
      </c>
      <c r="D800" s="498">
        <v>16.28</v>
      </c>
      <c r="E800" s="499">
        <v>0</v>
      </c>
      <c r="F800" s="499">
        <f t="shared" si="127"/>
        <v>3256</v>
      </c>
      <c r="G800" s="496">
        <v>42768</v>
      </c>
      <c r="H800" s="513">
        <v>500</v>
      </c>
      <c r="I800" s="498">
        <v>16.75</v>
      </c>
      <c r="J800" s="499">
        <v>0.18</v>
      </c>
      <c r="K800" s="499">
        <f t="shared" si="124"/>
        <v>8374.82</v>
      </c>
      <c r="L800" s="497"/>
      <c r="M800" s="499"/>
    </row>
    <row r="801" spans="1:13" x14ac:dyDescent="0.25">
      <c r="A801" s="600"/>
      <c r="B801" s="545">
        <v>42699</v>
      </c>
      <c r="C801" s="497">
        <v>500</v>
      </c>
      <c r="D801" s="498">
        <v>16.16</v>
      </c>
      <c r="E801" s="499">
        <v>0</v>
      </c>
      <c r="F801" s="499">
        <f t="shared" si="127"/>
        <v>8080</v>
      </c>
      <c r="G801" s="496">
        <v>42769</v>
      </c>
      <c r="H801" s="601">
        <v>400</v>
      </c>
      <c r="I801" s="602">
        <v>16.95</v>
      </c>
      <c r="J801" s="603">
        <v>0.15</v>
      </c>
      <c r="K801" s="603">
        <f t="shared" si="124"/>
        <v>6779.85</v>
      </c>
      <c r="L801" s="497"/>
      <c r="M801" s="499"/>
    </row>
    <row r="802" spans="1:13" x14ac:dyDescent="0.25">
      <c r="A802" s="600"/>
      <c r="B802" s="545">
        <v>42702</v>
      </c>
      <c r="C802" s="497">
        <v>500</v>
      </c>
      <c r="D802" s="498">
        <v>16.059999999999999</v>
      </c>
      <c r="E802" s="499">
        <v>0</v>
      </c>
      <c r="F802" s="499">
        <f t="shared" si="127"/>
        <v>8029.9999999999991</v>
      </c>
      <c r="G802" s="496">
        <v>42769</v>
      </c>
      <c r="H802" s="601">
        <v>300</v>
      </c>
      <c r="I802" s="602">
        <v>17.32</v>
      </c>
      <c r="J802" s="603">
        <v>0.11</v>
      </c>
      <c r="K802" s="603">
        <f t="shared" si="124"/>
        <v>5195.8900000000003</v>
      </c>
      <c r="L802" s="497"/>
      <c r="M802" s="499"/>
    </row>
    <row r="803" spans="1:13" x14ac:dyDescent="0.25">
      <c r="A803" s="600"/>
      <c r="B803" s="545">
        <v>42702</v>
      </c>
      <c r="C803" s="497">
        <v>200</v>
      </c>
      <c r="D803" s="498">
        <v>15.8</v>
      </c>
      <c r="E803" s="499">
        <v>0</v>
      </c>
      <c r="F803" s="499">
        <f t="shared" si="127"/>
        <v>3160</v>
      </c>
      <c r="G803" s="496">
        <v>42781</v>
      </c>
      <c r="H803" s="513">
        <v>600</v>
      </c>
      <c r="I803" s="498">
        <v>16.52</v>
      </c>
      <c r="J803" s="499">
        <v>0.22</v>
      </c>
      <c r="K803" s="499">
        <f t="shared" si="124"/>
        <v>9911.7800000000007</v>
      </c>
      <c r="L803" s="497"/>
      <c r="M803" s="499"/>
    </row>
    <row r="804" spans="1:13" x14ac:dyDescent="0.25">
      <c r="A804" s="600"/>
      <c r="B804" s="545">
        <v>42702</v>
      </c>
      <c r="C804" s="497">
        <v>300</v>
      </c>
      <c r="D804" s="498">
        <v>15.65</v>
      </c>
      <c r="E804" s="499">
        <v>0</v>
      </c>
      <c r="F804" s="499">
        <f t="shared" si="127"/>
        <v>4695</v>
      </c>
      <c r="G804" s="496">
        <v>42781</v>
      </c>
      <c r="H804" s="513">
        <v>300</v>
      </c>
      <c r="I804" s="498">
        <v>16.440000000000001</v>
      </c>
      <c r="J804" s="499">
        <v>0.11</v>
      </c>
      <c r="K804" s="499">
        <f t="shared" si="124"/>
        <v>4931.8900000000003</v>
      </c>
      <c r="L804" s="497"/>
      <c r="M804" s="499"/>
    </row>
    <row r="805" spans="1:13" x14ac:dyDescent="0.25">
      <c r="A805" s="497"/>
      <c r="B805" s="545">
        <v>42703</v>
      </c>
      <c r="C805" s="497">
        <v>300</v>
      </c>
      <c r="D805" s="498">
        <v>14.78</v>
      </c>
      <c r="E805" s="499">
        <v>0</v>
      </c>
      <c r="F805" s="499">
        <f t="shared" si="127"/>
        <v>4434</v>
      </c>
      <c r="G805" s="496">
        <v>42782</v>
      </c>
      <c r="H805" s="513">
        <v>300</v>
      </c>
      <c r="I805" s="498">
        <v>17</v>
      </c>
      <c r="J805" s="499">
        <v>0.11</v>
      </c>
      <c r="K805" s="499">
        <f t="shared" si="124"/>
        <v>5099.8900000000003</v>
      </c>
      <c r="L805" s="497"/>
      <c r="M805" s="499"/>
    </row>
    <row r="806" spans="1:13" x14ac:dyDescent="0.25">
      <c r="A806" s="497"/>
      <c r="B806" s="545">
        <v>42705</v>
      </c>
      <c r="C806" s="497">
        <v>350</v>
      </c>
      <c r="D806" s="498">
        <v>17.600000000000001</v>
      </c>
      <c r="E806" s="499">
        <v>0</v>
      </c>
      <c r="F806" s="499">
        <f t="shared" si="127"/>
        <v>6160.0000000000009</v>
      </c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>
        <v>42711</v>
      </c>
      <c r="C807" s="497">
        <v>500</v>
      </c>
      <c r="D807" s="498">
        <v>18.12</v>
      </c>
      <c r="E807" s="499">
        <v>0</v>
      </c>
      <c r="F807" s="499">
        <f t="shared" si="127"/>
        <v>9060</v>
      </c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>
        <v>42713</v>
      </c>
      <c r="C808" s="497">
        <v>500</v>
      </c>
      <c r="D808" s="498">
        <v>18.12</v>
      </c>
      <c r="E808" s="499">
        <v>0</v>
      </c>
      <c r="F808" s="499">
        <f t="shared" si="127"/>
        <v>9060</v>
      </c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>
        <v>42718</v>
      </c>
      <c r="C809" s="497">
        <v>200</v>
      </c>
      <c r="D809" s="498">
        <v>18.73</v>
      </c>
      <c r="E809" s="499">
        <v>-1</v>
      </c>
      <c r="F809" s="499">
        <f t="shared" si="127"/>
        <v>3745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42733</v>
      </c>
      <c r="C810" s="497">
        <v>1000</v>
      </c>
      <c r="D810" s="498">
        <v>17.64</v>
      </c>
      <c r="E810" s="499">
        <v>-1.5</v>
      </c>
      <c r="F810" s="499">
        <f t="shared" si="127"/>
        <v>17638.5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42734</v>
      </c>
      <c r="C811" s="497">
        <v>1000</v>
      </c>
      <c r="D811" s="498">
        <v>17.329999999999998</v>
      </c>
      <c r="E811" s="499">
        <v>0</v>
      </c>
      <c r="F811" s="499">
        <f t="shared" si="127"/>
        <v>17330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42741</v>
      </c>
      <c r="C812" s="497">
        <v>500</v>
      </c>
      <c r="D812" s="498">
        <v>17.88</v>
      </c>
      <c r="E812" s="499">
        <v>0</v>
      </c>
      <c r="F812" s="499">
        <f t="shared" si="127"/>
        <v>8940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42748</v>
      </c>
      <c r="C813" s="497">
        <v>500</v>
      </c>
      <c r="D813" s="498">
        <v>17.260000000000002</v>
      </c>
      <c r="E813" s="499">
        <v>0</v>
      </c>
      <c r="F813" s="499">
        <f t="shared" si="127"/>
        <v>8630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599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99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599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515" t="s">
        <v>81</v>
      </c>
      <c r="B837" s="604"/>
      <c r="C837" s="538">
        <f>SUM(C576:C836)</f>
        <v>133812</v>
      </c>
      <c r="D837" s="517"/>
      <c r="E837" s="517"/>
      <c r="F837" s="517">
        <f>SUM(F576:F836)</f>
        <v>1899450.8389999999</v>
      </c>
      <c r="G837" s="516"/>
      <c r="H837" s="538">
        <f>SUM(H576:H836)</f>
        <v>133812</v>
      </c>
      <c r="I837" s="605"/>
      <c r="J837" s="517"/>
      <c r="K837" s="517">
        <f>SUM(K576:K836)</f>
        <v>1911314.2100000016</v>
      </c>
      <c r="L837" s="516"/>
      <c r="M837" s="517">
        <f>SUM(M576:M586)</f>
        <v>2752.2000000000003</v>
      </c>
    </row>
    <row r="838" spans="1:13" ht="15.75" thickBot="1" x14ac:dyDescent="0.3">
      <c r="A838" s="518" t="s">
        <v>193</v>
      </c>
      <c r="B838" s="606"/>
      <c r="C838" s="520">
        <f>SumByColor($A$113, C576:C836)</f>
        <v>0</v>
      </c>
      <c r="D838" s="520"/>
      <c r="E838" s="520"/>
      <c r="F838" s="521">
        <f>SumByColor($A$113, F576:F836)</f>
        <v>0</v>
      </c>
      <c r="G838" s="520"/>
      <c r="H838" s="520">
        <f>SumByColor($A$113, H576:H836)</f>
        <v>0</v>
      </c>
      <c r="I838" s="520"/>
      <c r="J838" s="521"/>
      <c r="K838" s="521">
        <f>SumByColor($A$113, K576:K836)</f>
        <v>0</v>
      </c>
      <c r="L838" s="520"/>
      <c r="M838" s="521">
        <f>SumByColor($A$113, M576:M836)</f>
        <v>0</v>
      </c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</sheetData>
  <mergeCells count="5">
    <mergeCell ref="O23:P23"/>
    <mergeCell ref="A80:A82"/>
    <mergeCell ref="A87:A90"/>
    <mergeCell ref="A96:A99"/>
    <mergeCell ref="A100:A104"/>
  </mergeCells>
  <conditionalFormatting sqref="F322:F340 H322:H340 H475 F475 H546:H570 F546:F570 F135:F224 H135:H224 H277:H281 F277:F281 K117:K287 F291:F294 H291:H294 K292:K294 K311:K312 F311:F312 H311:H312 H304:H306 F304:F306 K304:K306">
    <cfRule type="expression" dxfId="2256" priority="187">
      <formula>F117&gt;0</formula>
    </cfRule>
    <cfRule type="expression" dxfId="2255" priority="188">
      <formula>F117&lt;0</formula>
    </cfRule>
  </conditionalFormatting>
  <conditionalFormatting sqref="O24:O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2">
      <iconSet iconSet="3Arrows">
        <cfvo type="percent" val="0"/>
        <cfvo type="num" val="0"/>
        <cfvo type="num" val="0"/>
      </iconSet>
    </cfRule>
  </conditionalFormatting>
  <conditionalFormatting sqref="F315:F321">
    <cfRule type="expression" dxfId="2254" priority="180">
      <formula>F315&gt;0</formula>
    </cfRule>
    <cfRule type="expression" dxfId="2253" priority="181">
      <formula>F315&lt;0</formula>
    </cfRule>
  </conditionalFormatting>
  <conditionalFormatting sqref="H315:H321">
    <cfRule type="expression" dxfId="2252" priority="176">
      <formula>H315&gt;0</formula>
    </cfRule>
    <cfRule type="expression" dxfId="2251" priority="177">
      <formula>H315&lt;0</formula>
    </cfRule>
  </conditionalFormatting>
  <conditionalFormatting sqref="Q8">
    <cfRule type="expression" dxfId="2250" priority="162">
      <formula>Q8&gt;0</formula>
    </cfRule>
    <cfRule type="expression" dxfId="2249" priority="163">
      <formula>Q8&lt;0</formula>
    </cfRule>
  </conditionalFormatting>
  <conditionalFormatting sqref="Q7">
    <cfRule type="expression" dxfId="2248" priority="164">
      <formula>Q7&gt;0</formula>
    </cfRule>
    <cfRule type="expression" dxfId="2247" priority="165">
      <formula>Q7&lt;0</formula>
    </cfRule>
  </conditionalFormatting>
  <conditionalFormatting sqref="F423:F429">
    <cfRule type="expression" dxfId="2246" priority="136">
      <formula>F423&gt;0</formula>
    </cfRule>
    <cfRule type="expression" dxfId="2245" priority="137">
      <formula>F423&lt;0</formula>
    </cfRule>
  </conditionalFormatting>
  <conditionalFormatting sqref="F348:F366 H348:H366">
    <cfRule type="expression" dxfId="2244" priority="158">
      <formula>F348&gt;0</formula>
    </cfRule>
    <cfRule type="expression" dxfId="2243" priority="159">
      <formula>F348&lt;0</formula>
    </cfRule>
  </conditionalFormatting>
  <conditionalFormatting sqref="F341:F347">
    <cfRule type="expression" dxfId="2242" priority="156">
      <formula>F341&gt;0</formula>
    </cfRule>
    <cfRule type="expression" dxfId="2241" priority="157">
      <formula>F341&lt;0</formula>
    </cfRule>
  </conditionalFormatting>
  <conditionalFormatting sqref="H341:H347">
    <cfRule type="expression" dxfId="2240" priority="154">
      <formula>H341&gt;0</formula>
    </cfRule>
    <cfRule type="expression" dxfId="2239" priority="155">
      <formula>H341&lt;0</formula>
    </cfRule>
  </conditionalFormatting>
  <conditionalFormatting sqref="F374:F392 H374:H392">
    <cfRule type="expression" dxfId="2238" priority="152">
      <formula>F374&gt;0</formula>
    </cfRule>
    <cfRule type="expression" dxfId="2237" priority="153">
      <formula>F374&lt;0</formula>
    </cfRule>
  </conditionalFormatting>
  <conditionalFormatting sqref="F367:F373">
    <cfRule type="expression" dxfId="2236" priority="150">
      <formula>F367&gt;0</formula>
    </cfRule>
    <cfRule type="expression" dxfId="2235" priority="151">
      <formula>F367&lt;0</formula>
    </cfRule>
  </conditionalFormatting>
  <conditionalFormatting sqref="H367:H373">
    <cfRule type="expression" dxfId="2234" priority="148">
      <formula>H367&gt;0</formula>
    </cfRule>
    <cfRule type="expression" dxfId="2233" priority="149">
      <formula>H367&lt;0</formula>
    </cfRule>
  </conditionalFormatting>
  <conditionalFormatting sqref="F400:F417 H400:H417">
    <cfRule type="expression" dxfId="2232" priority="146">
      <formula>F400&gt;0</formula>
    </cfRule>
    <cfRule type="expression" dxfId="2231" priority="147">
      <formula>F400&lt;0</formula>
    </cfRule>
  </conditionalFormatting>
  <conditionalFormatting sqref="F393:F399">
    <cfRule type="expression" dxfId="2230" priority="144">
      <formula>F393&gt;0</formula>
    </cfRule>
    <cfRule type="expression" dxfId="2229" priority="145">
      <formula>F393&lt;0</formula>
    </cfRule>
  </conditionalFormatting>
  <conditionalFormatting sqref="H393:H399">
    <cfRule type="expression" dxfId="2228" priority="142">
      <formula>H393&gt;0</formula>
    </cfRule>
    <cfRule type="expression" dxfId="2227" priority="143">
      <formula>H393&lt;0</formula>
    </cfRule>
  </conditionalFormatting>
  <conditionalFormatting sqref="F418:F422 H418:H422">
    <cfRule type="expression" dxfId="2226" priority="140">
      <formula>F418&gt;0</formula>
    </cfRule>
    <cfRule type="expression" dxfId="2225" priority="141">
      <formula>F418&lt;0</formula>
    </cfRule>
  </conditionalFormatting>
  <conditionalFormatting sqref="F430:F445 H430:H445">
    <cfRule type="expression" dxfId="2224" priority="138">
      <formula>F430&gt;0</formula>
    </cfRule>
    <cfRule type="expression" dxfId="2223" priority="139">
      <formula>F430&lt;0</formula>
    </cfRule>
  </conditionalFormatting>
  <conditionalFormatting sqref="H423:H429">
    <cfRule type="expression" dxfId="2222" priority="134">
      <formula>H423&gt;0</formula>
    </cfRule>
    <cfRule type="expression" dxfId="2221" priority="135">
      <formula>H423&lt;0</formula>
    </cfRule>
  </conditionalFormatting>
  <conditionalFormatting sqref="F446 H446">
    <cfRule type="expression" dxfId="2220" priority="132">
      <formula>F446&gt;0</formula>
    </cfRule>
    <cfRule type="expression" dxfId="2219" priority="133">
      <formula>F446&lt;0</formula>
    </cfRule>
  </conditionalFormatting>
  <conditionalFormatting sqref="F447:F451 H447:H451">
    <cfRule type="expression" dxfId="2218" priority="130">
      <formula>F447&gt;0</formula>
    </cfRule>
    <cfRule type="expression" dxfId="2217" priority="131">
      <formula>F447&lt;0</formula>
    </cfRule>
  </conditionalFormatting>
  <conditionalFormatting sqref="F459:F474 H459:H474">
    <cfRule type="expression" dxfId="2216" priority="128">
      <formula>F459&gt;0</formula>
    </cfRule>
    <cfRule type="expression" dxfId="2215" priority="129">
      <formula>F459&lt;0</formula>
    </cfRule>
  </conditionalFormatting>
  <conditionalFormatting sqref="F452:F458">
    <cfRule type="expression" dxfId="2214" priority="126">
      <formula>F452&gt;0</formula>
    </cfRule>
    <cfRule type="expression" dxfId="2213" priority="127">
      <formula>F452&lt;0</formula>
    </cfRule>
  </conditionalFormatting>
  <conditionalFormatting sqref="H452:H458">
    <cfRule type="expression" dxfId="2212" priority="124">
      <formula>H452&gt;0</formula>
    </cfRule>
    <cfRule type="expression" dxfId="2211" priority="125">
      <formula>H452&lt;0</formula>
    </cfRule>
  </conditionalFormatting>
  <conditionalFormatting sqref="F476:F481 H476:H481">
    <cfRule type="expression" dxfId="2210" priority="122">
      <formula>F476&gt;0</formula>
    </cfRule>
    <cfRule type="expression" dxfId="2209" priority="123">
      <formula>F476&lt;0</formula>
    </cfRule>
  </conditionalFormatting>
  <conditionalFormatting sqref="F482 H482">
    <cfRule type="expression" dxfId="2208" priority="120">
      <formula>F482&gt;0</formula>
    </cfRule>
    <cfRule type="expression" dxfId="2207" priority="121">
      <formula>F482&lt;0</formula>
    </cfRule>
  </conditionalFormatting>
  <conditionalFormatting sqref="F483:F487 H483:H487">
    <cfRule type="expression" dxfId="2206" priority="118">
      <formula>F483&gt;0</formula>
    </cfRule>
    <cfRule type="expression" dxfId="2205" priority="119">
      <formula>F483&lt;0</formula>
    </cfRule>
  </conditionalFormatting>
  <conditionalFormatting sqref="F495:F510 H495:H510">
    <cfRule type="expression" dxfId="2204" priority="116">
      <formula>F495&gt;0</formula>
    </cfRule>
    <cfRule type="expression" dxfId="2203" priority="117">
      <formula>F495&lt;0</formula>
    </cfRule>
  </conditionalFormatting>
  <conditionalFormatting sqref="F488:F494">
    <cfRule type="expression" dxfId="2202" priority="114">
      <formula>F488&gt;0</formula>
    </cfRule>
    <cfRule type="expression" dxfId="2201" priority="115">
      <formula>F488&lt;0</formula>
    </cfRule>
  </conditionalFormatting>
  <conditionalFormatting sqref="H488:H494">
    <cfRule type="expression" dxfId="2200" priority="112">
      <formula>H488&gt;0</formula>
    </cfRule>
    <cfRule type="expression" dxfId="2199" priority="113">
      <formula>H488&lt;0</formula>
    </cfRule>
  </conditionalFormatting>
  <conditionalFormatting sqref="F511:F516 H511:H516">
    <cfRule type="expression" dxfId="2198" priority="110">
      <formula>F511&gt;0</formula>
    </cfRule>
    <cfRule type="expression" dxfId="2197" priority="111">
      <formula>F511&lt;0</formula>
    </cfRule>
  </conditionalFormatting>
  <conditionalFormatting sqref="F517 H517">
    <cfRule type="expression" dxfId="2196" priority="108">
      <formula>F517&gt;0</formula>
    </cfRule>
    <cfRule type="expression" dxfId="2195" priority="109">
      <formula>F517&lt;0</formula>
    </cfRule>
  </conditionalFormatting>
  <conditionalFormatting sqref="F518:F522 H518:H522">
    <cfRule type="expression" dxfId="2194" priority="106">
      <formula>F518&gt;0</formula>
    </cfRule>
    <cfRule type="expression" dxfId="2193" priority="107">
      <formula>F518&lt;0</formula>
    </cfRule>
  </conditionalFormatting>
  <conditionalFormatting sqref="F530:F545 H530:H545">
    <cfRule type="expression" dxfId="2192" priority="104">
      <formula>F530&gt;0</formula>
    </cfRule>
    <cfRule type="expression" dxfId="2191" priority="105">
      <formula>F530&lt;0</formula>
    </cfRule>
  </conditionalFormatting>
  <conditionalFormatting sqref="F523:F529">
    <cfRule type="expression" dxfId="2190" priority="102">
      <formula>F523&gt;0</formula>
    </cfRule>
    <cfRule type="expression" dxfId="2189" priority="103">
      <formula>F523&lt;0</formula>
    </cfRule>
  </conditionalFormatting>
  <conditionalFormatting sqref="H523:H529">
    <cfRule type="expression" dxfId="2188" priority="100">
      <formula>H523&gt;0</formula>
    </cfRule>
    <cfRule type="expression" dxfId="2187" priority="101">
      <formula>H523&lt;0</formula>
    </cfRule>
  </conditionalFormatting>
  <conditionalFormatting sqref="M574">
    <cfRule type="expression" dxfId="2186" priority="98">
      <formula>M574&gt;0</formula>
    </cfRule>
    <cfRule type="expression" dxfId="2185" priority="99">
      <formula>M574&lt;0</formula>
    </cfRule>
  </conditionalFormatting>
  <conditionalFormatting sqref="F123:F134">
    <cfRule type="expression" dxfId="2184" priority="94">
      <formula>F123&gt;0</formula>
    </cfRule>
    <cfRule type="expression" dxfId="2183" priority="95">
      <formula>F123&lt;0</formula>
    </cfRule>
  </conditionalFormatting>
  <conditionalFormatting sqref="H123:H134">
    <cfRule type="expression" dxfId="2182" priority="92">
      <formula>H123&gt;0</formula>
    </cfRule>
    <cfRule type="expression" dxfId="2181" priority="93">
      <formula>H123&lt;0</formula>
    </cfRule>
  </conditionalFormatting>
  <conditionalFormatting sqref="F117:F122 H117:H122">
    <cfRule type="expression" dxfId="2180" priority="90">
      <formula>F117&gt;0</formula>
    </cfRule>
    <cfRule type="expression" dxfId="2179" priority="91">
      <formula>F117&lt;0</formula>
    </cfRule>
  </conditionalFormatting>
  <conditionalFormatting sqref="J119">
    <cfRule type="expression" dxfId="2178" priority="88">
      <formula>J119&gt;0</formula>
    </cfRule>
    <cfRule type="expression" dxfId="2177" priority="89">
      <formula>J119&lt;0</formula>
    </cfRule>
  </conditionalFormatting>
  <conditionalFormatting sqref="J120:J126">
    <cfRule type="expression" dxfId="2176" priority="86">
      <formula>J120&gt;0</formula>
    </cfRule>
    <cfRule type="expression" dxfId="2175" priority="87">
      <formula>J120&lt;0</formula>
    </cfRule>
  </conditionalFormatting>
  <conditionalFormatting sqref="L119:L201 L208 L210">
    <cfRule type="expression" dxfId="2174" priority="82">
      <formula>L119&gt;0</formula>
    </cfRule>
    <cfRule type="expression" dxfId="2173" priority="83">
      <formula>L119&lt;0</formula>
    </cfRule>
  </conditionalFormatting>
  <conditionalFormatting sqref="Q10">
    <cfRule type="expression" dxfId="2172" priority="80">
      <formula>Q10&gt;0</formula>
    </cfRule>
    <cfRule type="expression" dxfId="2171" priority="81">
      <formula>Q10&lt;0</formula>
    </cfRule>
  </conditionalFormatting>
  <conditionalFormatting sqref="H230:H232 F230:F232">
    <cfRule type="expression" dxfId="2170" priority="77">
      <formula>F230&gt;0</formula>
    </cfRule>
    <cfRule type="expression" dxfId="2169" priority="78">
      <formula>F230&lt;0</formula>
    </cfRule>
  </conditionalFormatting>
  <conditionalFormatting sqref="H226:H228 F226:F228">
    <cfRule type="expression" dxfId="2168" priority="75">
      <formula>F226&gt;0</formula>
    </cfRule>
    <cfRule type="expression" dxfId="2167" priority="76">
      <formula>F226&lt;0</formula>
    </cfRule>
  </conditionalFormatting>
  <conditionalFormatting sqref="H225 F225">
    <cfRule type="expression" dxfId="2166" priority="73">
      <formula>F225&gt;0</formula>
    </cfRule>
    <cfRule type="expression" dxfId="2165" priority="74">
      <formula>F225&lt;0</formula>
    </cfRule>
  </conditionalFormatting>
  <conditionalFormatting sqref="H229 F229">
    <cfRule type="expression" dxfId="2164" priority="71">
      <formula>F229&gt;0</formula>
    </cfRule>
    <cfRule type="expression" dxfId="2163" priority="72">
      <formula>F229&lt;0</formula>
    </cfRule>
  </conditionalFormatting>
  <conditionalFormatting sqref="H235:H238 F235:F238">
    <cfRule type="expression" dxfId="2162" priority="67">
      <formula>F235&gt;0</formula>
    </cfRule>
    <cfRule type="expression" dxfId="2161" priority="68">
      <formula>F235&lt;0</formula>
    </cfRule>
  </conditionalFormatting>
  <conditionalFormatting sqref="H233:H234 F233:F234">
    <cfRule type="expression" dxfId="2160" priority="65">
      <formula>F233&gt;0</formula>
    </cfRule>
    <cfRule type="expression" dxfId="2159" priority="66">
      <formula>F233&lt;0</formula>
    </cfRule>
  </conditionalFormatting>
  <conditionalFormatting sqref="H260 F260">
    <cfRule type="expression" dxfId="2158" priority="63">
      <formula>F260&gt;0</formula>
    </cfRule>
    <cfRule type="expression" dxfId="2157" priority="64">
      <formula>F260&lt;0</formula>
    </cfRule>
  </conditionalFormatting>
  <conditionalFormatting sqref="H241:H243 F241:F243">
    <cfRule type="expression" dxfId="2156" priority="61">
      <formula>F241&gt;0</formula>
    </cfRule>
    <cfRule type="expression" dxfId="2155" priority="62">
      <formula>F241&lt;0</formula>
    </cfRule>
  </conditionalFormatting>
  <conditionalFormatting sqref="H239:H240 F239:F240">
    <cfRule type="expression" dxfId="2154" priority="59">
      <formula>F239&gt;0</formula>
    </cfRule>
    <cfRule type="expression" dxfId="2153" priority="60">
      <formula>F239&lt;0</formula>
    </cfRule>
  </conditionalFormatting>
  <conditionalFormatting sqref="H253:H255 F253:F255">
    <cfRule type="expression" dxfId="2152" priority="57">
      <formula>F253&gt;0</formula>
    </cfRule>
    <cfRule type="expression" dxfId="2151" priority="58">
      <formula>F253&lt;0</formula>
    </cfRule>
  </conditionalFormatting>
  <conditionalFormatting sqref="H252 F252">
    <cfRule type="expression" dxfId="2150" priority="55">
      <formula>F252&gt;0</formula>
    </cfRule>
    <cfRule type="expression" dxfId="2149" priority="56">
      <formula>F252&lt;0</formula>
    </cfRule>
  </conditionalFormatting>
  <conditionalFormatting sqref="H249:H251 F249:F251">
    <cfRule type="expression" dxfId="2148" priority="53">
      <formula>F249&gt;0</formula>
    </cfRule>
    <cfRule type="expression" dxfId="2147" priority="54">
      <formula>F249&lt;0</formula>
    </cfRule>
  </conditionalFormatting>
  <conditionalFormatting sqref="H248 F248">
    <cfRule type="expression" dxfId="2146" priority="51">
      <formula>F248&gt;0</formula>
    </cfRule>
    <cfRule type="expression" dxfId="2145" priority="52">
      <formula>F248&lt;0</formula>
    </cfRule>
  </conditionalFormatting>
  <conditionalFormatting sqref="H245:H247 F245:F247">
    <cfRule type="expression" dxfId="2144" priority="49">
      <formula>F245&gt;0</formula>
    </cfRule>
    <cfRule type="expression" dxfId="2143" priority="50">
      <formula>F245&lt;0</formula>
    </cfRule>
  </conditionalFormatting>
  <conditionalFormatting sqref="H244 F244">
    <cfRule type="expression" dxfId="2142" priority="47">
      <formula>F244&gt;0</formula>
    </cfRule>
    <cfRule type="expression" dxfId="2141" priority="48">
      <formula>F244&lt;0</formula>
    </cfRule>
  </conditionalFormatting>
  <conditionalFormatting sqref="H257:H259 F257:F259">
    <cfRule type="expression" dxfId="2140" priority="45">
      <formula>F257&gt;0</formula>
    </cfRule>
    <cfRule type="expression" dxfId="2139" priority="46">
      <formula>F257&lt;0</formula>
    </cfRule>
  </conditionalFormatting>
  <conditionalFormatting sqref="H256 F256">
    <cfRule type="expression" dxfId="2138" priority="43">
      <formula>F256&gt;0</formula>
    </cfRule>
    <cfRule type="expression" dxfId="2137" priority="44">
      <formula>F256&lt;0</formula>
    </cfRule>
  </conditionalFormatting>
  <conditionalFormatting sqref="H264 F264">
    <cfRule type="expression" dxfId="2136" priority="39">
      <formula>F264&gt;0</formula>
    </cfRule>
    <cfRule type="expression" dxfId="2135" priority="40">
      <formula>F264&lt;0</formula>
    </cfRule>
  </conditionalFormatting>
  <conditionalFormatting sqref="H261:H263 F261:F263">
    <cfRule type="expression" dxfId="2134" priority="37">
      <formula>F261&gt;0</formula>
    </cfRule>
    <cfRule type="expression" dxfId="2133" priority="38">
      <formula>F261&lt;0</formula>
    </cfRule>
  </conditionalFormatting>
  <conditionalFormatting sqref="H275:H276 F275:F276">
    <cfRule type="expression" dxfId="2132" priority="35">
      <formula>F275&gt;0</formula>
    </cfRule>
    <cfRule type="expression" dxfId="2131" priority="36">
      <formula>F275&lt;0</formula>
    </cfRule>
  </conditionalFormatting>
  <conditionalFormatting sqref="H271:H274 F271:F274">
    <cfRule type="expression" dxfId="2130" priority="31">
      <formula>F271&gt;0</formula>
    </cfRule>
    <cfRule type="expression" dxfId="2129" priority="32">
      <formula>F271&lt;0</formula>
    </cfRule>
  </conditionalFormatting>
  <conditionalFormatting sqref="H269:H270 F269:F270">
    <cfRule type="expression" dxfId="2128" priority="29">
      <formula>F269&gt;0</formula>
    </cfRule>
    <cfRule type="expression" dxfId="2127" priority="30">
      <formula>F269&lt;0</formula>
    </cfRule>
  </conditionalFormatting>
  <conditionalFormatting sqref="H265:H268 F265:F268">
    <cfRule type="expression" dxfId="2126" priority="25">
      <formula>F265&gt;0</formula>
    </cfRule>
    <cfRule type="expression" dxfId="2125" priority="26">
      <formula>F265&lt;0</formula>
    </cfRule>
  </conditionalFormatting>
  <conditionalFormatting sqref="F284:F287 H284:H287">
    <cfRule type="expression" dxfId="2124" priority="23">
      <formula>F284&gt;0</formula>
    </cfRule>
    <cfRule type="expression" dxfId="2123" priority="24">
      <formula>F284&lt;0</formula>
    </cfRule>
  </conditionalFormatting>
  <conditionalFormatting sqref="F282:F283 H282:H283">
    <cfRule type="expression" dxfId="2122" priority="21">
      <formula>F282&gt;0</formula>
    </cfRule>
    <cfRule type="expression" dxfId="2121" priority="22">
      <formula>F282&lt;0</formula>
    </cfRule>
  </conditionalFormatting>
  <conditionalFormatting sqref="F288:F290 H288:H290 K288:K291">
    <cfRule type="expression" dxfId="2120" priority="15">
      <formula>F288&gt;0</formula>
    </cfRule>
    <cfRule type="expression" dxfId="2119" priority="16">
      <formula>F288&lt;0</formula>
    </cfRule>
  </conditionalFormatting>
  <conditionalFormatting sqref="H295:H297 F295:F297 K295:K298">
    <cfRule type="expression" dxfId="2118" priority="11">
      <formula>F295&gt;0</formula>
    </cfRule>
    <cfRule type="expression" dxfId="2117" priority="12">
      <formula>F295&lt;0</formula>
    </cfRule>
  </conditionalFormatting>
  <conditionalFormatting sqref="H298:H301 F298:F301 K299:K301">
    <cfRule type="expression" dxfId="2116" priority="9">
      <formula>F298&gt;0</formula>
    </cfRule>
    <cfRule type="expression" dxfId="2115" priority="10">
      <formula>F298&lt;0</formula>
    </cfRule>
  </conditionalFormatting>
  <conditionalFormatting sqref="H302:H303 F302:F303 K302:K303">
    <cfRule type="expression" dxfId="2114" priority="7">
      <formula>F302&gt;0</formula>
    </cfRule>
    <cfRule type="expression" dxfId="2113" priority="8">
      <formula>F302&lt;0</formula>
    </cfRule>
  </conditionalFormatting>
  <conditionalFormatting sqref="K309:K310 F309:F310 H309:H310">
    <cfRule type="expression" dxfId="2112" priority="5">
      <formula>F309&gt;0</formula>
    </cfRule>
    <cfRule type="expression" dxfId="2111" priority="6">
      <formula>F309&lt;0</formula>
    </cfRule>
  </conditionalFormatting>
  <conditionalFormatting sqref="K307:K308 F307:F308 H307:H308">
    <cfRule type="expression" dxfId="2110" priority="3">
      <formula>F307&gt;0</formula>
    </cfRule>
    <cfRule type="expression" dxfId="2109" priority="4">
      <formula>F307&lt;0</formula>
    </cfRule>
  </conditionalFormatting>
  <hyperlinks>
    <hyperlink ref="A3" location="ACTIVE!A1" display="Back"/>
    <hyperlink ref="A57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303</v>
      </c>
      <c r="AJ2">
        <f>$Q$2*$Q$4</f>
        <v>2360</v>
      </c>
      <c r="AK2">
        <f ca="1">AJ2*EXP(-$X$2 * AI2/365.25)</f>
        <v>2360</v>
      </c>
      <c r="AM2" s="2">
        <f>Q10</f>
        <v>0</v>
      </c>
      <c r="AO2">
        <f ca="1" xml:space="preserve"> (SUM(AB:AB) - SUM(AE:AE) - SUM(AH:AH) - SUM(AK:AK))/SUM(AB:AB)</f>
        <v>2.3309060315065883E-2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13.808600000000014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11.8</v>
      </c>
      <c r="R4" s="495">
        <v>-3.04E-2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2360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2761.720000000003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-401.72000000000298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-401.72000000000298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-0.14546007560505864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4.0677966101694912E-2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1320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12.421052631578949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12.980000000000002</v>
      </c>
      <c r="W21" s="134"/>
    </row>
    <row r="22" spans="1:34" x14ac:dyDescent="0.25">
      <c r="O22" s="81">
        <v>1.0900000000000001</v>
      </c>
      <c r="P22" s="81">
        <f t="shared" ref="P22:P41" si="11">O22*$Q$4</f>
        <v>12.862000000000002</v>
      </c>
      <c r="W22" s="134"/>
    </row>
    <row r="23" spans="1:34" x14ac:dyDescent="0.25">
      <c r="O23" s="81">
        <v>1.08</v>
      </c>
      <c r="P23" s="81">
        <f t="shared" si="11"/>
        <v>12.744000000000002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12.626000000000001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12.508000000000001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12.39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12.272000000000002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12.154000000000002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12.036000000000001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11.918000000000001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11.8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11.682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11.564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11.446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11.327999999999999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11.21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11.092000000000001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10.974000000000002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10.856000000000002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10.738000000000001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10.620000000000001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4" si="18">C48*(E48-D48)</f>
        <v>-827.99999999999943</v>
      </c>
      <c r="G48" s="39">
        <f t="shared" ref="G48:G54" si="19">D48*C48</f>
        <v>5812</v>
      </c>
      <c r="H48" s="222">
        <f t="shared" ref="H48:H54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08" priority="25">
      <formula>F62&gt;0</formula>
    </cfRule>
    <cfRule type="expression" dxfId="2107" priority="26">
      <formula>F62&lt;0</formula>
    </cfRule>
  </conditionalFormatting>
  <conditionalFormatting sqref="Q7">
    <cfRule type="expression" dxfId="2106" priority="23">
      <formula>Q7&gt;0</formula>
    </cfRule>
    <cfRule type="expression" dxfId="2105" priority="24">
      <formula>Q7&lt;0</formula>
    </cfRule>
  </conditionalFormatting>
  <conditionalFormatting sqref="Q8">
    <cfRule type="expression" dxfId="2104" priority="21">
      <formula>Q8&gt;0</formula>
    </cfRule>
    <cfRule type="expression" dxfId="2103" priority="22">
      <formula>Q8&lt;0</formula>
    </cfRule>
  </conditionalFormatting>
  <conditionalFormatting sqref="F25:F30 F34:F61">
    <cfRule type="expression" dxfId="2102" priority="19">
      <formula>F25&gt;0</formula>
    </cfRule>
    <cfRule type="expression" dxfId="2101" priority="20">
      <formula>F25&lt;0</formula>
    </cfRule>
  </conditionalFormatting>
  <conditionalFormatting sqref="H25:H30 H34:H61">
    <cfRule type="expression" dxfId="2100" priority="17">
      <formula>H25&gt;0</formula>
    </cfRule>
    <cfRule type="expression" dxfId="2099" priority="18">
      <formula>H25&lt;0</formula>
    </cfRule>
  </conditionalFormatting>
  <conditionalFormatting sqref="F89:F110">
    <cfRule type="expression" dxfId="2098" priority="15">
      <formula>F89&gt;0</formula>
    </cfRule>
    <cfRule type="expression" dxfId="2097" priority="16">
      <formula>F89&lt;0</formula>
    </cfRule>
  </conditionalFormatting>
  <conditionalFormatting sqref="H89:H110">
    <cfRule type="expression" dxfId="2096" priority="13">
      <formula>H89&gt;0</formula>
    </cfRule>
    <cfRule type="expression" dxfId="2095" priority="14">
      <formula>H89&lt;0</formula>
    </cfRule>
  </conditionalFormatting>
  <conditionalFormatting sqref="Q10">
    <cfRule type="expression" dxfId="2094" priority="11">
      <formula>Q10&gt;0</formula>
    </cfRule>
    <cfRule type="expression" dxfId="2093" priority="12">
      <formula>Q10&lt;0</formula>
    </cfRule>
  </conditionalFormatting>
  <conditionalFormatting sqref="J25:J38">
    <cfRule type="expression" dxfId="2092" priority="9">
      <formula>J25&gt;0</formula>
    </cfRule>
    <cfRule type="expression" dxfId="2091" priority="10">
      <formula>J25&lt;0</formula>
    </cfRule>
  </conditionalFormatting>
  <conditionalFormatting sqref="K25:K38">
    <cfRule type="expression" dxfId="2090" priority="7">
      <formula>K25&gt;0</formula>
    </cfRule>
    <cfRule type="expression" dxfId="2089" priority="8">
      <formula>K25&lt;0</formula>
    </cfRule>
  </conditionalFormatting>
  <conditionalFormatting sqref="L25:L38">
    <cfRule type="expression" dxfId="2088" priority="5">
      <formula>L25&gt;0</formula>
    </cfRule>
    <cfRule type="expression" dxfId="208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6" priority="3">
      <formula>F31&gt;0</formula>
    </cfRule>
    <cfRule type="expression" dxfId="2085" priority="4">
      <formula>F31&lt;0</formula>
    </cfRule>
  </conditionalFormatting>
  <conditionalFormatting sqref="H31:H33">
    <cfRule type="expression" dxfId="2084" priority="1">
      <formula>H31&gt;0</formula>
    </cfRule>
    <cfRule type="expression" dxfId="208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1287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35.19</v>
      </c>
      <c r="R4" s="495">
        <v>4.3E-3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12316.5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-2629.6800000000003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-2629.6800000000003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-0.17594328450480323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9.9460073884626316E-3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16.95903614457831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38.709000000000003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38.357100000000003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38.005200000000002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37.653300000000002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37.301400000000001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36.9495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36.5976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36.245699999999999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35.893799999999999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35.541899999999998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35.19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34.838099999999997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34.486199999999997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34.134299999999996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33.782399999999996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33.430499999999995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33.078599999999994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32.726700000000001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32.3748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32.0229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31.670999999999999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2" priority="35">
      <formula>F60&gt;0</formula>
    </cfRule>
    <cfRule type="expression" dxfId="2081" priority="36">
      <formula>F60&lt;0</formula>
    </cfRule>
  </conditionalFormatting>
  <conditionalFormatting sqref="Q7">
    <cfRule type="expression" dxfId="2080" priority="33">
      <formula>Q7&gt;0</formula>
    </cfRule>
    <cfRule type="expression" dxfId="2079" priority="34">
      <formula>Q7&lt;0</formula>
    </cfRule>
  </conditionalFormatting>
  <conditionalFormatting sqref="Q8">
    <cfRule type="expression" dxfId="2078" priority="31">
      <formula>Q8&gt;0</formula>
    </cfRule>
    <cfRule type="expression" dxfId="2077" priority="32">
      <formula>Q8&lt;0</formula>
    </cfRule>
  </conditionalFormatting>
  <conditionalFormatting sqref="F31:F49 F51:F59">
    <cfRule type="expression" dxfId="2076" priority="29">
      <formula>F31&gt;0</formula>
    </cfRule>
    <cfRule type="expression" dxfId="2075" priority="30">
      <formula>F31&lt;0</formula>
    </cfRule>
  </conditionalFormatting>
  <conditionalFormatting sqref="H31:H49 H51:H59">
    <cfRule type="expression" dxfId="2074" priority="27">
      <formula>H31&gt;0</formula>
    </cfRule>
    <cfRule type="expression" dxfId="2073" priority="28">
      <formula>H31&lt;0</formula>
    </cfRule>
  </conditionalFormatting>
  <conditionalFormatting sqref="Q10">
    <cfRule type="expression" dxfId="2072" priority="25">
      <formula>Q10&gt;0</formula>
    </cfRule>
    <cfRule type="expression" dxfId="2071" priority="26">
      <formula>Q10&lt;0</formula>
    </cfRule>
  </conditionalFormatting>
  <conditionalFormatting sqref="J25:J38">
    <cfRule type="expression" dxfId="2070" priority="23">
      <formula>J25&gt;0</formula>
    </cfRule>
    <cfRule type="expression" dxfId="2069" priority="24">
      <formula>J25&lt;0</formula>
    </cfRule>
  </conditionalFormatting>
  <conditionalFormatting sqref="K38">
    <cfRule type="expression" dxfId="2068" priority="21">
      <formula>K38&gt;0</formula>
    </cfRule>
    <cfRule type="expression" dxfId="2067" priority="22">
      <formula>K38&lt;0</formula>
    </cfRule>
  </conditionalFormatting>
  <conditionalFormatting sqref="L25:L38">
    <cfRule type="expression" dxfId="2066" priority="19">
      <formula>L25&gt;0</formula>
    </cfRule>
    <cfRule type="expression" dxfId="2065" priority="20">
      <formula>L25&lt;0</formula>
    </cfRule>
  </conditionalFormatting>
  <conditionalFormatting sqref="F89:F110">
    <cfRule type="expression" dxfId="2064" priority="17">
      <formula>F89&gt;0</formula>
    </cfRule>
    <cfRule type="expression" dxfId="2063" priority="18">
      <formula>F89&lt;0</formula>
    </cfRule>
  </conditionalFormatting>
  <conditionalFormatting sqref="H89:H110">
    <cfRule type="expression" dxfId="2062" priority="15">
      <formula>H89&gt;0</formula>
    </cfRule>
    <cfRule type="expression" dxfId="2061" priority="16">
      <formula>H89&lt;0</formula>
    </cfRule>
  </conditionalFormatting>
  <conditionalFormatting sqref="J89:J102">
    <cfRule type="expression" dxfId="2060" priority="13">
      <formula>J89&gt;0</formula>
    </cfRule>
    <cfRule type="expression" dxfId="2059" priority="14">
      <formula>J89&lt;0</formula>
    </cfRule>
  </conditionalFormatting>
  <conditionalFormatting sqref="K89:K102">
    <cfRule type="expression" dxfId="2058" priority="11">
      <formula>K89&gt;0</formula>
    </cfRule>
    <cfRule type="expression" dxfId="2057" priority="12">
      <formula>K89&lt;0</formula>
    </cfRule>
  </conditionalFormatting>
  <conditionalFormatting sqref="L89:L102">
    <cfRule type="expression" dxfId="2056" priority="9">
      <formula>L89&gt;0</formula>
    </cfRule>
    <cfRule type="expression" dxfId="2055" priority="10">
      <formula>L89&lt;0</formula>
    </cfRule>
  </conditionalFormatting>
  <conditionalFormatting sqref="F25:F30">
    <cfRule type="expression" dxfId="2054" priority="7">
      <formula>F25&gt;0</formula>
    </cfRule>
    <cfRule type="expression" dxfId="2053" priority="8">
      <formula>F25&lt;0</formula>
    </cfRule>
  </conditionalFormatting>
  <conditionalFormatting sqref="H25:H30">
    <cfRule type="expression" dxfId="2052" priority="5">
      <formula>H25&gt;0</formula>
    </cfRule>
    <cfRule type="expression" dxfId="2051" priority="6">
      <formula>H25&lt;0</formula>
    </cfRule>
  </conditionalFormatting>
  <conditionalFormatting sqref="F50">
    <cfRule type="expression" dxfId="2050" priority="3">
      <formula>F50&gt;0</formula>
    </cfRule>
    <cfRule type="expression" dxfId="2049" priority="4">
      <formula>F50&lt;0</formula>
    </cfRule>
  </conditionalFormatting>
  <conditionalFormatting sqref="H50">
    <cfRule type="expression" dxfId="2048" priority="1">
      <formula>H50&gt;0</formula>
    </cfRule>
    <cfRule type="expression" dxfId="2047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6" priority="35">
      <formula>F47&gt;0</formula>
    </cfRule>
    <cfRule type="expression" dxfId="2045" priority="36">
      <formula>F47&lt;0</formula>
    </cfRule>
  </conditionalFormatting>
  <conditionalFormatting sqref="Q7">
    <cfRule type="expression" dxfId="2044" priority="33">
      <formula>Q7&gt;0</formula>
    </cfRule>
    <cfRule type="expression" dxfId="2043" priority="34">
      <formula>Q7&lt;0</formula>
    </cfRule>
  </conditionalFormatting>
  <conditionalFormatting sqref="Q8">
    <cfRule type="expression" dxfId="2042" priority="31">
      <formula>Q8&gt;0</formula>
    </cfRule>
    <cfRule type="expression" dxfId="2041" priority="32">
      <formula>Q8&lt;0</formula>
    </cfRule>
  </conditionalFormatting>
  <conditionalFormatting sqref="F30:F46">
    <cfRule type="expression" dxfId="2040" priority="29">
      <formula>F30&gt;0</formula>
    </cfRule>
    <cfRule type="expression" dxfId="2039" priority="30">
      <formula>F30&lt;0</formula>
    </cfRule>
  </conditionalFormatting>
  <conditionalFormatting sqref="H30:H46">
    <cfRule type="expression" dxfId="2038" priority="27">
      <formula>H30&gt;0</formula>
    </cfRule>
    <cfRule type="expression" dxfId="2037" priority="28">
      <formula>H30&lt;0</formula>
    </cfRule>
  </conditionalFormatting>
  <conditionalFormatting sqref="Q10">
    <cfRule type="expression" dxfId="2036" priority="25">
      <formula>Q10&gt;0</formula>
    </cfRule>
    <cfRule type="expression" dxfId="2035" priority="26">
      <formula>Q10&lt;0</formula>
    </cfRule>
  </conditionalFormatting>
  <conditionalFormatting sqref="J25:J38">
    <cfRule type="expression" dxfId="2034" priority="23">
      <formula>J25&gt;0</formula>
    </cfRule>
    <cfRule type="expression" dxfId="2033" priority="24">
      <formula>J25&lt;0</formula>
    </cfRule>
  </conditionalFormatting>
  <conditionalFormatting sqref="K25:K38">
    <cfRule type="expression" dxfId="2032" priority="21">
      <formula>K25&gt;0</formula>
    </cfRule>
    <cfRule type="expression" dxfId="2031" priority="22">
      <formula>K25&lt;0</formula>
    </cfRule>
  </conditionalFormatting>
  <conditionalFormatting sqref="L25 L38">
    <cfRule type="expression" dxfId="2030" priority="19">
      <formula>L25&gt;0</formula>
    </cfRule>
    <cfRule type="expression" dxfId="2029" priority="20">
      <formula>L25&lt;0</formula>
    </cfRule>
  </conditionalFormatting>
  <conditionalFormatting sqref="F89:F110">
    <cfRule type="expression" dxfId="2028" priority="17">
      <formula>F89&gt;0</formula>
    </cfRule>
    <cfRule type="expression" dxfId="2027" priority="18">
      <formula>F89&lt;0</formula>
    </cfRule>
  </conditionalFormatting>
  <conditionalFormatting sqref="H89:H110">
    <cfRule type="expression" dxfId="2026" priority="15">
      <formula>H89&gt;0</formula>
    </cfRule>
    <cfRule type="expression" dxfId="2025" priority="16">
      <formula>H89&lt;0</formula>
    </cfRule>
  </conditionalFormatting>
  <conditionalFormatting sqref="J89:J102">
    <cfRule type="expression" dxfId="2024" priority="13">
      <formula>J89&gt;0</formula>
    </cfRule>
    <cfRule type="expression" dxfId="2023" priority="14">
      <formula>J89&lt;0</formula>
    </cfRule>
  </conditionalFormatting>
  <conditionalFormatting sqref="K89:K102">
    <cfRule type="expression" dxfId="2022" priority="11">
      <formula>K89&gt;0</formula>
    </cfRule>
    <cfRule type="expression" dxfId="2021" priority="12">
      <formula>K89&lt;0</formula>
    </cfRule>
  </conditionalFormatting>
  <conditionalFormatting sqref="L89:L102">
    <cfRule type="expression" dxfId="2020" priority="9">
      <formula>L89&gt;0</formula>
    </cfRule>
    <cfRule type="expression" dxfId="2019" priority="10">
      <formula>L89&lt;0</formula>
    </cfRule>
  </conditionalFormatting>
  <conditionalFormatting sqref="F25 F29">
    <cfRule type="expression" dxfId="2018" priority="7">
      <formula>F25&gt;0</formula>
    </cfRule>
    <cfRule type="expression" dxfId="2017" priority="8">
      <formula>F25&lt;0</formula>
    </cfRule>
  </conditionalFormatting>
  <conditionalFormatting sqref="H29 H25:H27">
    <cfRule type="expression" dxfId="2016" priority="5">
      <formula>H25&gt;0</formula>
    </cfRule>
    <cfRule type="expression" dxfId="2015" priority="6">
      <formula>H25&lt;0</formula>
    </cfRule>
  </conditionalFormatting>
  <conditionalFormatting sqref="F26:F28">
    <cfRule type="expression" dxfId="2014" priority="3">
      <formula>F26&gt;0</formula>
    </cfRule>
    <cfRule type="expression" dxfId="2013" priority="4">
      <formula>F26&lt;0</formula>
    </cfRule>
  </conditionalFormatting>
  <conditionalFormatting sqref="H28">
    <cfRule type="expression" dxfId="2012" priority="1">
      <formula>H28&gt;0</formula>
    </cfRule>
    <cfRule type="expression" dxfId="2011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20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</v>
      </c>
      <c r="R4" s="222">
        <v>1.8E-3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16800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5758.50000000008</v>
      </c>
      <c r="R7">
        <v>300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4010.5300000000861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0.31358062531129949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0.02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1310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13.493975903614457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30.800000000000004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30.520000000000003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30.240000000000002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29.96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29.68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29.400000000000002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29.12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28.84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28.560000000000002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28.28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27.72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27.439999999999998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27.16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26.88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26.599999999999998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26.32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26.040000000000003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25.76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25.48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7">
        <v>43356</v>
      </c>
      <c r="C50" s="4">
        <v>200</v>
      </c>
      <c r="D50" s="3">
        <v>28.5</v>
      </c>
      <c r="E50" s="3">
        <v>0</v>
      </c>
      <c r="F50" s="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7">
        <v>43357</v>
      </c>
      <c r="C51">
        <v>100</v>
      </c>
      <c r="D51" s="78">
        <v>27.85</v>
      </c>
      <c r="E51" s="2">
        <v>0</v>
      </c>
      <c r="F51" s="2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2" t="s">
        <v>1305</v>
      </c>
      <c r="B52" s="735">
        <v>43377</v>
      </c>
      <c r="C52">
        <v>100</v>
      </c>
      <c r="D52" s="78">
        <v>28.88</v>
      </c>
      <c r="E52" s="2">
        <v>0</v>
      </c>
      <c r="F52" s="2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2"/>
      <c r="B54" s="735">
        <v>43384</v>
      </c>
      <c r="C54" s="4">
        <v>100</v>
      </c>
      <c r="D54" s="78">
        <v>26.75</v>
      </c>
      <c r="E54" s="2">
        <v>0</v>
      </c>
      <c r="F54" s="2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1311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7">C183*(E183-D183)</f>
        <v>-33.800000000000097</v>
      </c>
      <c r="G183" s="363">
        <f t="shared" ref="G183:G196" si="28">D183*C183</f>
        <v>3591.7999999999997</v>
      </c>
      <c r="H183" s="364">
        <f t="shared" ref="H183:H196" si="29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7"/>
        <v>85.200000000000387</v>
      </c>
      <c r="G184" s="363">
        <f t="shared" si="28"/>
        <v>3591.7999999999997</v>
      </c>
      <c r="H184" s="364">
        <f t="shared" si="29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7"/>
        <v>-136.80000000000021</v>
      </c>
      <c r="G185" s="363">
        <f t="shared" si="28"/>
        <v>3591.7999999999997</v>
      </c>
      <c r="H185" s="364">
        <f t="shared" si="29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7"/>
        <v>-147.56000000000029</v>
      </c>
      <c r="G186" s="363">
        <f t="shared" si="28"/>
        <v>4959.3599999999997</v>
      </c>
      <c r="H186" s="364">
        <f t="shared" si="29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7"/>
        <v>-49.199999999999591</v>
      </c>
      <c r="G187" s="363">
        <f t="shared" si="28"/>
        <v>8408.4</v>
      </c>
      <c r="H187" s="364">
        <f t="shared" si="29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7"/>
        <v>109.60000000000036</v>
      </c>
      <c r="G188" s="363">
        <f t="shared" si="28"/>
        <v>6994.4000000000005</v>
      </c>
      <c r="H188" s="364">
        <f t="shared" si="29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7"/>
        <v>-6.4000000000007162</v>
      </c>
      <c r="G189" s="363">
        <f t="shared" si="28"/>
        <v>6994.4000000000005</v>
      </c>
      <c r="H189" s="364">
        <f t="shared" si="29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7"/>
        <v>166.71999999999912</v>
      </c>
      <c r="G190" s="363">
        <f t="shared" si="28"/>
        <v>5554.880000000001</v>
      </c>
      <c r="H190" s="364">
        <f t="shared" si="29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7"/>
        <v>218.88000000000034</v>
      </c>
      <c r="G191" s="363">
        <f t="shared" si="28"/>
        <v>5544.32</v>
      </c>
      <c r="H191" s="364">
        <f t="shared" si="29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7"/>
        <v>298.88000000000034</v>
      </c>
      <c r="G192" s="363">
        <f t="shared" si="28"/>
        <v>5544.32</v>
      </c>
      <c r="H192" s="364">
        <f t="shared" si="29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7"/>
        <v>363.18000000000006</v>
      </c>
      <c r="G193" s="363">
        <f t="shared" si="28"/>
        <v>1845.42</v>
      </c>
      <c r="H193" s="364">
        <f t="shared" si="29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7"/>
        <v>329.12000000000035</v>
      </c>
      <c r="G194" s="363">
        <f t="shared" si="28"/>
        <v>5384.48</v>
      </c>
      <c r="H194" s="364">
        <f t="shared" si="29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7"/>
        <v>169.60000000000036</v>
      </c>
      <c r="G195" s="363">
        <f t="shared" si="28"/>
        <v>5384</v>
      </c>
      <c r="H195" s="364">
        <f t="shared" si="29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7"/>
        <v>474.7199999999998</v>
      </c>
      <c r="G196" s="363">
        <f t="shared" si="28"/>
        <v>5384.48</v>
      </c>
      <c r="H196" s="364">
        <f t="shared" si="29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30">C197*(E197-D197)</f>
        <v>588.31999999999994</v>
      </c>
      <c r="G197" s="363">
        <f t="shared" ref="G197:G210" si="31">D197*C197</f>
        <v>5384.48</v>
      </c>
      <c r="H197" s="364">
        <f t="shared" ref="H197:H239" si="32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30"/>
        <v>673.12000000000012</v>
      </c>
      <c r="G198" s="363">
        <f t="shared" si="31"/>
        <v>5384.48</v>
      </c>
      <c r="H198" s="364">
        <f t="shared" si="32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30"/>
        <v>597.9200000000003</v>
      </c>
      <c r="G199" s="363">
        <f t="shared" si="31"/>
        <v>5384.48</v>
      </c>
      <c r="H199" s="364">
        <f t="shared" si="32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30"/>
        <v>489.12000000000035</v>
      </c>
      <c r="G200" s="363">
        <f t="shared" si="31"/>
        <v>5384.48</v>
      </c>
      <c r="H200" s="364">
        <f t="shared" si="32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30"/>
        <v>409.12000000000035</v>
      </c>
      <c r="G201" s="363">
        <f t="shared" si="31"/>
        <v>5384.48</v>
      </c>
      <c r="H201" s="364">
        <f t="shared" si="32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30"/>
        <v>439.52</v>
      </c>
      <c r="G202" s="363">
        <f t="shared" si="31"/>
        <v>5384.48</v>
      </c>
      <c r="H202" s="364">
        <f t="shared" si="32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30"/>
        <v>369.12000000000035</v>
      </c>
      <c r="G203" s="363">
        <f t="shared" si="31"/>
        <v>5384.48</v>
      </c>
      <c r="H203" s="364">
        <f t="shared" si="32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30"/>
        <v>341.92000000000007</v>
      </c>
      <c r="G204" s="363">
        <f t="shared" si="31"/>
        <v>5384.48</v>
      </c>
      <c r="H204" s="364">
        <f t="shared" si="32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30"/>
        <v>442.72000000000048</v>
      </c>
      <c r="G205" s="363">
        <f t="shared" si="31"/>
        <v>5384.48</v>
      </c>
      <c r="H205" s="364">
        <f t="shared" si="32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30"/>
        <v>90.619999999999621</v>
      </c>
      <c r="G206" s="363">
        <f t="shared" si="31"/>
        <v>7821.38</v>
      </c>
      <c r="H206" s="364">
        <f t="shared" si="32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30"/>
        <v>51.480000000000103</v>
      </c>
      <c r="G207" s="363">
        <f t="shared" si="31"/>
        <v>8837.92</v>
      </c>
      <c r="H207" s="364">
        <f t="shared" si="32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30"/>
        <v>-376.80000000000007</v>
      </c>
      <c r="G208" s="363">
        <f t="shared" si="31"/>
        <v>10159.799999999999</v>
      </c>
      <c r="H208" s="364">
        <f t="shared" si="32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30"/>
        <v>-388.00000000000239</v>
      </c>
      <c r="G209" s="363">
        <f t="shared" si="31"/>
        <v>13408.000000000002</v>
      </c>
      <c r="H209" s="364">
        <f t="shared" si="32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30"/>
        <v>-262.9400000000004</v>
      </c>
      <c r="G210" s="363">
        <f t="shared" si="31"/>
        <v>13354.939999999999</v>
      </c>
      <c r="H210" s="364">
        <f t="shared" si="32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30"/>
        <v>-514.93999999999858</v>
      </c>
      <c r="G211" s="363">
        <f t="shared" ref="G211:G216" si="33">D211*C211</f>
        <v>13354.939999999999</v>
      </c>
      <c r="H211" s="364">
        <f t="shared" si="32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30"/>
        <v>-582.93999999999892</v>
      </c>
      <c r="G212" s="363">
        <f t="shared" si="33"/>
        <v>16522.939999999999</v>
      </c>
      <c r="H212" s="364">
        <f t="shared" si="32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30"/>
        <v>-292.93999999999801</v>
      </c>
      <c r="G213" s="363">
        <f t="shared" si="33"/>
        <v>16522.939999999999</v>
      </c>
      <c r="H213" s="364">
        <f t="shared" si="32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30"/>
        <v>-217.93999999999869</v>
      </c>
      <c r="G214" s="363">
        <f t="shared" si="33"/>
        <v>16522.939999999999</v>
      </c>
      <c r="H214" s="364">
        <f t="shared" si="32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30"/>
        <v>-92.93999999999869</v>
      </c>
      <c r="G215" s="363">
        <f t="shared" si="33"/>
        <v>16522.939999999999</v>
      </c>
      <c r="H215" s="364">
        <f t="shared" si="32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30"/>
        <v>-397.93999999999841</v>
      </c>
      <c r="G216" s="363">
        <f t="shared" si="33"/>
        <v>16522.939999999999</v>
      </c>
      <c r="H216" s="364">
        <f t="shared" si="32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30"/>
        <v>-27.939999999997411</v>
      </c>
      <c r="G217" s="363">
        <f t="shared" ref="G217:G239" si="34">D217*C217</f>
        <v>16522.939999999999</v>
      </c>
      <c r="H217" s="364">
        <f t="shared" si="32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30"/>
        <v>-142.9399999999994</v>
      </c>
      <c r="G218" s="363">
        <f t="shared" si="34"/>
        <v>16522.939999999999</v>
      </c>
      <c r="H218" s="364">
        <f t="shared" si="32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30"/>
        <v>-357.93999999999926</v>
      </c>
      <c r="G219" s="363">
        <f t="shared" si="34"/>
        <v>16522.939999999999</v>
      </c>
      <c r="H219" s="364">
        <f t="shared" si="32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30"/>
        <v>-442.94000000000011</v>
      </c>
      <c r="G220" s="363">
        <f t="shared" si="34"/>
        <v>16522.939999999999</v>
      </c>
      <c r="H220" s="364">
        <f t="shared" si="32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30"/>
        <v>-542.93999999999801</v>
      </c>
      <c r="G221" s="363">
        <f t="shared" si="34"/>
        <v>16522.939999999999</v>
      </c>
      <c r="H221" s="364">
        <f t="shared" si="32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30"/>
        <v>-224.94000000000014</v>
      </c>
      <c r="G222" s="363">
        <f t="shared" si="34"/>
        <v>16474.939999999999</v>
      </c>
      <c r="H222" s="364">
        <f t="shared" si="32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30"/>
        <v>-139.93999999999929</v>
      </c>
      <c r="G223" s="363">
        <f t="shared" si="34"/>
        <v>16474.939999999999</v>
      </c>
      <c r="H223" s="364">
        <f t="shared" si="32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30"/>
        <v>-847.93799999999919</v>
      </c>
      <c r="G224" s="363">
        <f t="shared" si="34"/>
        <v>19639.937999999998</v>
      </c>
      <c r="H224" s="364">
        <f t="shared" si="32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30"/>
        <v>-833.93799999999771</v>
      </c>
      <c r="G225" s="363">
        <f t="shared" si="34"/>
        <v>22757.937999999998</v>
      </c>
      <c r="H225" s="364">
        <f t="shared" si="32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30"/>
        <v>-840.93799999999885</v>
      </c>
      <c r="G226" s="363">
        <f t="shared" si="34"/>
        <v>22757.937999999998</v>
      </c>
      <c r="H226" s="364">
        <f t="shared" si="32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30"/>
        <v>-700.9379999999968</v>
      </c>
      <c r="G227" s="363">
        <f t="shared" si="34"/>
        <v>22757.937999999998</v>
      </c>
      <c r="H227" s="364">
        <f t="shared" si="32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30"/>
        <v>-1125.9439999999984</v>
      </c>
      <c r="G228" s="363">
        <f t="shared" si="34"/>
        <v>25837.944</v>
      </c>
      <c r="H228" s="364">
        <f t="shared" si="32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30"/>
        <v>-1205.9439999999995</v>
      </c>
      <c r="G229" s="363">
        <f t="shared" si="34"/>
        <v>25837.944</v>
      </c>
      <c r="H229" s="364">
        <f t="shared" si="32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30"/>
        <v>-965.94399999999894</v>
      </c>
      <c r="G230" s="363">
        <f t="shared" si="34"/>
        <v>25837.944</v>
      </c>
      <c r="H230" s="364">
        <f t="shared" si="32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30"/>
        <v>-1477.9439999999995</v>
      </c>
      <c r="G231" s="363">
        <f t="shared" si="34"/>
        <v>25837.944</v>
      </c>
      <c r="H231" s="364">
        <f t="shared" si="32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30"/>
        <v>-1773.936000000002</v>
      </c>
      <c r="G232" s="363">
        <f t="shared" si="34"/>
        <v>28845.936000000002</v>
      </c>
      <c r="H232" s="364">
        <f t="shared" si="32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30"/>
        <v>-1935.9360000000017</v>
      </c>
      <c r="G233" s="363">
        <f t="shared" si="34"/>
        <v>28845.936000000002</v>
      </c>
      <c r="H233" s="364">
        <f t="shared" si="32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30"/>
        <v>-1989.9360000000006</v>
      </c>
      <c r="G234" s="363">
        <f t="shared" si="34"/>
        <v>28845.936000000002</v>
      </c>
      <c r="H234" s="364">
        <f t="shared" si="32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30"/>
        <v>-2133.9360000000006</v>
      </c>
      <c r="G235" s="363">
        <f t="shared" si="34"/>
        <v>28845.936000000002</v>
      </c>
      <c r="H235" s="364">
        <f t="shared" si="32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30"/>
        <v>-2505.9399999999991</v>
      </c>
      <c r="G236" s="363">
        <f t="shared" si="34"/>
        <v>31785.94</v>
      </c>
      <c r="H236" s="364">
        <f t="shared" si="32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30"/>
        <v>-2945.94</v>
      </c>
      <c r="G237" s="363">
        <f t="shared" si="34"/>
        <v>31785.94</v>
      </c>
      <c r="H237" s="364">
        <f t="shared" si="32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30"/>
        <v>-2415.9399999999991</v>
      </c>
      <c r="G238" s="363">
        <f t="shared" si="34"/>
        <v>31785.94</v>
      </c>
      <c r="H238" s="364">
        <f t="shared" si="32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30"/>
        <v>-2785.94</v>
      </c>
      <c r="G239" s="363">
        <f t="shared" si="34"/>
        <v>31785.94</v>
      </c>
      <c r="H239" s="364">
        <f t="shared" si="32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5">C240*(E240-D240)</f>
        <v>-1145.9399999999996</v>
      </c>
      <c r="G240" s="363">
        <f t="shared" ref="G240:G245" si="36">D240*C240</f>
        <v>31785.94</v>
      </c>
      <c r="H240" s="364">
        <f t="shared" ref="H240:H245" si="37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5"/>
        <v>-520.01099999999701</v>
      </c>
      <c r="G241" s="363">
        <f t="shared" si="36"/>
        <v>28654.010999999999</v>
      </c>
      <c r="H241" s="364">
        <f t="shared" si="37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5"/>
        <v>-783.99999999999886</v>
      </c>
      <c r="G242" s="363">
        <f t="shared" si="36"/>
        <v>31764</v>
      </c>
      <c r="H242" s="364">
        <f t="shared" si="37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5"/>
        <v>350.64000000000027</v>
      </c>
      <c r="G243" s="363">
        <f t="shared" si="36"/>
        <v>15759.359999999999</v>
      </c>
      <c r="H243" s="364">
        <f t="shared" si="37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5"/>
        <v>-398.86400000000037</v>
      </c>
      <c r="G244" s="363">
        <f t="shared" si="36"/>
        <v>25214.864000000001</v>
      </c>
      <c r="H244" s="364">
        <f t="shared" si="37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5"/>
        <v>1280.8600000000013</v>
      </c>
      <c r="G245" s="363">
        <f t="shared" si="36"/>
        <v>12271.14</v>
      </c>
      <c r="H245" s="364">
        <f t="shared" si="37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8">C246*(E246-D246)</f>
        <v>648.8599999999991</v>
      </c>
      <c r="G246" s="363">
        <f t="shared" ref="G246:G252" si="39">D246*C246</f>
        <v>12271.14</v>
      </c>
      <c r="H246" s="364">
        <f t="shared" ref="H246:H252" si="40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8"/>
        <v>1108.8599999999985</v>
      </c>
      <c r="G247" s="363">
        <f t="shared" si="39"/>
        <v>12211.14</v>
      </c>
      <c r="H247" s="364">
        <f t="shared" si="40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8"/>
        <v>1467.7889999999991</v>
      </c>
      <c r="G248" s="363">
        <f t="shared" si="39"/>
        <v>8789.2109999999993</v>
      </c>
      <c r="H248" s="364">
        <f t="shared" si="40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8"/>
        <v>1645.7100000000005</v>
      </c>
      <c r="G249" s="363">
        <f t="shared" si="39"/>
        <v>5310.29</v>
      </c>
      <c r="H249" s="364">
        <f t="shared" si="40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8"/>
        <v>1537.7099999999996</v>
      </c>
      <c r="G250" s="363">
        <f t="shared" si="39"/>
        <v>8728.2900000000009</v>
      </c>
      <c r="H250" s="364">
        <f t="shared" si="40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8"/>
        <v>1754.0499999999997</v>
      </c>
      <c r="G251" s="363">
        <f t="shared" si="39"/>
        <v>1717.95</v>
      </c>
      <c r="H251" s="364">
        <f t="shared" si="40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8"/>
        <v>1742.0399999999997</v>
      </c>
      <c r="G252" s="363">
        <f t="shared" si="39"/>
        <v>8673.9599999999991</v>
      </c>
      <c r="H252" s="364">
        <f t="shared" si="40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1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1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1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2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1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2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1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2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1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2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1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2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1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2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1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2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1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2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1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2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1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2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1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2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1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2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1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2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1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2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1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2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1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2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1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1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1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2">
    <mergeCell ref="O22:P22"/>
    <mergeCell ref="A52:A54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010" priority="121">
      <formula>F141&gt;0</formula>
    </cfRule>
    <cfRule type="expression" dxfId="2009" priority="122">
      <formula>F141&lt;0</formula>
    </cfRule>
  </conditionalFormatting>
  <conditionalFormatting sqref="F192:F205 F208:F252 F255:F256">
    <cfRule type="expression" dxfId="2008" priority="117">
      <formula>F192&gt;0</formula>
    </cfRule>
    <cfRule type="expression" dxfId="2007" priority="118">
      <formula>F192&lt;0</formula>
    </cfRule>
  </conditionalFormatting>
  <conditionalFormatting sqref="F192:F205 F208:F252 F255:F256">
    <cfRule type="expression" dxfId="2006" priority="119">
      <formula>F192&gt;0</formula>
    </cfRule>
    <cfRule type="expression" dxfId="2005" priority="120">
      <formula>F192&lt;0</formula>
    </cfRule>
  </conditionalFormatting>
  <conditionalFormatting sqref="H187:H205 H208:H252 H255:H256">
    <cfRule type="expression" dxfId="2004" priority="115">
      <formula>H187&gt;0</formula>
    </cfRule>
    <cfRule type="expression" dxfId="2003" priority="116">
      <formula>H187&lt;0</formula>
    </cfRule>
  </conditionalFormatting>
  <conditionalFormatting sqref="F183:F186">
    <cfRule type="expression" dxfId="2002" priority="109">
      <formula>F183&gt;0</formula>
    </cfRule>
    <cfRule type="expression" dxfId="2001" priority="110">
      <formula>F183&lt;0</formula>
    </cfRule>
  </conditionalFormatting>
  <conditionalFormatting sqref="H183:H186">
    <cfRule type="expression" dxfId="2000" priority="107">
      <formula>H183&gt;0</formula>
    </cfRule>
    <cfRule type="expression" dxfId="1999" priority="108">
      <formula>H183&lt;0</formula>
    </cfRule>
  </conditionalFormatting>
  <conditionalFormatting sqref="Q8">
    <cfRule type="expression" dxfId="1998" priority="103">
      <formula>Q8&gt;0</formula>
    </cfRule>
    <cfRule type="expression" dxfId="1997" priority="104">
      <formula>Q8&lt;0</formula>
    </cfRule>
  </conditionalFormatting>
  <conditionalFormatting sqref="Q7">
    <cfRule type="expression" dxfId="1996" priority="105">
      <formula>Q7&gt;0</formula>
    </cfRule>
    <cfRule type="expression" dxfId="1995" priority="106">
      <formula>Q7&lt;0</formula>
    </cfRule>
  </conditionalFormatting>
  <conditionalFormatting sqref="F206">
    <cfRule type="expression" dxfId="1994" priority="99">
      <formula>F206&gt;0</formula>
    </cfRule>
    <cfRule type="expression" dxfId="1993" priority="100">
      <formula>F206&lt;0</formula>
    </cfRule>
  </conditionalFormatting>
  <conditionalFormatting sqref="F206">
    <cfRule type="expression" dxfId="1992" priority="101">
      <formula>F206&gt;0</formula>
    </cfRule>
    <cfRule type="expression" dxfId="1991" priority="102">
      <formula>F206&lt;0</formula>
    </cfRule>
  </conditionalFormatting>
  <conditionalFormatting sqref="H206">
    <cfRule type="expression" dxfId="1990" priority="97">
      <formula>H206&gt;0</formula>
    </cfRule>
    <cfRule type="expression" dxfId="1989" priority="98">
      <formula>H206&lt;0</formula>
    </cfRule>
  </conditionalFormatting>
  <conditionalFormatting sqref="F207">
    <cfRule type="expression" dxfId="1988" priority="93">
      <formula>F207&gt;0</formula>
    </cfRule>
    <cfRule type="expression" dxfId="1987" priority="94">
      <formula>F207&lt;0</formula>
    </cfRule>
  </conditionalFormatting>
  <conditionalFormatting sqref="F207">
    <cfRule type="expression" dxfId="1986" priority="95">
      <formula>F207&gt;0</formula>
    </cfRule>
    <cfRule type="expression" dxfId="1985" priority="96">
      <formula>F207&lt;0</formula>
    </cfRule>
  </conditionalFormatting>
  <conditionalFormatting sqref="H207">
    <cfRule type="expression" dxfId="1984" priority="91">
      <formula>H207&gt;0</formula>
    </cfRule>
    <cfRule type="expression" dxfId="1983" priority="92">
      <formula>H207&lt;0</formula>
    </cfRule>
  </conditionalFormatting>
  <conditionalFormatting sqref="F253:F254">
    <cfRule type="expression" dxfId="1982" priority="87">
      <formula>F253&gt;0</formula>
    </cfRule>
    <cfRule type="expression" dxfId="1981" priority="88">
      <formula>F253&lt;0</formula>
    </cfRule>
  </conditionalFormatting>
  <conditionalFormatting sqref="F253:F254">
    <cfRule type="expression" dxfId="1980" priority="89">
      <formula>F253&gt;0</formula>
    </cfRule>
    <cfRule type="expression" dxfId="1979" priority="90">
      <formula>F253&lt;0</formula>
    </cfRule>
  </conditionalFormatting>
  <conditionalFormatting sqref="H253:H254">
    <cfRule type="expression" dxfId="1978" priority="85">
      <formula>H253&gt;0</formula>
    </cfRule>
    <cfRule type="expression" dxfId="1977" priority="86">
      <formula>H253&lt;0</formula>
    </cfRule>
  </conditionalFormatting>
  <conditionalFormatting sqref="F66:F81">
    <cfRule type="expression" dxfId="1976" priority="83">
      <formula>F66&gt;0</formula>
    </cfRule>
    <cfRule type="expression" dxfId="1975" priority="84">
      <formula>F66&lt;0</formula>
    </cfRule>
  </conditionalFormatting>
  <conditionalFormatting sqref="H66:H81">
    <cfRule type="expression" dxfId="1974" priority="81">
      <formula>H66&gt;0</formula>
    </cfRule>
    <cfRule type="expression" dxfId="1973" priority="82">
      <formula>H66&lt;0</formula>
    </cfRule>
  </conditionalFormatting>
  <conditionalFormatting sqref="Q10">
    <cfRule type="expression" dxfId="1972" priority="79">
      <formula>Q10&gt;0</formula>
    </cfRule>
    <cfRule type="expression" dxfId="1971" priority="80">
      <formula>Q10&lt;0</formula>
    </cfRule>
  </conditionalFormatting>
  <conditionalFormatting sqref="J76">
    <cfRule type="expression" dxfId="1970" priority="77">
      <formula>J76&gt;0</formula>
    </cfRule>
    <cfRule type="expression" dxfId="1969" priority="78">
      <formula>J76&lt;0</formula>
    </cfRule>
  </conditionalFormatting>
  <conditionalFormatting sqref="F83:F91">
    <cfRule type="expression" dxfId="1968" priority="71">
      <formula>F83&gt;0</formula>
    </cfRule>
    <cfRule type="expression" dxfId="1967" priority="72">
      <formula>F83&lt;0</formula>
    </cfRule>
  </conditionalFormatting>
  <conditionalFormatting sqref="H83:H91">
    <cfRule type="expression" dxfId="1966" priority="69">
      <formula>H83&gt;0</formula>
    </cfRule>
    <cfRule type="expression" dxfId="1965" priority="70">
      <formula>H83&lt;0</formula>
    </cfRule>
  </conditionalFormatting>
  <conditionalFormatting sqref="R4">
    <cfRule type="expression" dxfId="1964" priority="67">
      <formula>R4&gt;0</formula>
    </cfRule>
    <cfRule type="expression" dxfId="1963" priority="68">
      <formula>R4&lt;0</formula>
    </cfRule>
  </conditionalFormatting>
  <conditionalFormatting sqref="Q9">
    <cfRule type="expression" dxfId="1962" priority="65">
      <formula>Q9&gt;0</formula>
    </cfRule>
    <cfRule type="expression" dxfId="1961" priority="66">
      <formula>Q9&lt;0</formula>
    </cfRule>
  </conditionalFormatting>
  <conditionalFormatting sqref="F92:F115">
    <cfRule type="expression" dxfId="1960" priority="61">
      <formula>F92&gt;0</formula>
    </cfRule>
    <cfRule type="expression" dxfId="1959" priority="62">
      <formula>F92&lt;0</formula>
    </cfRule>
  </conditionalFormatting>
  <conditionalFormatting sqref="H92:H115">
    <cfRule type="expression" dxfId="1958" priority="59">
      <formula>H92&gt;0</formula>
    </cfRule>
    <cfRule type="expression" dxfId="1957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56" priority="55">
      <formula>F116&gt;0</formula>
    </cfRule>
    <cfRule type="expression" dxfId="1955" priority="56">
      <formula>F116&lt;0</formula>
    </cfRule>
  </conditionalFormatting>
  <conditionalFormatting sqref="H116:H140">
    <cfRule type="expression" dxfId="1954" priority="53">
      <formula>H116&gt;0</formula>
    </cfRule>
    <cfRule type="expression" dxfId="1953" priority="54">
      <formula>H116&lt;0</formula>
    </cfRule>
  </conditionalFormatting>
  <conditionalFormatting sqref="H150:H151 F150:F151">
    <cfRule type="expression" dxfId="1952" priority="35">
      <formula>F150&gt;0</formula>
    </cfRule>
    <cfRule type="expression" dxfId="1951" priority="36">
      <formula>F150&lt;0</formula>
    </cfRule>
  </conditionalFormatting>
  <conditionalFormatting sqref="H145:H149 F145:F149">
    <cfRule type="expression" dxfId="1950" priority="33">
      <formula>F145&gt;0</formula>
    </cfRule>
    <cfRule type="expression" dxfId="1949" priority="34">
      <formula>F145&lt;0</formula>
    </cfRule>
  </conditionalFormatting>
  <conditionalFormatting sqref="F82">
    <cfRule type="expression" dxfId="1948" priority="31">
      <formula>F82&gt;0</formula>
    </cfRule>
    <cfRule type="expression" dxfId="1947" priority="32">
      <formula>F82&lt;0</formula>
    </cfRule>
  </conditionalFormatting>
  <conditionalFormatting sqref="H82">
    <cfRule type="expression" dxfId="1946" priority="29">
      <formula>H82&gt;0</formula>
    </cfRule>
    <cfRule type="expression" dxfId="1945" priority="30">
      <formula>H82&lt;0</formula>
    </cfRule>
  </conditionalFormatting>
  <conditionalFormatting sqref="F173:F175 H173:H175">
    <cfRule type="expression" dxfId="1944" priority="27">
      <formula>F173&gt;0</formula>
    </cfRule>
    <cfRule type="expression" dxfId="1943" priority="28">
      <formula>F173&lt;0</formula>
    </cfRule>
  </conditionalFormatting>
  <conditionalFormatting sqref="F162:F166 H162:H166">
    <cfRule type="expression" dxfId="1942" priority="23">
      <formula>F162&gt;0</formula>
    </cfRule>
    <cfRule type="expression" dxfId="1941" priority="24">
      <formula>F162&lt;0</formula>
    </cfRule>
  </conditionalFormatting>
  <conditionalFormatting sqref="F159:F161 H159:H161">
    <cfRule type="expression" dxfId="1940" priority="19">
      <formula>F159&gt;0</formula>
    </cfRule>
    <cfRule type="expression" dxfId="1939" priority="20">
      <formula>F159&lt;0</formula>
    </cfRule>
  </conditionalFormatting>
  <conditionalFormatting sqref="F156:F158 H156:H158">
    <cfRule type="expression" dxfId="1938" priority="17">
      <formula>F156&gt;0</formula>
    </cfRule>
    <cfRule type="expression" dxfId="1937" priority="18">
      <formula>F156&lt;0</formula>
    </cfRule>
  </conditionalFormatting>
  <conditionalFormatting sqref="F155 H155">
    <cfRule type="expression" dxfId="1936" priority="15">
      <formula>F155&gt;0</formula>
    </cfRule>
    <cfRule type="expression" dxfId="1935" priority="16">
      <formula>F155&lt;0</formula>
    </cfRule>
  </conditionalFormatting>
  <conditionalFormatting sqref="F168:F170 H168:H170 K66:K170">
    <cfRule type="expression" dxfId="1934" priority="13">
      <formula>F66&gt;0</formula>
    </cfRule>
    <cfRule type="expression" dxfId="1933" priority="14">
      <formula>F66&lt;0</formula>
    </cfRule>
  </conditionalFormatting>
  <conditionalFormatting sqref="F167 H167">
    <cfRule type="expression" dxfId="1932" priority="11">
      <formula>F167&gt;0</formula>
    </cfRule>
    <cfRule type="expression" dxfId="1931" priority="12">
      <formula>F167&lt;0</formula>
    </cfRule>
  </conditionalFormatting>
  <conditionalFormatting sqref="F171:F172 H171:H172 K171:K172">
    <cfRule type="expression" dxfId="1930" priority="9">
      <formula>F171&gt;0</formula>
    </cfRule>
    <cfRule type="expression" dxfId="1929" priority="10">
      <formula>F171&lt;0</formula>
    </cfRule>
  </conditionalFormatting>
  <conditionalFormatting sqref="F178:F179 H178:H179 K178:K179">
    <cfRule type="expression" dxfId="1928" priority="5">
      <formula>F178&gt;0</formula>
    </cfRule>
    <cfRule type="expression" dxfId="1927" priority="6">
      <formula>F178&lt;0</formula>
    </cfRule>
  </conditionalFormatting>
  <conditionalFormatting sqref="F176:F177 H176:H177 K176:K177">
    <cfRule type="expression" dxfId="1926" priority="3">
      <formula>F176&gt;0</formula>
    </cfRule>
    <cfRule type="expression" dxfId="1925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4" priority="31">
      <formula>Q7&gt;0</formula>
    </cfRule>
    <cfRule type="expression" dxfId="1923" priority="32">
      <formula>Q7&lt;0</formula>
    </cfRule>
  </conditionalFormatting>
  <conditionalFormatting sqref="Q8">
    <cfRule type="expression" dxfId="1922" priority="29">
      <formula>Q8&gt;0</formula>
    </cfRule>
    <cfRule type="expression" dxfId="1921" priority="30">
      <formula>Q8&lt;0</formula>
    </cfRule>
  </conditionalFormatting>
  <conditionalFormatting sqref="F62:F65">
    <cfRule type="expression" dxfId="1920" priority="21">
      <formula>F62&gt;0</formula>
    </cfRule>
    <cfRule type="expression" dxfId="1919" priority="22">
      <formula>F62&lt;0</formula>
    </cfRule>
  </conditionalFormatting>
  <conditionalFormatting sqref="F66:F74 F78:F98 F102:F106">
    <cfRule type="expression" dxfId="1918" priority="17">
      <formula>F66&gt;0</formula>
    </cfRule>
    <cfRule type="expression" dxfId="1917" priority="18">
      <formula>F66&lt;0</formula>
    </cfRule>
  </conditionalFormatting>
  <conditionalFormatting sqref="F66:F74 F78:F98 F102:F106">
    <cfRule type="expression" dxfId="1916" priority="19">
      <formula>F66&gt;0</formula>
    </cfRule>
    <cfRule type="expression" dxfId="1915" priority="20">
      <formula>F66&lt;0</formula>
    </cfRule>
  </conditionalFormatting>
  <conditionalFormatting sqref="H62:H74 H78:H98 H102:H106">
    <cfRule type="expression" dxfId="1914" priority="15">
      <formula>H62&gt;0</formula>
    </cfRule>
    <cfRule type="expression" dxfId="1913" priority="16">
      <formula>H62&lt;0</formula>
    </cfRule>
  </conditionalFormatting>
  <conditionalFormatting sqref="F57:F61">
    <cfRule type="expression" dxfId="1912" priority="13">
      <formula>F57&gt;0</formula>
    </cfRule>
    <cfRule type="expression" dxfId="1911" priority="14">
      <formula>F57&lt;0</formula>
    </cfRule>
  </conditionalFormatting>
  <conditionalFormatting sqref="H57:H61">
    <cfRule type="expression" dxfId="1910" priority="11">
      <formula>H57&gt;0</formula>
    </cfRule>
    <cfRule type="expression" dxfId="1909" priority="12">
      <formula>H57&lt;0</formula>
    </cfRule>
  </conditionalFormatting>
  <conditionalFormatting sqref="F75:F77">
    <cfRule type="expression" dxfId="1908" priority="7">
      <formula>F75&gt;0</formula>
    </cfRule>
    <cfRule type="expression" dxfId="1907" priority="8">
      <formula>F75&lt;0</formula>
    </cfRule>
  </conditionalFormatting>
  <conditionalFormatting sqref="F75:F77">
    <cfRule type="expression" dxfId="1906" priority="9">
      <formula>F75&gt;0</formula>
    </cfRule>
    <cfRule type="expression" dxfId="1905" priority="10">
      <formula>F75&lt;0</formula>
    </cfRule>
  </conditionalFormatting>
  <conditionalFormatting sqref="H75:H77">
    <cfRule type="expression" dxfId="1904" priority="5">
      <formula>H75&gt;0</formula>
    </cfRule>
    <cfRule type="expression" dxfId="1903" priority="6">
      <formula>H75&lt;0</formula>
    </cfRule>
  </conditionalFormatting>
  <conditionalFormatting sqref="F22:F30">
    <cfRule type="expression" dxfId="1902" priority="3">
      <formula>F22&gt;0</formula>
    </cfRule>
    <cfRule type="expression" dxfId="1901" priority="4">
      <formula>F22&lt;0</formula>
    </cfRule>
  </conditionalFormatting>
  <conditionalFormatting sqref="F99:F101">
    <cfRule type="expression" dxfId="1900" priority="1">
      <formula>F99&gt;0</formula>
    </cfRule>
    <cfRule type="expression" dxfId="189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8" priority="25">
      <formula>F30&gt;0</formula>
    </cfRule>
    <cfRule type="expression" dxfId="1897" priority="26">
      <formula>F30&lt;0</formula>
    </cfRule>
  </conditionalFormatting>
  <conditionalFormatting sqref="Q7">
    <cfRule type="expression" dxfId="1896" priority="23">
      <formula>Q7&gt;0</formula>
    </cfRule>
    <cfRule type="expression" dxfId="1895" priority="24">
      <formula>Q7&lt;0</formula>
    </cfRule>
  </conditionalFormatting>
  <conditionalFormatting sqref="Q8">
    <cfRule type="expression" dxfId="1894" priority="21">
      <formula>Q8&gt;0</formula>
    </cfRule>
    <cfRule type="expression" dxfId="1893" priority="22">
      <formula>Q8&lt;0</formula>
    </cfRule>
  </conditionalFormatting>
  <conditionalFormatting sqref="M74">
    <cfRule type="expression" dxfId="1892" priority="15">
      <formula>M74&gt;0</formula>
    </cfRule>
    <cfRule type="expression" dxfId="1891" priority="16">
      <formula>M74&lt;0</formula>
    </cfRule>
  </conditionalFormatting>
  <conditionalFormatting sqref="F113:F149 H113:H149">
    <cfRule type="expression" dxfId="1890" priority="13">
      <formula>F113&gt;0</formula>
    </cfRule>
    <cfRule type="expression" dxfId="1889" priority="14">
      <formula>F113&lt;0</formula>
    </cfRule>
  </conditionalFormatting>
  <conditionalFormatting sqref="F105:F112">
    <cfRule type="expression" dxfId="1888" priority="11">
      <formula>F105&gt;0</formula>
    </cfRule>
    <cfRule type="expression" dxfId="1887" priority="12">
      <formula>F105&lt;0</formula>
    </cfRule>
  </conditionalFormatting>
  <conditionalFormatting sqref="H105:H112">
    <cfRule type="expression" dxfId="1886" priority="9">
      <formula>H105&gt;0</formula>
    </cfRule>
    <cfRule type="expression" dxfId="1885" priority="10">
      <formula>H105&lt;0</formula>
    </cfRule>
  </conditionalFormatting>
  <conditionalFormatting sqref="Q10">
    <cfRule type="expression" dxfId="1884" priority="7">
      <formula>Q10&gt;0</formula>
    </cfRule>
    <cfRule type="expression" dxfId="1883" priority="8">
      <formula>Q10&lt;0</formula>
    </cfRule>
  </conditionalFormatting>
  <conditionalFormatting sqref="F25:F29">
    <cfRule type="expression" dxfId="1882" priority="5">
      <formula>F25&gt;0</formula>
    </cfRule>
    <cfRule type="expression" dxfId="1881" priority="6">
      <formula>F25&lt;0</formula>
    </cfRule>
  </conditionalFormatting>
  <conditionalFormatting sqref="H25:H29">
    <cfRule type="expression" dxfId="1880" priority="3">
      <formula>H25&gt;0</formula>
    </cfRule>
    <cfRule type="expression" dxfId="1879" priority="4">
      <formula>H25&lt;0</formula>
    </cfRule>
  </conditionalFormatting>
  <conditionalFormatting sqref="J26:J35">
    <cfRule type="expression" dxfId="1878" priority="1">
      <formula>J26&gt;0</formula>
    </cfRule>
    <cfRule type="expression" dxfId="187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6" priority="47">
      <formula>F7&gt;0</formula>
    </cfRule>
    <cfRule type="expression" dxfId="1875" priority="48">
      <formula>F7&lt;0</formula>
    </cfRule>
  </conditionalFormatting>
  <conditionalFormatting sqref="Q8">
    <cfRule type="expression" dxfId="1874" priority="45">
      <formula>Q8&gt;0</formula>
    </cfRule>
    <cfRule type="expression" dxfId="1873" priority="46">
      <formula>Q8&lt;0</formula>
    </cfRule>
  </conditionalFormatting>
  <conditionalFormatting sqref="F41:F60">
    <cfRule type="expression" dxfId="1872" priority="43">
      <formula>F41&gt;0</formula>
    </cfRule>
    <cfRule type="expression" dxfId="1871" priority="44">
      <formula>F41&lt;0</formula>
    </cfRule>
  </conditionalFormatting>
  <conditionalFormatting sqref="H41:H60">
    <cfRule type="expression" dxfId="1870" priority="41">
      <formula>H41&gt;0</formula>
    </cfRule>
    <cfRule type="expression" dxfId="1869" priority="42">
      <formula>H41&lt;0</formula>
    </cfRule>
  </conditionalFormatting>
  <conditionalFormatting sqref="Q10">
    <cfRule type="expression" dxfId="1868" priority="35">
      <formula>Q10&gt;0</formula>
    </cfRule>
    <cfRule type="expression" dxfId="1867" priority="36">
      <formula>Q10&lt;0</formula>
    </cfRule>
  </conditionalFormatting>
  <conditionalFormatting sqref="J36:J60">
    <cfRule type="expression" dxfId="1866" priority="33">
      <formula>J36&gt;0</formula>
    </cfRule>
    <cfRule type="expression" dxfId="1865" priority="34">
      <formula>J36&lt;0</formula>
    </cfRule>
  </conditionalFormatting>
  <conditionalFormatting sqref="K36:K49">
    <cfRule type="expression" dxfId="1864" priority="31">
      <formula>K36&gt;0</formula>
    </cfRule>
    <cfRule type="expression" dxfId="1863" priority="32">
      <formula>K36&lt;0</formula>
    </cfRule>
  </conditionalFormatting>
  <conditionalFormatting sqref="L36:L49">
    <cfRule type="expression" dxfId="1862" priority="29">
      <formula>L36&gt;0</formula>
    </cfRule>
    <cfRule type="expression" dxfId="1861" priority="30">
      <formula>L36&lt;0</formula>
    </cfRule>
  </conditionalFormatting>
  <conditionalFormatting sqref="F114:F135">
    <cfRule type="expression" dxfId="1860" priority="27">
      <formula>F114&gt;0</formula>
    </cfRule>
    <cfRule type="expression" dxfId="1859" priority="28">
      <formula>F114&lt;0</formula>
    </cfRule>
  </conditionalFormatting>
  <conditionalFormatting sqref="H114:H135">
    <cfRule type="expression" dxfId="1858" priority="25">
      <formula>H114&gt;0</formula>
    </cfRule>
    <cfRule type="expression" dxfId="1857" priority="26">
      <formula>H114&lt;0</formula>
    </cfRule>
  </conditionalFormatting>
  <conditionalFormatting sqref="J114:J127">
    <cfRule type="expression" dxfId="1856" priority="23">
      <formula>J114&gt;0</formula>
    </cfRule>
    <cfRule type="expression" dxfId="1855" priority="24">
      <formula>J114&lt;0</formula>
    </cfRule>
  </conditionalFormatting>
  <conditionalFormatting sqref="K114:K127">
    <cfRule type="expression" dxfId="1854" priority="21">
      <formula>K114&gt;0</formula>
    </cfRule>
    <cfRule type="expression" dxfId="1853" priority="22">
      <formula>K114&lt;0</formula>
    </cfRule>
  </conditionalFormatting>
  <conditionalFormatting sqref="L114:L127">
    <cfRule type="expression" dxfId="1852" priority="19">
      <formula>L114&gt;0</formula>
    </cfRule>
    <cfRule type="expression" dxfId="1851" priority="20">
      <formula>L114&lt;0</formula>
    </cfRule>
  </conditionalFormatting>
  <conditionalFormatting sqref="F36:F40">
    <cfRule type="expression" dxfId="1850" priority="17">
      <formula>F36&gt;0</formula>
    </cfRule>
    <cfRule type="expression" dxfId="1849" priority="18">
      <formula>F36&lt;0</formula>
    </cfRule>
  </conditionalFormatting>
  <conditionalFormatting sqref="H36:H40">
    <cfRule type="expression" dxfId="1848" priority="15">
      <formula>H36&gt;0</formula>
    </cfRule>
    <cfRule type="expression" dxfId="1847" priority="16">
      <formula>H36&lt;0</formula>
    </cfRule>
  </conditionalFormatting>
  <conditionalFormatting sqref="F61:F62">
    <cfRule type="expression" dxfId="1846" priority="13">
      <formula>F61&gt;0</formula>
    </cfRule>
    <cfRule type="expression" dxfId="1845" priority="14">
      <formula>F61&lt;0</formula>
    </cfRule>
  </conditionalFormatting>
  <conditionalFormatting sqref="H61:H62">
    <cfRule type="expression" dxfId="1844" priority="11">
      <formula>H61&gt;0</formula>
    </cfRule>
    <cfRule type="expression" dxfId="1843" priority="12">
      <formula>H61&lt;0</formula>
    </cfRule>
  </conditionalFormatting>
  <conditionalFormatting sqref="J61:J62">
    <cfRule type="expression" dxfId="1842" priority="9">
      <formula>J61&gt;0</formula>
    </cfRule>
    <cfRule type="expression" dxfId="1841" priority="10">
      <formula>J61&lt;0</formula>
    </cfRule>
  </conditionalFormatting>
  <conditionalFormatting sqref="J74:J75 H74:H75 F74:F75">
    <cfRule type="expression" dxfId="1840" priority="7">
      <formula>F74&gt;0</formula>
    </cfRule>
    <cfRule type="expression" dxfId="1839" priority="8">
      <formula>F74&lt;0</formula>
    </cfRule>
  </conditionalFormatting>
  <conditionalFormatting sqref="J79:J82 F79:F83 H79:H83">
    <cfRule type="expression" dxfId="1838" priority="3">
      <formula>F79&gt;0</formula>
    </cfRule>
    <cfRule type="expression" dxfId="1837" priority="4">
      <formula>F79&lt;0</formula>
    </cfRule>
  </conditionalFormatting>
  <conditionalFormatting sqref="J84:J86 F84:F86 H84:H86">
    <cfRule type="expression" dxfId="1836" priority="1">
      <formula>F84&gt;0</formula>
    </cfRule>
    <cfRule type="expression" dxfId="183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87.27</v>
      </c>
      <c r="R4" s="495">
        <v>2.6499999999999999E-2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8727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-496.70000000000073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-496.70000000000073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-5.3850407103440127E-2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7.7919101638592881E-3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18.372631578947367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95.997</v>
      </c>
      <c r="W19" s="134"/>
    </row>
    <row r="20" spans="1:23" x14ac:dyDescent="0.25">
      <c r="O20" s="81">
        <v>1.0900000000000001</v>
      </c>
      <c r="P20" s="81">
        <f t="shared" ref="P20:P39" si="0">O20*$Q$4</f>
        <v>95.124300000000005</v>
      </c>
      <c r="W20" s="134"/>
    </row>
    <row r="21" spans="1:23" x14ac:dyDescent="0.25">
      <c r="O21" s="81">
        <v>1.08</v>
      </c>
      <c r="P21" s="81">
        <f t="shared" si="0"/>
        <v>94.251599999999996</v>
      </c>
      <c r="W21" s="134"/>
    </row>
    <row r="22" spans="1:23" x14ac:dyDescent="0.25">
      <c r="O22" s="81">
        <v>1.07</v>
      </c>
      <c r="P22" s="81">
        <f t="shared" si="0"/>
        <v>93.378900000000002</v>
      </c>
      <c r="W22" s="134"/>
    </row>
    <row r="23" spans="1:23" x14ac:dyDescent="0.25">
      <c r="O23" s="81">
        <v>1.06</v>
      </c>
      <c r="P23" s="81">
        <f t="shared" si="0"/>
        <v>92.506200000000007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91.633499999999998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90.760800000000003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89.888099999999994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89.0154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88.142699999999991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87.27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86.397300000000001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85.524599999999992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84.651899999999998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83.779199999999989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82.906499999999994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82.033799999999985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81.161100000000005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80.288399999999996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79.415700000000001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78.542999999999992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4" priority="25">
      <formula>F47&gt;0</formula>
    </cfRule>
    <cfRule type="expression" dxfId="1833" priority="26">
      <formula>F47&lt;0</formula>
    </cfRule>
  </conditionalFormatting>
  <conditionalFormatting sqref="Q7">
    <cfRule type="expression" dxfId="1832" priority="23">
      <formula>Q7&gt;0</formula>
    </cfRule>
    <cfRule type="expression" dxfId="1831" priority="24">
      <formula>Q7&lt;0</formula>
    </cfRule>
  </conditionalFormatting>
  <conditionalFormatting sqref="Q8">
    <cfRule type="expression" dxfId="1830" priority="21">
      <formula>Q8&gt;0</formula>
    </cfRule>
    <cfRule type="expression" dxfId="1829" priority="22">
      <formula>Q8&lt;0</formula>
    </cfRule>
  </conditionalFormatting>
  <conditionalFormatting sqref="F25:F37 F43:F46">
    <cfRule type="expression" dxfId="1828" priority="19">
      <formula>F25&gt;0</formula>
    </cfRule>
    <cfRule type="expression" dxfId="1827" priority="20">
      <formula>F25&lt;0</formula>
    </cfRule>
  </conditionalFormatting>
  <conditionalFormatting sqref="H25:H37 H41:H46">
    <cfRule type="expression" dxfId="1826" priority="17">
      <formula>H25&gt;0</formula>
    </cfRule>
    <cfRule type="expression" dxfId="1825" priority="18">
      <formula>H25&lt;0</formula>
    </cfRule>
  </conditionalFormatting>
  <conditionalFormatting sqref="F89:F110">
    <cfRule type="expression" dxfId="1824" priority="15">
      <formula>F89&gt;0</formula>
    </cfRule>
    <cfRule type="expression" dxfId="1823" priority="16">
      <formula>F89&lt;0</formula>
    </cfRule>
  </conditionalFormatting>
  <conditionalFormatting sqref="H89:H110">
    <cfRule type="expression" dxfId="1822" priority="13">
      <formula>H89&gt;0</formula>
    </cfRule>
    <cfRule type="expression" dxfId="1821" priority="14">
      <formula>H89&lt;0</formula>
    </cfRule>
  </conditionalFormatting>
  <conditionalFormatting sqref="Q10">
    <cfRule type="expression" dxfId="1820" priority="11">
      <formula>Q10&gt;0</formula>
    </cfRule>
    <cfRule type="expression" dxfId="1819" priority="12">
      <formula>Q10&lt;0</formula>
    </cfRule>
  </conditionalFormatting>
  <conditionalFormatting sqref="J25:J38">
    <cfRule type="expression" dxfId="1818" priority="9">
      <formula>J25&gt;0</formula>
    </cfRule>
    <cfRule type="expression" dxfId="1817" priority="10">
      <formula>J25&lt;0</formula>
    </cfRule>
  </conditionalFormatting>
  <conditionalFormatting sqref="K25:K38">
    <cfRule type="expression" dxfId="1816" priority="7">
      <formula>K25&gt;0</formula>
    </cfRule>
    <cfRule type="expression" dxfId="1815" priority="8">
      <formula>K25&lt;0</formula>
    </cfRule>
  </conditionalFormatting>
  <conditionalFormatting sqref="F38:F42">
    <cfRule type="expression" dxfId="1814" priority="3">
      <formula>F38&gt;0</formula>
    </cfRule>
    <cfRule type="expression" dxfId="1813" priority="4">
      <formula>F38&lt;0</formula>
    </cfRule>
  </conditionalFormatting>
  <conditionalFormatting sqref="H38:H40">
    <cfRule type="expression" dxfId="1812" priority="1">
      <formula>H38&gt;0</formula>
    </cfRule>
    <cfRule type="expression" dxfId="181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0" priority="25">
      <formula>F7&gt;0</formula>
    </cfRule>
    <cfRule type="expression" dxfId="1809" priority="26">
      <formula>F7&lt;0</formula>
    </cfRule>
  </conditionalFormatting>
  <conditionalFormatting sqref="Q8">
    <cfRule type="expression" dxfId="1808" priority="23">
      <formula>Q8&gt;0</formula>
    </cfRule>
    <cfRule type="expression" dxfId="1807" priority="24">
      <formula>Q8&lt;0</formula>
    </cfRule>
  </conditionalFormatting>
  <conditionalFormatting sqref="F93:F114">
    <cfRule type="expression" dxfId="1806" priority="17">
      <formula>F93&gt;0</formula>
    </cfRule>
    <cfRule type="expression" dxfId="1805" priority="18">
      <formula>F93&lt;0</formula>
    </cfRule>
  </conditionalFormatting>
  <conditionalFormatting sqref="H93:H114">
    <cfRule type="expression" dxfId="1804" priority="15">
      <formula>H93&gt;0</formula>
    </cfRule>
    <cfRule type="expression" dxfId="1803" priority="16">
      <formula>H93&lt;0</formula>
    </cfRule>
  </conditionalFormatting>
  <conditionalFormatting sqref="Q10">
    <cfRule type="expression" dxfId="1802" priority="13">
      <formula>Q10&gt;0</formula>
    </cfRule>
    <cfRule type="expression" dxfId="1801" priority="14">
      <formula>Q10&lt;0</formula>
    </cfRule>
  </conditionalFormatting>
  <conditionalFormatting sqref="J25:J38">
    <cfRule type="expression" dxfId="1800" priority="11">
      <formula>J25&gt;0</formula>
    </cfRule>
    <cfRule type="expression" dxfId="1799" priority="12">
      <formula>J25&lt;0</formula>
    </cfRule>
  </conditionalFormatting>
  <conditionalFormatting sqref="K25:K38">
    <cfRule type="expression" dxfId="1798" priority="9">
      <formula>K25&gt;0</formula>
    </cfRule>
    <cfRule type="expression" dxfId="1797" priority="10">
      <formula>K25&lt;0</formula>
    </cfRule>
  </conditionalFormatting>
  <conditionalFormatting sqref="L25:L34">
    <cfRule type="expression" dxfId="1796" priority="7">
      <formula>L25&gt;0</formula>
    </cfRule>
    <cfRule type="expression" dxfId="1795" priority="8">
      <formula>L25&lt;0</formula>
    </cfRule>
  </conditionalFormatting>
  <conditionalFormatting sqref="J43">
    <cfRule type="expression" dxfId="1794" priority="5">
      <formula>J43&gt;0</formula>
    </cfRule>
    <cfRule type="expression" dxfId="1793" priority="6">
      <formula>J43&lt;0</formula>
    </cfRule>
  </conditionalFormatting>
  <conditionalFormatting sqref="M25:M34">
    <cfRule type="expression" dxfId="1792" priority="3">
      <formula>M25&gt;0</formula>
    </cfRule>
    <cfRule type="expression" dxfId="1791" priority="4">
      <formula>M25&lt;0</formula>
    </cfRule>
  </conditionalFormatting>
  <conditionalFormatting sqref="H61:H64 F61:F64">
    <cfRule type="expression" dxfId="1790" priority="1">
      <formula>F61&gt;0</formula>
    </cfRule>
    <cfRule type="expression" dxfId="178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38" activePane="bottomLeft" state="frozen"/>
      <selection activeCell="A2" sqref="A2"/>
      <selection pane="bottomLeft" activeCell="H14" sqref="H1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35.8399</v>
      </c>
      <c r="R4" s="495">
        <v>5.04E-2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7167.98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1159.6899999999987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1159.6899999999987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0.19301498429669647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2.120541630975533E-2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14.33596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39.42389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39.065491000000002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38.707092000000003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38.348693000000004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37.990293999999999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37.631895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37.273496000000002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36.915097000000003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36.556697999999997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36.198298999999999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35.8399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35.481501000000002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35.123102000000003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34.764702999999997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34.406303999999999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34.047905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33.689506000000002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33.331107000000003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32.972708000000004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32.614308999999999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32.25591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8" priority="33">
      <formula>F59&gt;0</formula>
    </cfRule>
    <cfRule type="expression" dxfId="1787" priority="34">
      <formula>F59&lt;0</formula>
    </cfRule>
  </conditionalFormatting>
  <conditionalFormatting sqref="Q7">
    <cfRule type="expression" dxfId="1786" priority="31">
      <formula>Q7&gt;0</formula>
    </cfRule>
    <cfRule type="expression" dxfId="1785" priority="32">
      <formula>Q7&lt;0</formula>
    </cfRule>
  </conditionalFormatting>
  <conditionalFormatting sqref="Q8">
    <cfRule type="expression" dxfId="1784" priority="29">
      <formula>Q8&gt;0</formula>
    </cfRule>
    <cfRule type="expression" dxfId="1783" priority="30">
      <formula>Q8&lt;0</formula>
    </cfRule>
  </conditionalFormatting>
  <conditionalFormatting sqref="F30:F58">
    <cfRule type="expression" dxfId="1782" priority="27">
      <formula>F30&gt;0</formula>
    </cfRule>
    <cfRule type="expression" dxfId="1781" priority="28">
      <formula>F30&lt;0</formula>
    </cfRule>
  </conditionalFormatting>
  <conditionalFormatting sqref="H30:H58">
    <cfRule type="expression" dxfId="1780" priority="25">
      <formula>H30&gt;0</formula>
    </cfRule>
    <cfRule type="expression" dxfId="1779" priority="26">
      <formula>H30&lt;0</formula>
    </cfRule>
  </conditionalFormatting>
  <conditionalFormatting sqref="Q10">
    <cfRule type="expression" dxfId="1778" priority="23">
      <formula>Q10&gt;0</formula>
    </cfRule>
    <cfRule type="expression" dxfId="1777" priority="24">
      <formula>Q10&lt;0</formula>
    </cfRule>
  </conditionalFormatting>
  <conditionalFormatting sqref="J25:J38">
    <cfRule type="expression" dxfId="1776" priority="21">
      <formula>J25&gt;0</formula>
    </cfRule>
    <cfRule type="expression" dxfId="1775" priority="22">
      <formula>J25&lt;0</formula>
    </cfRule>
  </conditionalFormatting>
  <conditionalFormatting sqref="K25:K33">
    <cfRule type="expression" dxfId="1774" priority="19">
      <formula>K25&gt;0</formula>
    </cfRule>
    <cfRule type="expression" dxfId="1773" priority="20">
      <formula>K25&lt;0</formula>
    </cfRule>
  </conditionalFormatting>
  <conditionalFormatting sqref="L25:L38">
    <cfRule type="expression" dxfId="1772" priority="17">
      <formula>L25&gt;0</formula>
    </cfRule>
    <cfRule type="expression" dxfId="1771" priority="18">
      <formula>L25&lt;0</formula>
    </cfRule>
  </conditionalFormatting>
  <conditionalFormatting sqref="F89:F110">
    <cfRule type="expression" dxfId="1770" priority="15">
      <formula>F89&gt;0</formula>
    </cfRule>
    <cfRule type="expression" dxfId="1769" priority="16">
      <formula>F89&lt;0</formula>
    </cfRule>
  </conditionalFormatting>
  <conditionalFormatting sqref="H89:H110">
    <cfRule type="expression" dxfId="1768" priority="13">
      <formula>H89&gt;0</formula>
    </cfRule>
    <cfRule type="expression" dxfId="1767" priority="14">
      <formula>H89&lt;0</formula>
    </cfRule>
  </conditionalFormatting>
  <conditionalFormatting sqref="J89:J102">
    <cfRule type="expression" dxfId="1766" priority="11">
      <formula>J89&gt;0</formula>
    </cfRule>
    <cfRule type="expression" dxfId="1765" priority="12">
      <formula>J89&lt;0</formula>
    </cfRule>
  </conditionalFormatting>
  <conditionalFormatting sqref="K89:K102">
    <cfRule type="expression" dxfId="1764" priority="9">
      <formula>K89&gt;0</formula>
    </cfRule>
    <cfRule type="expression" dxfId="1763" priority="10">
      <formula>K89&lt;0</formula>
    </cfRule>
  </conditionalFormatting>
  <conditionalFormatting sqref="L89:L102">
    <cfRule type="expression" dxfId="1762" priority="7">
      <formula>L89&gt;0</formula>
    </cfRule>
    <cfRule type="expression" dxfId="1761" priority="8">
      <formula>L89&lt;0</formula>
    </cfRule>
  </conditionalFormatting>
  <conditionalFormatting sqref="F25:F29">
    <cfRule type="expression" dxfId="1760" priority="5">
      <formula>F25&gt;0</formula>
    </cfRule>
    <cfRule type="expression" dxfId="1759" priority="6">
      <formula>F25&lt;0</formula>
    </cfRule>
  </conditionalFormatting>
  <conditionalFormatting sqref="H25:H29">
    <cfRule type="expression" dxfId="1758" priority="3">
      <formula>H25&gt;0</formula>
    </cfRule>
    <cfRule type="expression" dxfId="1757" priority="4">
      <formula>H25&lt;0</formula>
    </cfRule>
  </conditionalFormatting>
  <conditionalFormatting sqref="F29">
    <cfRule type="expression" dxfId="1756" priority="1">
      <formula>F29&gt;0</formula>
    </cfRule>
    <cfRule type="expression" dxfId="175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4" priority="31">
      <formula>F47&gt;0</formula>
    </cfRule>
    <cfRule type="expression" dxfId="1753" priority="32">
      <formula>F47&lt;0</formula>
    </cfRule>
  </conditionalFormatting>
  <conditionalFormatting sqref="Q7">
    <cfRule type="expression" dxfId="1752" priority="29">
      <formula>Q7&gt;0</formula>
    </cfRule>
    <cfRule type="expression" dxfId="1751" priority="30">
      <formula>Q7&lt;0</formula>
    </cfRule>
  </conditionalFormatting>
  <conditionalFormatting sqref="Q8">
    <cfRule type="expression" dxfId="1750" priority="27">
      <formula>Q8&gt;0</formula>
    </cfRule>
    <cfRule type="expression" dxfId="1749" priority="28">
      <formula>Q8&lt;0</formula>
    </cfRule>
  </conditionalFormatting>
  <conditionalFormatting sqref="F30:F46">
    <cfRule type="expression" dxfId="1748" priority="25">
      <formula>F30&gt;0</formula>
    </cfRule>
    <cfRule type="expression" dxfId="1747" priority="26">
      <formula>F30&lt;0</formula>
    </cfRule>
  </conditionalFormatting>
  <conditionalFormatting sqref="H30:H46">
    <cfRule type="expression" dxfId="1746" priority="23">
      <formula>H30&gt;0</formula>
    </cfRule>
    <cfRule type="expression" dxfId="1745" priority="24">
      <formula>H30&lt;0</formula>
    </cfRule>
  </conditionalFormatting>
  <conditionalFormatting sqref="Q10">
    <cfRule type="expression" dxfId="1744" priority="21">
      <formula>Q10&gt;0</formula>
    </cfRule>
    <cfRule type="expression" dxfId="1743" priority="22">
      <formula>Q10&lt;0</formula>
    </cfRule>
  </conditionalFormatting>
  <conditionalFormatting sqref="J25:J38">
    <cfRule type="expression" dxfId="1742" priority="19">
      <formula>J25&gt;0</formula>
    </cfRule>
    <cfRule type="expression" dxfId="1741" priority="20">
      <formula>J25&lt;0</formula>
    </cfRule>
  </conditionalFormatting>
  <conditionalFormatting sqref="K25:K38">
    <cfRule type="expression" dxfId="1740" priority="17">
      <formula>K25&gt;0</formula>
    </cfRule>
    <cfRule type="expression" dxfId="1739" priority="18">
      <formula>K25&lt;0</formula>
    </cfRule>
  </conditionalFormatting>
  <conditionalFormatting sqref="L25:L38">
    <cfRule type="expression" dxfId="1738" priority="15">
      <formula>L25&gt;0</formula>
    </cfRule>
    <cfRule type="expression" dxfId="1737" priority="16">
      <formula>L25&lt;0</formula>
    </cfRule>
  </conditionalFormatting>
  <conditionalFormatting sqref="F89:F110">
    <cfRule type="expression" dxfId="1736" priority="13">
      <formula>F89&gt;0</formula>
    </cfRule>
    <cfRule type="expression" dxfId="1735" priority="14">
      <formula>F89&lt;0</formula>
    </cfRule>
  </conditionalFormatting>
  <conditionalFormatting sqref="H89:H110">
    <cfRule type="expression" dxfId="1734" priority="11">
      <formula>H89&gt;0</formula>
    </cfRule>
    <cfRule type="expression" dxfId="1733" priority="12">
      <formula>H89&lt;0</formula>
    </cfRule>
  </conditionalFormatting>
  <conditionalFormatting sqref="J89:J102">
    <cfRule type="expression" dxfId="1732" priority="9">
      <formula>J89&gt;0</formula>
    </cfRule>
    <cfRule type="expression" dxfId="1731" priority="10">
      <formula>J89&lt;0</formula>
    </cfRule>
  </conditionalFormatting>
  <conditionalFormatting sqref="K89:K102">
    <cfRule type="expression" dxfId="1730" priority="7">
      <formula>K89&gt;0</formula>
    </cfRule>
    <cfRule type="expression" dxfId="1729" priority="8">
      <formula>K89&lt;0</formula>
    </cfRule>
  </conditionalFormatting>
  <conditionalFormatting sqref="L89:L102">
    <cfRule type="expression" dxfId="1728" priority="5">
      <formula>L89&gt;0</formula>
    </cfRule>
    <cfRule type="expression" dxfId="1727" priority="6">
      <formula>L89&lt;0</formula>
    </cfRule>
  </conditionalFormatting>
  <conditionalFormatting sqref="F25:F29">
    <cfRule type="expression" dxfId="1726" priority="3">
      <formula>F25&gt;0</formula>
    </cfRule>
    <cfRule type="expression" dxfId="1725" priority="4">
      <formula>F25&lt;0</formula>
    </cfRule>
  </conditionalFormatting>
  <conditionalFormatting sqref="H25:H29">
    <cfRule type="expression" dxfId="1724" priority="1">
      <formula>H25&gt;0</formula>
    </cfRule>
    <cfRule type="expression" dxfId="17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41.549900000000001</v>
      </c>
      <c r="R4" s="495">
        <v>3.7999999999999999E-2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16619.96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-3594.0400000000009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-3594.0400000000009</v>
      </c>
      <c r="T8" s="1">
        <v>43362</v>
      </c>
      <c r="U8" s="837" t="s">
        <v>1288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-0.17779954486989219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4.1396008173304868E-2</v>
      </c>
      <c r="R11">
        <v>0.43</v>
      </c>
      <c r="T11" s="1">
        <v>43391</v>
      </c>
      <c r="U11" s="837" t="s">
        <v>1313</v>
      </c>
    </row>
    <row r="12" spans="1:21" x14ac:dyDescent="0.25">
      <c r="H12" s="70"/>
      <c r="O12" s="11" t="s">
        <v>925</v>
      </c>
      <c r="Q12" s="1" t="s">
        <v>1291</v>
      </c>
    </row>
    <row r="13" spans="1:21" x14ac:dyDescent="0.25">
      <c r="H13" s="70"/>
      <c r="O13" s="11" t="s">
        <v>952</v>
      </c>
      <c r="Q13" s="2">
        <f>Q4/(3.94+4.03)*2</f>
        <v>10.426574654956084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45.704890000000006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45.289391000000002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44.873892000000005</v>
      </c>
    </row>
    <row r="20" spans="1:20" x14ac:dyDescent="0.25">
      <c r="O20" s="81">
        <v>1.07</v>
      </c>
      <c r="P20" s="81">
        <f t="shared" si="0"/>
        <v>44.458393000000001</v>
      </c>
    </row>
    <row r="21" spans="1:20" x14ac:dyDescent="0.25">
      <c r="O21" s="81">
        <v>1.06</v>
      </c>
      <c r="P21" s="81">
        <f t="shared" si="0"/>
        <v>44.042894000000004</v>
      </c>
    </row>
    <row r="22" spans="1:20" x14ac:dyDescent="0.25">
      <c r="O22" s="81">
        <v>1.05</v>
      </c>
      <c r="P22" s="81">
        <f t="shared" si="0"/>
        <v>43.627395</v>
      </c>
    </row>
    <row r="23" spans="1:20" x14ac:dyDescent="0.25">
      <c r="O23" s="81">
        <v>1.04</v>
      </c>
      <c r="P23" s="81">
        <f t="shared" si="0"/>
        <v>43.211896000000003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42.796396999999999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42.380898000000002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41.965398999999998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41.549900000000001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41.134401000000004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40.718902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40.303403000000003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39.887903999999999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" si="4">C32*(E32-D32)</f>
        <v>-3169.9999999999991</v>
      </c>
      <c r="G32" s="39">
        <f t="shared" ref="G32" si="5">D32*C32</f>
        <v>20214</v>
      </c>
      <c r="H32" s="222">
        <f t="shared" ref="H3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39.472405000000002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39.056905999999998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38.641407000000001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38.225908000000004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37.810409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37.394910000000003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2" priority="35">
      <formula>F54&gt;0</formula>
    </cfRule>
    <cfRule type="expression" dxfId="1721" priority="36">
      <formula>F54&lt;0</formula>
    </cfRule>
  </conditionalFormatting>
  <conditionalFormatting sqref="Q7">
    <cfRule type="expression" dxfId="1720" priority="33">
      <formula>Q7&gt;0</formula>
    </cfRule>
    <cfRule type="expression" dxfId="1719" priority="34">
      <formula>Q7&lt;0</formula>
    </cfRule>
  </conditionalFormatting>
  <conditionalFormatting sqref="Q8">
    <cfRule type="expression" dxfId="1718" priority="31">
      <formula>Q8&gt;0</formula>
    </cfRule>
    <cfRule type="expression" dxfId="1717" priority="32">
      <formula>Q8&lt;0</formula>
    </cfRule>
  </conditionalFormatting>
  <conditionalFormatting sqref="F30:F53">
    <cfRule type="expression" dxfId="1716" priority="29">
      <formula>F30&gt;0</formula>
    </cfRule>
    <cfRule type="expression" dxfId="1715" priority="30">
      <formula>F30&lt;0</formula>
    </cfRule>
  </conditionalFormatting>
  <conditionalFormatting sqref="H30:H53">
    <cfRule type="expression" dxfId="1714" priority="27">
      <formula>H30&gt;0</formula>
    </cfRule>
    <cfRule type="expression" dxfId="1713" priority="28">
      <formula>H30&lt;0</formula>
    </cfRule>
  </conditionalFormatting>
  <conditionalFormatting sqref="Q10">
    <cfRule type="expression" dxfId="1712" priority="25">
      <formula>Q10&gt;0</formula>
    </cfRule>
    <cfRule type="expression" dxfId="1711" priority="26">
      <formula>Q10&lt;0</formula>
    </cfRule>
  </conditionalFormatting>
  <conditionalFormatting sqref="J25:J39">
    <cfRule type="expression" dxfId="1710" priority="23">
      <formula>J25&gt;0</formula>
    </cfRule>
    <cfRule type="expression" dxfId="1709" priority="24">
      <formula>J25&lt;0</formula>
    </cfRule>
  </conditionalFormatting>
  <conditionalFormatting sqref="K25:K39">
    <cfRule type="expression" dxfId="1708" priority="21">
      <formula>K25&gt;0</formula>
    </cfRule>
    <cfRule type="expression" dxfId="1707" priority="22">
      <formula>K25&lt;0</formula>
    </cfRule>
  </conditionalFormatting>
  <conditionalFormatting sqref="L25">
    <cfRule type="expression" dxfId="1706" priority="19">
      <formula>L25&gt;0</formula>
    </cfRule>
    <cfRule type="expression" dxfId="1705" priority="20">
      <formula>L25&lt;0</formula>
    </cfRule>
  </conditionalFormatting>
  <conditionalFormatting sqref="F89:F110">
    <cfRule type="expression" dxfId="1704" priority="17">
      <formula>F89&gt;0</formula>
    </cfRule>
    <cfRule type="expression" dxfId="1703" priority="18">
      <formula>F89&lt;0</formula>
    </cfRule>
  </conditionalFormatting>
  <conditionalFormatting sqref="H89:H110">
    <cfRule type="expression" dxfId="1702" priority="15">
      <formula>H89&gt;0</formula>
    </cfRule>
    <cfRule type="expression" dxfId="1701" priority="16">
      <formula>H89&lt;0</formula>
    </cfRule>
  </conditionalFormatting>
  <conditionalFormatting sqref="J89:J102">
    <cfRule type="expression" dxfId="1700" priority="13">
      <formula>J89&gt;0</formula>
    </cfRule>
    <cfRule type="expression" dxfId="1699" priority="14">
      <formula>J89&lt;0</formula>
    </cfRule>
  </conditionalFormatting>
  <conditionalFormatting sqref="K89:K102">
    <cfRule type="expression" dxfId="1698" priority="11">
      <formula>K89&gt;0</formula>
    </cfRule>
    <cfRule type="expression" dxfId="1697" priority="12">
      <formula>K89&lt;0</formula>
    </cfRule>
  </conditionalFormatting>
  <conditionalFormatting sqref="L89:L102">
    <cfRule type="expression" dxfId="1696" priority="9">
      <formula>L89&gt;0</formula>
    </cfRule>
    <cfRule type="expression" dxfId="1695" priority="10">
      <formula>L89&lt;0</formula>
    </cfRule>
  </conditionalFormatting>
  <conditionalFormatting sqref="F25:F29">
    <cfRule type="expression" dxfId="1694" priority="7">
      <formula>F25&gt;0</formula>
    </cfRule>
    <cfRule type="expression" dxfId="1693" priority="8">
      <formula>F25&lt;0</formula>
    </cfRule>
  </conditionalFormatting>
  <conditionalFormatting sqref="H25:H29">
    <cfRule type="expression" dxfId="1692" priority="5">
      <formula>H25&gt;0</formula>
    </cfRule>
    <cfRule type="expression" dxfId="169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63.16</v>
      </c>
      <c r="R4" s="495">
        <v>1.3599999999999999E-2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6316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72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1469.6800000000003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1469.6800000000003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0.30325690420772883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4.4331855604813175E-2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15.849435382685067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69.475999999999999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68.844400000000007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68.212800000000001</v>
      </c>
    </row>
    <row r="20" spans="1:21" x14ac:dyDescent="0.25">
      <c r="O20" s="81">
        <v>1.07</v>
      </c>
      <c r="P20" s="81">
        <f t="shared" si="2"/>
        <v>67.581199999999995</v>
      </c>
    </row>
    <row r="21" spans="1:21" x14ac:dyDescent="0.25">
      <c r="O21" s="81">
        <v>1.06</v>
      </c>
      <c r="P21" s="81">
        <f t="shared" si="2"/>
        <v>66.949600000000004</v>
      </c>
    </row>
    <row r="22" spans="1:21" x14ac:dyDescent="0.25">
      <c r="O22" s="81">
        <v>1.05</v>
      </c>
      <c r="P22" s="81">
        <f t="shared" si="2"/>
        <v>66.317999999999998</v>
      </c>
    </row>
    <row r="23" spans="1:21" x14ac:dyDescent="0.25">
      <c r="O23" s="81">
        <v>1.04</v>
      </c>
      <c r="P23" s="81">
        <f t="shared" si="2"/>
        <v>65.686399999999992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65.0548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64.423199999999994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63.791599999999995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63.16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62.528399999999998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61.896799999999999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61.265199999999993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60.633599999999994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60.001999999999995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59.370399999999997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58.738799999999998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58.107199999999999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57.4756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56.844000000000001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0" priority="41">
      <formula>F58&gt;0</formula>
    </cfRule>
    <cfRule type="expression" dxfId="1689" priority="42">
      <formula>F58&lt;0</formula>
    </cfRule>
  </conditionalFormatting>
  <conditionalFormatting sqref="Q7">
    <cfRule type="expression" dxfId="1688" priority="39">
      <formula>Q7&gt;0</formula>
    </cfRule>
    <cfRule type="expression" dxfId="1687" priority="40">
      <formula>Q7&lt;0</formula>
    </cfRule>
  </conditionalFormatting>
  <conditionalFormatting sqref="Q8">
    <cfRule type="expression" dxfId="1686" priority="37">
      <formula>Q8&gt;0</formula>
    </cfRule>
    <cfRule type="expression" dxfId="1685" priority="38">
      <formula>Q8&lt;0</formula>
    </cfRule>
  </conditionalFormatting>
  <conditionalFormatting sqref="F30:F57">
    <cfRule type="expression" dxfId="1684" priority="35">
      <formula>F30&gt;0</formula>
    </cfRule>
    <cfRule type="expression" dxfId="1683" priority="36">
      <formula>F30&lt;0</formula>
    </cfRule>
  </conditionalFormatting>
  <conditionalFormatting sqref="H30:H57">
    <cfRule type="expression" dxfId="1682" priority="33">
      <formula>H30&gt;0</formula>
    </cfRule>
    <cfRule type="expression" dxfId="1681" priority="34">
      <formula>H30&lt;0</formula>
    </cfRule>
  </conditionalFormatting>
  <conditionalFormatting sqref="Q10">
    <cfRule type="expression" dxfId="1680" priority="31">
      <formula>Q10&gt;0</formula>
    </cfRule>
    <cfRule type="expression" dxfId="1679" priority="32">
      <formula>Q10&lt;0</formula>
    </cfRule>
  </conditionalFormatting>
  <conditionalFormatting sqref="K25:K39">
    <cfRule type="expression" dxfId="1678" priority="27">
      <formula>K25&gt;0</formula>
    </cfRule>
    <cfRule type="expression" dxfId="1677" priority="28">
      <formula>K25&lt;0</formula>
    </cfRule>
  </conditionalFormatting>
  <conditionalFormatting sqref="L25">
    <cfRule type="expression" dxfId="1676" priority="25">
      <formula>L25&gt;0</formula>
    </cfRule>
    <cfRule type="expression" dxfId="1675" priority="26">
      <formula>L25&lt;0</formula>
    </cfRule>
  </conditionalFormatting>
  <conditionalFormatting sqref="F89:F110">
    <cfRule type="expression" dxfId="1674" priority="23">
      <formula>F89&gt;0</formula>
    </cfRule>
    <cfRule type="expression" dxfId="1673" priority="24">
      <formula>F89&lt;0</formula>
    </cfRule>
  </conditionalFormatting>
  <conditionalFormatting sqref="H89:H110">
    <cfRule type="expression" dxfId="1672" priority="21">
      <formula>H89&gt;0</formula>
    </cfRule>
    <cfRule type="expression" dxfId="1671" priority="22">
      <formula>H89&lt;0</formula>
    </cfRule>
  </conditionalFormatting>
  <conditionalFormatting sqref="J89:J102">
    <cfRule type="expression" dxfId="1670" priority="19">
      <formula>J89&gt;0</formula>
    </cfRule>
    <cfRule type="expression" dxfId="1669" priority="20">
      <formula>J89&lt;0</formula>
    </cfRule>
  </conditionalFormatting>
  <conditionalFormatting sqref="K89:K102">
    <cfRule type="expression" dxfId="1668" priority="17">
      <formula>K89&gt;0</formula>
    </cfRule>
    <cfRule type="expression" dxfId="1667" priority="18">
      <formula>K89&lt;0</formula>
    </cfRule>
  </conditionalFormatting>
  <conditionalFormatting sqref="L89:L102">
    <cfRule type="expression" dxfId="1666" priority="15">
      <formula>L89&gt;0</formula>
    </cfRule>
    <cfRule type="expression" dxfId="1665" priority="16">
      <formula>L89&lt;0</formula>
    </cfRule>
  </conditionalFormatting>
  <conditionalFormatting sqref="F25 F29">
    <cfRule type="expression" dxfId="1664" priority="13">
      <formula>F25&gt;0</formula>
    </cfRule>
    <cfRule type="expression" dxfId="1663" priority="14">
      <formula>F25&lt;0</formula>
    </cfRule>
  </conditionalFormatting>
  <conditionalFormatting sqref="H25 H29">
    <cfRule type="expression" dxfId="1662" priority="11">
      <formula>H25&gt;0</formula>
    </cfRule>
    <cfRule type="expression" dxfId="1661" priority="12">
      <formula>H25&lt;0</formula>
    </cfRule>
  </conditionalFormatting>
  <conditionalFormatting sqref="F26:F28">
    <cfRule type="expression" dxfId="1660" priority="9">
      <formula>F26&gt;0</formula>
    </cfRule>
    <cfRule type="expression" dxfId="1659" priority="10">
      <formula>F26&lt;0</formula>
    </cfRule>
  </conditionalFormatting>
  <conditionalFormatting sqref="H26:H28">
    <cfRule type="expression" dxfId="1658" priority="7">
      <formula>H26&gt;0</formula>
    </cfRule>
    <cfRule type="expression" dxfId="1657" priority="8">
      <formula>H26&lt;0</formula>
    </cfRule>
  </conditionalFormatting>
  <conditionalFormatting sqref="J25:J49">
    <cfRule type="expression" dxfId="1656" priority="3">
      <formula>J25&gt;0</formula>
    </cfRule>
    <cfRule type="expression" dxfId="1655" priority="4">
      <formula>J25&lt;0</formula>
    </cfRule>
  </conditionalFormatting>
  <conditionalFormatting sqref="J50:J51">
    <cfRule type="expression" dxfId="1654" priority="1">
      <formula>J50&gt;0</formula>
    </cfRule>
    <cfRule type="expression" dxfId="1653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29.979900000000001</v>
      </c>
      <c r="R4" s="495">
        <v>-1.2500000000000001E-2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29979.9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1136.2599999999948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1136.2599999999948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3.9393779703255014E-2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6.6711363280064315E-2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1292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8.6397406340057632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A18" s="31" t="s">
        <v>81</v>
      </c>
      <c r="B18" s="14"/>
      <c r="C18" s="14">
        <f>SUM(C2:C14)</f>
        <v>2400</v>
      </c>
      <c r="D18" s="18"/>
      <c r="E18" s="18"/>
      <c r="F18" s="18">
        <f>SUM(F2:F14)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32.977890000000002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32.678091000000002</v>
      </c>
    </row>
    <row r="20" spans="1:21" x14ac:dyDescent="0.25">
      <c r="O20" s="81">
        <v>1.08</v>
      </c>
      <c r="P20" s="81">
        <f t="shared" si="2"/>
        <v>32.378292000000002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32.078493000000002</v>
      </c>
    </row>
    <row r="22" spans="1:21" x14ac:dyDescent="0.25">
      <c r="O22" s="81">
        <v>1.06</v>
      </c>
      <c r="P22" s="81">
        <f t="shared" si="2"/>
        <v>31.778694000000002</v>
      </c>
      <c r="T22" s="1">
        <v>43353</v>
      </c>
      <c r="U22" t="s">
        <v>1275</v>
      </c>
    </row>
    <row r="23" spans="1:21" x14ac:dyDescent="0.25">
      <c r="O23" s="81">
        <v>1.05</v>
      </c>
      <c r="P23" s="81">
        <f t="shared" si="2"/>
        <v>31.478895000000001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31.179096000000001</v>
      </c>
      <c r="T24" s="1">
        <v>43383</v>
      </c>
      <c r="U24" t="s">
        <v>1301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30.879297000000001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30.579498000000001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30.279699000000001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29.979900000000001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29.680101000000001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29.380302</v>
      </c>
      <c r="T30" s="1">
        <v>43440</v>
      </c>
      <c r="U30" t="s">
        <v>1312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29.080503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28.780704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28.480905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28.181106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27.881307000000003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27.581508000000003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27.281709000000003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26.981910000000003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9" si="6">C48*(E48-D48)</f>
        <v>3712.799999999997</v>
      </c>
      <c r="G48" s="39">
        <f t="shared" ref="G48:G59" si="7">D48*C48</f>
        <v>36367.200000000004</v>
      </c>
      <c r="H48" s="222">
        <f t="shared" ref="H48:H59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52" priority="35">
      <formula>F30&gt;0</formula>
    </cfRule>
    <cfRule type="expression" dxfId="1651" priority="36">
      <formula>F30&lt;0</formula>
    </cfRule>
  </conditionalFormatting>
  <conditionalFormatting sqref="Q7">
    <cfRule type="expression" dxfId="1650" priority="33">
      <formula>Q7&gt;0</formula>
    </cfRule>
    <cfRule type="expression" dxfId="1649" priority="34">
      <formula>Q7&lt;0</formula>
    </cfRule>
  </conditionalFormatting>
  <conditionalFormatting sqref="Q8">
    <cfRule type="expression" dxfId="1648" priority="31">
      <formula>Q8&gt;0</formula>
    </cfRule>
    <cfRule type="expression" dxfId="1647" priority="32">
      <formula>Q8&lt;0</formula>
    </cfRule>
  </conditionalFormatting>
  <conditionalFormatting sqref="Q10">
    <cfRule type="expression" dxfId="1646" priority="25">
      <formula>Q10&gt;0</formula>
    </cfRule>
    <cfRule type="expression" dxfId="1645" priority="26">
      <formula>Q10&lt;0</formula>
    </cfRule>
  </conditionalFormatting>
  <conditionalFormatting sqref="J25:J38">
    <cfRule type="expression" dxfId="1644" priority="23">
      <formula>J25&gt;0</formula>
    </cfRule>
    <cfRule type="expression" dxfId="1643" priority="24">
      <formula>J25&lt;0</formula>
    </cfRule>
  </conditionalFormatting>
  <conditionalFormatting sqref="K25:K38">
    <cfRule type="expression" dxfId="1642" priority="21">
      <formula>K25&gt;0</formula>
    </cfRule>
    <cfRule type="expression" dxfId="1641" priority="22">
      <formula>K25&lt;0</formula>
    </cfRule>
  </conditionalFormatting>
  <conditionalFormatting sqref="L25:L33">
    <cfRule type="expression" dxfId="1640" priority="19">
      <formula>L25&gt;0</formula>
    </cfRule>
    <cfRule type="expression" dxfId="1639" priority="20">
      <formula>L25&lt;0</formula>
    </cfRule>
  </conditionalFormatting>
  <conditionalFormatting sqref="F92:F113">
    <cfRule type="expression" dxfId="1638" priority="17">
      <formula>F92&gt;0</formula>
    </cfRule>
    <cfRule type="expression" dxfId="1637" priority="18">
      <formula>F92&lt;0</formula>
    </cfRule>
  </conditionalFormatting>
  <conditionalFormatting sqref="H92:H113">
    <cfRule type="expression" dxfId="1636" priority="15">
      <formula>H92&gt;0</formula>
    </cfRule>
    <cfRule type="expression" dxfId="1635" priority="16">
      <formula>H92&lt;0</formula>
    </cfRule>
  </conditionalFormatting>
  <conditionalFormatting sqref="J92:J105">
    <cfRule type="expression" dxfId="1634" priority="13">
      <formula>J92&gt;0</formula>
    </cfRule>
    <cfRule type="expression" dxfId="1633" priority="14">
      <formula>J92&lt;0</formula>
    </cfRule>
  </conditionalFormatting>
  <conditionalFormatting sqref="K92:K105">
    <cfRule type="expression" dxfId="1632" priority="11">
      <formula>K92&gt;0</formula>
    </cfRule>
    <cfRule type="expression" dxfId="1631" priority="12">
      <formula>K92&lt;0</formula>
    </cfRule>
  </conditionalFormatting>
  <conditionalFormatting sqref="L92:L105">
    <cfRule type="expression" dxfId="1630" priority="9">
      <formula>L92&gt;0</formula>
    </cfRule>
    <cfRule type="expression" dxfId="1629" priority="10">
      <formula>L92&lt;0</formula>
    </cfRule>
  </conditionalFormatting>
  <conditionalFormatting sqref="F25:F29">
    <cfRule type="expression" dxfId="1628" priority="7">
      <formula>F25&gt;0</formula>
    </cfRule>
    <cfRule type="expression" dxfId="1627" priority="8">
      <formula>F25&lt;0</formula>
    </cfRule>
  </conditionalFormatting>
  <conditionalFormatting sqref="H25:H29">
    <cfRule type="expression" dxfId="1626" priority="5">
      <formula>H25&gt;0</formula>
    </cfRule>
    <cfRule type="expression" dxfId="1625" priority="6">
      <formula>H25&lt;0</formula>
    </cfRule>
  </conditionalFormatting>
  <conditionalFormatting sqref="Q9">
    <cfRule type="expression" dxfId="1624" priority="3">
      <formula>Q9&gt;0</formula>
    </cfRule>
    <cfRule type="expression" dxfId="1623" priority="4">
      <formula>Q9&lt;0</formula>
    </cfRule>
  </conditionalFormatting>
  <conditionalFormatting sqref="H60:H62 F60:F62">
    <cfRule type="expression" dxfId="1622" priority="1">
      <formula>F60&gt;0</formula>
    </cfRule>
    <cfRule type="expression" dxfId="1621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8" t="s">
        <v>78</v>
      </c>
      <c r="P24" s="87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0" priority="24">
      <formula>F51&gt;0</formula>
    </cfRule>
    <cfRule type="expression" dxfId="1619" priority="25">
      <formula>F51&lt;0</formula>
    </cfRule>
  </conditionalFormatting>
  <conditionalFormatting sqref="Q7">
    <cfRule type="expression" dxfId="1618" priority="22">
      <formula>Q7&gt;0</formula>
    </cfRule>
    <cfRule type="expression" dxfId="1617" priority="23">
      <formula>Q7&lt;0</formula>
    </cfRule>
  </conditionalFormatting>
  <conditionalFormatting sqref="Q8">
    <cfRule type="expression" dxfId="1616" priority="20">
      <formula>Q8&gt;0</formula>
    </cfRule>
    <cfRule type="expression" dxfId="1615" priority="21">
      <formula>Q8&lt;0</formula>
    </cfRule>
  </conditionalFormatting>
  <conditionalFormatting sqref="F25:F50">
    <cfRule type="expression" dxfId="1614" priority="18">
      <formula>F25&gt;0</formula>
    </cfRule>
    <cfRule type="expression" dxfId="1613" priority="19">
      <formula>F25&lt;0</formula>
    </cfRule>
  </conditionalFormatting>
  <conditionalFormatting sqref="H25:H50">
    <cfRule type="expression" dxfId="1612" priority="16">
      <formula>H25&gt;0</formula>
    </cfRule>
    <cfRule type="expression" dxfId="1611" priority="17">
      <formula>H25&lt;0</formula>
    </cfRule>
  </conditionalFormatting>
  <conditionalFormatting sqref="F89:F110">
    <cfRule type="expression" dxfId="1610" priority="14">
      <formula>F89&gt;0</formula>
    </cfRule>
    <cfRule type="expression" dxfId="1609" priority="15">
      <formula>F89&lt;0</formula>
    </cfRule>
  </conditionalFormatting>
  <conditionalFormatting sqref="H89:H110">
    <cfRule type="expression" dxfId="1608" priority="12">
      <formula>H89&gt;0</formula>
    </cfRule>
    <cfRule type="expression" dxfId="1607" priority="13">
      <formula>H89&lt;0</formula>
    </cfRule>
  </conditionalFormatting>
  <conditionalFormatting sqref="Q10">
    <cfRule type="expression" dxfId="1606" priority="10">
      <formula>Q10&gt;0</formula>
    </cfRule>
    <cfRule type="expression" dxfId="1605" priority="11">
      <formula>Q10&lt;0</formula>
    </cfRule>
  </conditionalFormatting>
  <conditionalFormatting sqref="J25:J39">
    <cfRule type="expression" dxfId="1604" priority="8">
      <formula>J25&gt;0</formula>
    </cfRule>
    <cfRule type="expression" dxfId="1603" priority="9">
      <formula>J25&lt;0</formula>
    </cfRule>
  </conditionalFormatting>
  <conditionalFormatting sqref="K25:K38">
    <cfRule type="expression" dxfId="1602" priority="6">
      <formula>K25&gt;0</formula>
    </cfRule>
    <cfRule type="expression" dxfId="1601" priority="7">
      <formula>K25&lt;0</formula>
    </cfRule>
  </conditionalFormatting>
  <conditionalFormatting sqref="L25:L38">
    <cfRule type="expression" dxfId="1600" priority="4">
      <formula>L25&gt;0</formula>
    </cfRule>
    <cfRule type="expression" dxfId="159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8" priority="1">
      <formula>J40&gt;0</formula>
    </cfRule>
    <cfRule type="expression" dxfId="159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6" priority="74">
      <formula>F12&gt;0</formula>
    </cfRule>
    <cfRule type="expression" dxfId="159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4" priority="67">
      <formula>F124&gt;0</formula>
    </cfRule>
    <cfRule type="expression" dxfId="1593" priority="68">
      <formula>F124&lt;0</formula>
    </cfRule>
  </conditionalFormatting>
  <conditionalFormatting sqref="H124:H130">
    <cfRule type="expression" dxfId="1592" priority="55">
      <formula>H124&gt;0</formula>
    </cfRule>
    <cfRule type="expression" dxfId="1591" priority="56">
      <formula>H124&lt;0</formula>
    </cfRule>
  </conditionalFormatting>
  <conditionalFormatting sqref="H131">
    <cfRule type="expression" dxfId="1590" priority="53">
      <formula>H131&gt;0</formula>
    </cfRule>
    <cfRule type="expression" dxfId="1589" priority="54">
      <formula>H131&lt;0</formula>
    </cfRule>
  </conditionalFormatting>
  <conditionalFormatting sqref="H132">
    <cfRule type="expression" dxfId="1588" priority="51">
      <formula>H132&gt;0</formula>
    </cfRule>
    <cfRule type="expression" dxfId="1587" priority="52">
      <formula>H132&lt;0</formula>
    </cfRule>
  </conditionalFormatting>
  <conditionalFormatting sqref="H133:H135">
    <cfRule type="expression" dxfId="1586" priority="49">
      <formula>H133&gt;0</formula>
    </cfRule>
    <cfRule type="expression" dxfId="1585" priority="50">
      <formula>H133&lt;0</formula>
    </cfRule>
  </conditionalFormatting>
  <conditionalFormatting sqref="H136">
    <cfRule type="expression" dxfId="1584" priority="45">
      <formula>H136&gt;0</formula>
    </cfRule>
    <cfRule type="expression" dxfId="1583" priority="46">
      <formula>H136&lt;0</formula>
    </cfRule>
  </conditionalFormatting>
  <conditionalFormatting sqref="Q7">
    <cfRule type="expression" dxfId="1582" priority="39">
      <formula>Q7&gt;0</formula>
    </cfRule>
    <cfRule type="expression" dxfId="1581" priority="40">
      <formula>Q7&lt;0</formula>
    </cfRule>
  </conditionalFormatting>
  <conditionalFormatting sqref="Q8">
    <cfRule type="expression" dxfId="1580" priority="37">
      <formula>Q8&gt;0</formula>
    </cfRule>
    <cfRule type="expression" dxfId="1579" priority="38">
      <formula>Q8&lt;0</formula>
    </cfRule>
  </conditionalFormatting>
  <conditionalFormatting sqref="F167:F178 H167:H178">
    <cfRule type="expression" dxfId="1578" priority="35">
      <formula>F167&gt;0</formula>
    </cfRule>
    <cfRule type="expression" dxfId="1577" priority="36">
      <formula>F167&lt;0</formula>
    </cfRule>
  </conditionalFormatting>
  <conditionalFormatting sqref="F183:F197 H183:H197">
    <cfRule type="expression" dxfId="1576" priority="33">
      <formula>F183&gt;0</formula>
    </cfRule>
    <cfRule type="expression" dxfId="1575" priority="34">
      <formula>F183&lt;0</formula>
    </cfRule>
  </conditionalFormatting>
  <conditionalFormatting sqref="F198:F206 H198:H206">
    <cfRule type="expression" dxfId="1574" priority="31">
      <formula>F198&gt;0</formula>
    </cfRule>
    <cfRule type="expression" dxfId="1573" priority="32">
      <formula>F198&lt;0</formula>
    </cfRule>
  </conditionalFormatting>
  <conditionalFormatting sqref="F141:F147 H141:H147">
    <cfRule type="expression" dxfId="1572" priority="29">
      <formula>F141&gt;0</formula>
    </cfRule>
    <cfRule type="expression" dxfId="1571" priority="30">
      <formula>F141&lt;0</formula>
    </cfRule>
  </conditionalFormatting>
  <conditionalFormatting sqref="H149:H152 F149:F152">
    <cfRule type="expression" dxfId="1570" priority="27">
      <formula>F149&gt;0</formula>
    </cfRule>
    <cfRule type="expression" dxfId="1569" priority="28">
      <formula>F149&lt;0</formula>
    </cfRule>
  </conditionalFormatting>
  <conditionalFormatting sqref="F226 H215:H218 H257:H260 F257:F260 H226 H231:H233 F231:F233 F235:F244 H235:H244">
    <cfRule type="expression" dxfId="1568" priority="25">
      <formula>F215&gt;0</formula>
    </cfRule>
    <cfRule type="expression" dxfId="1567" priority="26">
      <formula>F215&lt;0</formula>
    </cfRule>
  </conditionalFormatting>
  <conditionalFormatting sqref="F207:F218">
    <cfRule type="expression" dxfId="1566" priority="23">
      <formula>F207&gt;0</formula>
    </cfRule>
    <cfRule type="expression" dxfId="1565" priority="24">
      <formula>F207&lt;0</formula>
    </cfRule>
  </conditionalFormatting>
  <conditionalFormatting sqref="H207:H208">
    <cfRule type="expression" dxfId="1564" priority="21">
      <formula>H207&gt;0</formula>
    </cfRule>
    <cfRule type="expression" dxfId="1563" priority="22">
      <formula>H207&lt;0</formula>
    </cfRule>
  </conditionalFormatting>
  <conditionalFormatting sqref="H209">
    <cfRule type="expression" dxfId="1562" priority="19">
      <formula>H209&gt;0</formula>
    </cfRule>
    <cfRule type="expression" dxfId="1561" priority="20">
      <formula>H209&lt;0</formula>
    </cfRule>
  </conditionalFormatting>
  <conditionalFormatting sqref="H210">
    <cfRule type="expression" dxfId="1560" priority="17">
      <formula>H210&gt;0</formula>
    </cfRule>
    <cfRule type="expression" dxfId="1559" priority="18">
      <formula>H210&lt;0</formula>
    </cfRule>
  </conditionalFormatting>
  <conditionalFormatting sqref="H211:H213">
    <cfRule type="expression" dxfId="1558" priority="15">
      <formula>H211&gt;0</formula>
    </cfRule>
    <cfRule type="expression" dxfId="1557" priority="16">
      <formula>H211&lt;0</formula>
    </cfRule>
  </conditionalFormatting>
  <conditionalFormatting sqref="H214">
    <cfRule type="expression" dxfId="1556" priority="13">
      <formula>H214&gt;0</formula>
    </cfRule>
    <cfRule type="expression" dxfId="1555" priority="14">
      <formula>H214&lt;0</formula>
    </cfRule>
  </conditionalFormatting>
  <conditionalFormatting sqref="F245:F256 H245:H256">
    <cfRule type="expression" dxfId="1554" priority="11">
      <formula>F245&gt;0</formula>
    </cfRule>
    <cfRule type="expression" dxfId="1553" priority="12">
      <formula>F245&lt;0</formula>
    </cfRule>
  </conditionalFormatting>
  <conditionalFormatting sqref="F261:F275 H261:H275">
    <cfRule type="expression" dxfId="1552" priority="9">
      <formula>F261&gt;0</formula>
    </cfRule>
    <cfRule type="expression" dxfId="1551" priority="10">
      <formula>F261&lt;0</formula>
    </cfRule>
  </conditionalFormatting>
  <conditionalFormatting sqref="F276:F283 H276:H283">
    <cfRule type="expression" dxfId="1550" priority="7">
      <formula>F276&gt;0</formula>
    </cfRule>
    <cfRule type="expression" dxfId="1549" priority="8">
      <formula>F276&lt;0</formula>
    </cfRule>
  </conditionalFormatting>
  <conditionalFormatting sqref="F219:F225 H219:H225">
    <cfRule type="expression" dxfId="1548" priority="5">
      <formula>F219&gt;0</formula>
    </cfRule>
    <cfRule type="expression" dxfId="1547" priority="6">
      <formula>F219&lt;0</formula>
    </cfRule>
  </conditionalFormatting>
  <conditionalFormatting sqref="H227:H230 F227:F230">
    <cfRule type="expression" dxfId="1546" priority="3">
      <formula>F227&gt;0</formula>
    </cfRule>
    <cfRule type="expression" dxfId="1545" priority="4">
      <formula>F227&lt;0</formula>
    </cfRule>
  </conditionalFormatting>
  <conditionalFormatting sqref="H234 F234">
    <cfRule type="expression" dxfId="1544" priority="1">
      <formula>F234&gt;0</formula>
    </cfRule>
    <cfRule type="expression" dxfId="154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2" priority="43">
      <formula>F33&gt;0</formula>
    </cfRule>
    <cfRule type="expression" dxfId="1541" priority="44">
      <formula>F33&lt;0</formula>
    </cfRule>
  </conditionalFormatting>
  <conditionalFormatting sqref="Q7">
    <cfRule type="expression" dxfId="1540" priority="41">
      <formula>Q7&gt;0</formula>
    </cfRule>
    <cfRule type="expression" dxfId="1539" priority="42">
      <formula>Q7&lt;0</formula>
    </cfRule>
  </conditionalFormatting>
  <conditionalFormatting sqref="Q8">
    <cfRule type="expression" dxfId="1538" priority="39">
      <formula>Q8&gt;0</formula>
    </cfRule>
    <cfRule type="expression" dxfId="1537" priority="40">
      <formula>Q8&lt;0</formula>
    </cfRule>
  </conditionalFormatting>
  <conditionalFormatting sqref="F29 F32">
    <cfRule type="expression" dxfId="1536" priority="37">
      <formula>F29&gt;0</formula>
    </cfRule>
    <cfRule type="expression" dxfId="1535" priority="38">
      <formula>F29&lt;0</formula>
    </cfRule>
  </conditionalFormatting>
  <conditionalFormatting sqref="H29 H32">
    <cfRule type="expression" dxfId="1534" priority="35">
      <formula>H29&gt;0</formula>
    </cfRule>
    <cfRule type="expression" dxfId="1533" priority="36">
      <formula>H29&lt;0</formula>
    </cfRule>
  </conditionalFormatting>
  <conditionalFormatting sqref="F30:F31">
    <cfRule type="expression" dxfId="1532" priority="33">
      <formula>F30&gt;0</formula>
    </cfRule>
    <cfRule type="expression" dxfId="1531" priority="34">
      <formula>F30&lt;0</formula>
    </cfRule>
  </conditionalFormatting>
  <conditionalFormatting sqref="H30:H31">
    <cfRule type="expression" dxfId="1530" priority="31">
      <formula>H30&gt;0</formula>
    </cfRule>
    <cfRule type="expression" dxfId="1529" priority="32">
      <formula>H30&lt;0</formula>
    </cfRule>
  </conditionalFormatting>
  <conditionalFormatting sqref="F105:F140 H105:H140">
    <cfRule type="expression" dxfId="1528" priority="29">
      <formula>F105&gt;0</formula>
    </cfRule>
    <cfRule type="expression" dxfId="1527" priority="30">
      <formula>F105&lt;0</formula>
    </cfRule>
  </conditionalFormatting>
  <conditionalFormatting sqref="F96:F99">
    <cfRule type="expression" dxfId="1526" priority="27">
      <formula>F96&gt;0</formula>
    </cfRule>
    <cfRule type="expression" dxfId="1525" priority="28">
      <formula>F96&lt;0</formula>
    </cfRule>
  </conditionalFormatting>
  <conditionalFormatting sqref="H96:H99">
    <cfRule type="expression" dxfId="1524" priority="25">
      <formula>H96&gt;0</formula>
    </cfRule>
    <cfRule type="expression" dxfId="1523" priority="26">
      <formula>H96&lt;0</formula>
    </cfRule>
  </conditionalFormatting>
  <conditionalFormatting sqref="F25:F28">
    <cfRule type="expression" dxfId="1522" priority="19">
      <formula>F25&gt;0</formula>
    </cfRule>
    <cfRule type="expression" dxfId="1521" priority="20">
      <formula>F25&lt;0</formula>
    </cfRule>
  </conditionalFormatting>
  <conditionalFormatting sqref="H25:H28">
    <cfRule type="expression" dxfId="1520" priority="17">
      <formula>H25&gt;0</formula>
    </cfRule>
    <cfRule type="expression" dxfId="1519" priority="18">
      <formula>H25&lt;0</formula>
    </cfRule>
  </conditionalFormatting>
  <conditionalFormatting sqref="J27">
    <cfRule type="expression" dxfId="1518" priority="15">
      <formula>J27&gt;0</formula>
    </cfRule>
    <cfRule type="expression" dxfId="1517" priority="16">
      <formula>J27&lt;0</formula>
    </cfRule>
  </conditionalFormatting>
  <conditionalFormatting sqref="F104">
    <cfRule type="expression" dxfId="1516" priority="13">
      <formula>F104&gt;0</formula>
    </cfRule>
    <cfRule type="expression" dxfId="1515" priority="14">
      <formula>F104&lt;0</formula>
    </cfRule>
  </conditionalFormatting>
  <conditionalFormatting sqref="H104">
    <cfRule type="expression" dxfId="1514" priority="11">
      <formula>H104&gt;0</formula>
    </cfRule>
    <cfRule type="expression" dxfId="1513" priority="12">
      <formula>H104&lt;0</formula>
    </cfRule>
  </conditionalFormatting>
  <conditionalFormatting sqref="F100:F103">
    <cfRule type="expression" dxfId="1512" priority="9">
      <formula>F100&gt;0</formula>
    </cfRule>
    <cfRule type="expression" dxfId="1511" priority="10">
      <formula>F100&lt;0</formula>
    </cfRule>
  </conditionalFormatting>
  <conditionalFormatting sqref="H100:H103">
    <cfRule type="expression" dxfId="1510" priority="7">
      <formula>H100&gt;0</formula>
    </cfRule>
    <cfRule type="expression" dxfId="1509" priority="8">
      <formula>H100&lt;0</formula>
    </cfRule>
  </conditionalFormatting>
  <conditionalFormatting sqref="J102">
    <cfRule type="expression" dxfId="1508" priority="5">
      <formula>J102&gt;0</formula>
    </cfRule>
    <cfRule type="expression" dxfId="1507" priority="6">
      <formula>J102&lt;0</formula>
    </cfRule>
  </conditionalFormatting>
  <conditionalFormatting sqref="Q10">
    <cfRule type="expression" dxfId="1506" priority="3">
      <formula>Q10&gt;0</formula>
    </cfRule>
    <cfRule type="expression" dxfId="1505" priority="4">
      <formula>Q10&lt;0</formula>
    </cfRule>
  </conditionalFormatting>
  <conditionalFormatting sqref="M71">
    <cfRule type="expression" dxfId="1504" priority="1">
      <formula>M71&gt;0</formula>
    </cfRule>
    <cfRule type="expression" dxfId="150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2" priority="33">
      <formula>F34&gt;0</formula>
    </cfRule>
    <cfRule type="expression" dxfId="1501" priority="34">
      <formula>F34&lt;0</formula>
    </cfRule>
  </conditionalFormatting>
  <conditionalFormatting sqref="Q7">
    <cfRule type="expression" dxfId="1500" priority="31">
      <formula>Q7&gt;0</formula>
    </cfRule>
    <cfRule type="expression" dxfId="1499" priority="32">
      <formula>Q7&lt;0</formula>
    </cfRule>
  </conditionalFormatting>
  <conditionalFormatting sqref="Q8">
    <cfRule type="expression" dxfId="1498" priority="29">
      <formula>Q8&gt;0</formula>
    </cfRule>
    <cfRule type="expression" dxfId="1497" priority="30">
      <formula>Q8&lt;0</formula>
    </cfRule>
  </conditionalFormatting>
  <conditionalFormatting sqref="F27:F33">
    <cfRule type="expression" dxfId="1496" priority="27">
      <formula>F27&gt;0</formula>
    </cfRule>
    <cfRule type="expression" dxfId="1495" priority="28">
      <formula>F27&lt;0</formula>
    </cfRule>
  </conditionalFormatting>
  <conditionalFormatting sqref="H27:H33">
    <cfRule type="expression" dxfId="1494" priority="25">
      <formula>H27&gt;0</formula>
    </cfRule>
    <cfRule type="expression" dxfId="1493" priority="26">
      <formula>H27&lt;0</formula>
    </cfRule>
  </conditionalFormatting>
  <conditionalFormatting sqref="M46">
    <cfRule type="expression" dxfId="1492" priority="23">
      <formula>M46&gt;0</formula>
    </cfRule>
    <cfRule type="expression" dxfId="1491" priority="24">
      <formula>M46&lt;0</formula>
    </cfRule>
  </conditionalFormatting>
  <conditionalFormatting sqref="F79:F87 H79:H87">
    <cfRule type="expression" dxfId="1490" priority="21">
      <formula>F79&gt;0</formula>
    </cfRule>
    <cfRule type="expression" dxfId="1489" priority="22">
      <formula>F79&lt;0</formula>
    </cfRule>
  </conditionalFormatting>
  <conditionalFormatting sqref="F73 F77:F78">
    <cfRule type="expression" dxfId="1488" priority="19">
      <formula>F73&gt;0</formula>
    </cfRule>
    <cfRule type="expression" dxfId="1487" priority="20">
      <formula>F73&lt;0</formula>
    </cfRule>
  </conditionalFormatting>
  <conditionalFormatting sqref="H73 H77:H78">
    <cfRule type="expression" dxfId="1486" priority="17">
      <formula>H73&gt;0</formula>
    </cfRule>
    <cfRule type="expression" dxfId="1485" priority="18">
      <formula>H73&lt;0</formula>
    </cfRule>
  </conditionalFormatting>
  <conditionalFormatting sqref="F70:F72">
    <cfRule type="expression" dxfId="1484" priority="15">
      <formula>F70&gt;0</formula>
    </cfRule>
    <cfRule type="expression" dxfId="1483" priority="16">
      <formula>F70&lt;0</formula>
    </cfRule>
  </conditionalFormatting>
  <conditionalFormatting sqref="H70:H72">
    <cfRule type="expression" dxfId="1482" priority="13">
      <formula>H70&gt;0</formula>
    </cfRule>
    <cfRule type="expression" dxfId="1481" priority="14">
      <formula>H70&lt;0</formula>
    </cfRule>
  </conditionalFormatting>
  <conditionalFormatting sqref="F25:F26">
    <cfRule type="expression" dxfId="1480" priority="11">
      <formula>F25&gt;0</formula>
    </cfRule>
    <cfRule type="expression" dxfId="1479" priority="12">
      <formula>F25&lt;0</formula>
    </cfRule>
  </conditionalFormatting>
  <conditionalFormatting sqref="H25:H26">
    <cfRule type="expression" dxfId="1478" priority="9">
      <formula>H25&gt;0</formula>
    </cfRule>
    <cfRule type="expression" dxfId="1477" priority="10">
      <formula>H25&lt;0</formula>
    </cfRule>
  </conditionalFormatting>
  <conditionalFormatting sqref="F76">
    <cfRule type="expression" dxfId="1476" priority="7">
      <formula>F76&gt;0</formula>
    </cfRule>
    <cfRule type="expression" dxfId="1475" priority="8">
      <formula>F76&lt;0</formula>
    </cfRule>
  </conditionalFormatting>
  <conditionalFormatting sqref="H76">
    <cfRule type="expression" dxfId="1474" priority="5">
      <formula>H76&gt;0</formula>
    </cfRule>
    <cfRule type="expression" dxfId="1473" priority="6">
      <formula>H76&lt;0</formula>
    </cfRule>
  </conditionalFormatting>
  <conditionalFormatting sqref="F74:F75">
    <cfRule type="expression" dxfId="1472" priority="3">
      <formula>F74&gt;0</formula>
    </cfRule>
    <cfRule type="expression" dxfId="1471" priority="4">
      <formula>F74&lt;0</formula>
    </cfRule>
  </conditionalFormatting>
  <conditionalFormatting sqref="H74:H75">
    <cfRule type="expression" dxfId="1470" priority="1">
      <formula>H74&gt;0</formula>
    </cfRule>
    <cfRule type="expression" dxfId="146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C15" sqref="C15:F15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171.06</v>
      </c>
      <c r="R4" s="495">
        <v>3.4599999999999999E-2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8553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987.3799999999901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987.3799999999901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0.1305088016580252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7.4827545890330882E-3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188.16600000000003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186.45540000000003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184.74480000000003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183.03420000000003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181.3236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179.613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177.9024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176.1918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174.4812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172.7706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171.06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169.3494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167.6388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165.9282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164.2176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162.50700000000001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160.79640000000001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159.08580000000001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157.37520000000001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155.66460000000001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153.95400000000001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49" si="9">C44*(E44-D44)</f>
        <v>1036.4549999999999</v>
      </c>
      <c r="G44" s="39">
        <f t="shared" ref="G44:G49" si="10">D44*C44</f>
        <v>1651.9949999999999</v>
      </c>
      <c r="H44" s="222">
        <f t="shared" ref="H44:H49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8" priority="45">
      <formula>F54&gt;0</formula>
    </cfRule>
    <cfRule type="expression" dxfId="1467" priority="46">
      <formula>F54&lt;0</formula>
    </cfRule>
  </conditionalFormatting>
  <conditionalFormatting sqref="Q7">
    <cfRule type="expression" dxfId="1466" priority="43">
      <formula>Q7&gt;0</formula>
    </cfRule>
    <cfRule type="expression" dxfId="1465" priority="44">
      <formula>Q7&lt;0</formula>
    </cfRule>
  </conditionalFormatting>
  <conditionalFormatting sqref="Q8">
    <cfRule type="expression" dxfId="1464" priority="41">
      <formula>Q8&gt;0</formula>
    </cfRule>
    <cfRule type="expression" dxfId="1463" priority="42">
      <formula>Q8&lt;0</formula>
    </cfRule>
  </conditionalFormatting>
  <conditionalFormatting sqref="F31:F43 F46:F53">
    <cfRule type="expression" dxfId="1462" priority="39">
      <formula>F31&gt;0</formula>
    </cfRule>
    <cfRule type="expression" dxfId="1461" priority="40">
      <formula>F31&lt;0</formula>
    </cfRule>
  </conditionalFormatting>
  <conditionalFormatting sqref="H31:H43 H46:H53">
    <cfRule type="expression" dxfId="1460" priority="37">
      <formula>H31&gt;0</formula>
    </cfRule>
    <cfRule type="expression" dxfId="1459" priority="38">
      <formula>H31&lt;0</formula>
    </cfRule>
  </conditionalFormatting>
  <conditionalFormatting sqref="Q10">
    <cfRule type="expression" dxfId="1458" priority="35">
      <formula>Q10&gt;0</formula>
    </cfRule>
    <cfRule type="expression" dxfId="1457" priority="36">
      <formula>Q10&lt;0</formula>
    </cfRule>
  </conditionalFormatting>
  <conditionalFormatting sqref="J25:J38">
    <cfRule type="expression" dxfId="1456" priority="33">
      <formula>J25&gt;0</formula>
    </cfRule>
    <cfRule type="expression" dxfId="1455" priority="34">
      <formula>J25&lt;0</formula>
    </cfRule>
  </conditionalFormatting>
  <conditionalFormatting sqref="K25:K38">
    <cfRule type="expression" dxfId="1454" priority="31">
      <formula>K25&gt;0</formula>
    </cfRule>
    <cfRule type="expression" dxfId="1453" priority="32">
      <formula>K25&lt;0</formula>
    </cfRule>
  </conditionalFormatting>
  <conditionalFormatting sqref="L25:L38">
    <cfRule type="expression" dxfId="1452" priority="29">
      <formula>L25&gt;0</formula>
    </cfRule>
    <cfRule type="expression" dxfId="1451" priority="30">
      <formula>L25&lt;0</formula>
    </cfRule>
  </conditionalFormatting>
  <conditionalFormatting sqref="F89:F110">
    <cfRule type="expression" dxfId="1450" priority="27">
      <formula>F89&gt;0</formula>
    </cfRule>
    <cfRule type="expression" dxfId="1449" priority="28">
      <formula>F89&lt;0</formula>
    </cfRule>
  </conditionalFormatting>
  <conditionalFormatting sqref="H89:H110">
    <cfRule type="expression" dxfId="1448" priority="25">
      <formula>H89&gt;0</formula>
    </cfRule>
    <cfRule type="expression" dxfId="1447" priority="26">
      <formula>H89&lt;0</formula>
    </cfRule>
  </conditionalFormatting>
  <conditionalFormatting sqref="J89:J102">
    <cfRule type="expression" dxfId="1446" priority="23">
      <formula>J89&gt;0</formula>
    </cfRule>
    <cfRule type="expression" dxfId="1445" priority="24">
      <formula>J89&lt;0</formula>
    </cfRule>
  </conditionalFormatting>
  <conditionalFormatting sqref="K89:K102">
    <cfRule type="expression" dxfId="1444" priority="21">
      <formula>K89&gt;0</formula>
    </cfRule>
    <cfRule type="expression" dxfId="1443" priority="22">
      <formula>K89&lt;0</formula>
    </cfRule>
  </conditionalFormatting>
  <conditionalFormatting sqref="L89:L102">
    <cfRule type="expression" dxfId="1442" priority="19">
      <formula>L89&gt;0</formula>
    </cfRule>
    <cfRule type="expression" dxfId="1441" priority="20">
      <formula>L89&lt;0</formula>
    </cfRule>
  </conditionalFormatting>
  <conditionalFormatting sqref="F25:F28">
    <cfRule type="expression" dxfId="1440" priority="17">
      <formula>F25&gt;0</formula>
    </cfRule>
    <cfRule type="expression" dxfId="1439" priority="18">
      <formula>F25&lt;0</formula>
    </cfRule>
  </conditionalFormatting>
  <conditionalFormatting sqref="H25:H28">
    <cfRule type="expression" dxfId="1438" priority="15">
      <formula>H25&gt;0</formula>
    </cfRule>
    <cfRule type="expression" dxfId="1437" priority="16">
      <formula>H25&lt;0</formula>
    </cfRule>
  </conditionalFormatting>
  <conditionalFormatting sqref="F29:F30">
    <cfRule type="expression" dxfId="1436" priority="11">
      <formula>F29&gt;0</formula>
    </cfRule>
    <cfRule type="expression" dxfId="1435" priority="12">
      <formula>F29&lt;0</formula>
    </cfRule>
  </conditionalFormatting>
  <conditionalFormatting sqref="H29:H30">
    <cfRule type="expression" dxfId="1434" priority="9">
      <formula>H29&gt;0</formula>
    </cfRule>
    <cfRule type="expression" dxfId="1433" priority="10">
      <formula>H29&lt;0</formula>
    </cfRule>
  </conditionalFormatting>
  <conditionalFormatting sqref="J45">
    <cfRule type="expression" dxfId="1432" priority="7">
      <formula>J45&gt;0</formula>
    </cfRule>
    <cfRule type="expression" dxfId="1431" priority="8">
      <formula>J45&lt;0</formula>
    </cfRule>
  </conditionalFormatting>
  <conditionalFormatting sqref="F44:F45">
    <cfRule type="expression" dxfId="1430" priority="5">
      <formula>F44&gt;0</formula>
    </cfRule>
    <cfRule type="expression" dxfId="1429" priority="6">
      <formula>F44&lt;0</formula>
    </cfRule>
  </conditionalFormatting>
  <conditionalFormatting sqref="H44:H45">
    <cfRule type="expression" dxfId="1428" priority="3">
      <formula>H44&gt;0</formula>
    </cfRule>
    <cfRule type="expression" dxfId="1427" priority="4">
      <formula>H44&lt;0</formula>
    </cfRule>
  </conditionalFormatting>
  <conditionalFormatting sqref="J46:J49">
    <cfRule type="expression" dxfId="1426" priority="1">
      <formula>J46&gt;0</formula>
    </cfRule>
    <cfRule type="expression" dxfId="1425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1296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8" t="s">
        <v>78</v>
      </c>
      <c r="P21" s="878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4" priority="33">
      <formula>F7&gt;0</formula>
    </cfRule>
    <cfRule type="expression" dxfId="1423" priority="34">
      <formula>F7&lt;0</formula>
    </cfRule>
  </conditionalFormatting>
  <conditionalFormatting sqref="Q8">
    <cfRule type="expression" dxfId="1422" priority="31">
      <formula>Q8&gt;0</formula>
    </cfRule>
    <cfRule type="expression" dxfId="1421" priority="32">
      <formula>Q8&lt;0</formula>
    </cfRule>
  </conditionalFormatting>
  <conditionalFormatting sqref="F114:F135">
    <cfRule type="expression" dxfId="1420" priority="25">
      <formula>F114&gt;0</formula>
    </cfRule>
    <cfRule type="expression" dxfId="1419" priority="26">
      <formula>F114&lt;0</formula>
    </cfRule>
  </conditionalFormatting>
  <conditionalFormatting sqref="H114:H135">
    <cfRule type="expression" dxfId="1418" priority="23">
      <formula>H114&gt;0</formula>
    </cfRule>
    <cfRule type="expression" dxfId="1417" priority="24">
      <formula>H114&lt;0</formula>
    </cfRule>
  </conditionalFormatting>
  <conditionalFormatting sqref="Q10">
    <cfRule type="expression" dxfId="1416" priority="21">
      <formula>Q10&gt;0</formula>
    </cfRule>
    <cfRule type="expression" dxfId="1415" priority="22">
      <formula>Q10&lt;0</formula>
    </cfRule>
  </conditionalFormatting>
  <conditionalFormatting sqref="J31:J44">
    <cfRule type="expression" dxfId="1414" priority="19">
      <formula>J31&gt;0</formula>
    </cfRule>
    <cfRule type="expression" dxfId="1413" priority="20">
      <formula>J31&lt;0</formula>
    </cfRule>
  </conditionalFormatting>
  <conditionalFormatting sqref="K31:K44">
    <cfRule type="expression" dxfId="1412" priority="17">
      <formula>K31&gt;0</formula>
    </cfRule>
    <cfRule type="expression" dxfId="1411" priority="18">
      <formula>K31&lt;0</formula>
    </cfRule>
  </conditionalFormatting>
  <conditionalFormatting sqref="L31:L35 L37:L44">
    <cfRule type="expression" dxfId="1410" priority="15">
      <formula>L31&gt;0</formula>
    </cfRule>
    <cfRule type="expression" dxfId="1409" priority="16">
      <formula>L31&lt;0</formula>
    </cfRule>
  </conditionalFormatting>
  <conditionalFormatting sqref="M31:M44">
    <cfRule type="expression" dxfId="1408" priority="13">
      <formula>M31&gt;0</formula>
    </cfRule>
    <cfRule type="expression" dxfId="1407" priority="14">
      <formula>M31&lt;0</formula>
    </cfRule>
  </conditionalFormatting>
  <conditionalFormatting sqref="F82 H82">
    <cfRule type="expression" dxfId="1406" priority="9">
      <formula>F82&gt;0</formula>
    </cfRule>
    <cfRule type="expression" dxfId="1405" priority="10">
      <formula>F82&lt;0</formula>
    </cfRule>
  </conditionalFormatting>
  <conditionalFormatting sqref="F75:F81 H75:H81">
    <cfRule type="expression" dxfId="1404" priority="7">
      <formula>F75&gt;0</formula>
    </cfRule>
    <cfRule type="expression" dxfId="1403" priority="8">
      <formula>F75&lt;0</formula>
    </cfRule>
  </conditionalFormatting>
  <conditionalFormatting sqref="F71:F74 H71:H74">
    <cfRule type="expression" dxfId="1402" priority="5">
      <formula>F71&gt;0</formula>
    </cfRule>
    <cfRule type="expression" dxfId="1401" priority="6">
      <formula>F71&lt;0</formula>
    </cfRule>
  </conditionalFormatting>
  <conditionalFormatting sqref="F86 H84:H86">
    <cfRule type="expression" dxfId="1400" priority="3">
      <formula>F84&gt;0</formula>
    </cfRule>
    <cfRule type="expression" dxfId="1399" priority="4">
      <formula>F84&lt;0</formula>
    </cfRule>
  </conditionalFormatting>
  <conditionalFormatting sqref="J86">
    <cfRule type="expression" dxfId="1398" priority="1">
      <formula>J86&gt;0</formula>
    </cfRule>
    <cfRule type="expression" dxfId="139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6" priority="21">
      <formula>F47&gt;0</formula>
    </cfRule>
    <cfRule type="expression" dxfId="1395" priority="22">
      <formula>F47&lt;0</formula>
    </cfRule>
  </conditionalFormatting>
  <conditionalFormatting sqref="Q7">
    <cfRule type="expression" dxfId="1394" priority="19">
      <formula>Q7&gt;0</formula>
    </cfRule>
    <cfRule type="expression" dxfId="1393" priority="20">
      <formula>Q7&lt;0</formula>
    </cfRule>
  </conditionalFormatting>
  <conditionalFormatting sqref="Q8">
    <cfRule type="expression" dxfId="1392" priority="17">
      <formula>Q8&gt;0</formula>
    </cfRule>
    <cfRule type="expression" dxfId="1391" priority="18">
      <formula>Q8&lt;0</formula>
    </cfRule>
  </conditionalFormatting>
  <conditionalFormatting sqref="F25:F46">
    <cfRule type="expression" dxfId="1390" priority="15">
      <formula>F25&gt;0</formula>
    </cfRule>
    <cfRule type="expression" dxfId="1389" priority="16">
      <formula>F25&lt;0</formula>
    </cfRule>
  </conditionalFormatting>
  <conditionalFormatting sqref="H25:H46">
    <cfRule type="expression" dxfId="1388" priority="13">
      <formula>H25&gt;0</formula>
    </cfRule>
    <cfRule type="expression" dxfId="1387" priority="14">
      <formula>H25&lt;0</formula>
    </cfRule>
  </conditionalFormatting>
  <conditionalFormatting sqref="F89:F110">
    <cfRule type="expression" dxfId="1386" priority="11">
      <formula>F89&gt;0</formula>
    </cfRule>
    <cfRule type="expression" dxfId="1385" priority="12">
      <formula>F89&lt;0</formula>
    </cfRule>
  </conditionalFormatting>
  <conditionalFormatting sqref="H89:H110">
    <cfRule type="expression" dxfId="1384" priority="9">
      <formula>H89&gt;0</formula>
    </cfRule>
    <cfRule type="expression" dxfId="1383" priority="10">
      <formula>H89&lt;0</formula>
    </cfRule>
  </conditionalFormatting>
  <conditionalFormatting sqref="Q10">
    <cfRule type="expression" dxfId="1382" priority="7">
      <formula>Q10&gt;0</formula>
    </cfRule>
    <cfRule type="expression" dxfId="1381" priority="8">
      <formula>Q10&lt;0</formula>
    </cfRule>
  </conditionalFormatting>
  <conditionalFormatting sqref="J25:J38">
    <cfRule type="expression" dxfId="1380" priority="5">
      <formula>J25&gt;0</formula>
    </cfRule>
    <cfRule type="expression" dxfId="1379" priority="6">
      <formula>J25&lt;0</formula>
    </cfRule>
  </conditionalFormatting>
  <conditionalFormatting sqref="K25:K38">
    <cfRule type="expression" dxfId="1378" priority="3">
      <formula>K25&gt;0</formula>
    </cfRule>
    <cfRule type="expression" dxfId="1377" priority="4">
      <formula>K25&lt;0</formula>
    </cfRule>
  </conditionalFormatting>
  <conditionalFormatting sqref="L25:L38">
    <cfRule type="expression" dxfId="1376" priority="1">
      <formula>L25&gt;0</formula>
    </cfRule>
    <cfRule type="expression" dxfId="13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4" priority="43">
      <formula>F54&gt;0</formula>
    </cfRule>
    <cfRule type="expression" dxfId="1373" priority="44">
      <formula>F54&lt;0</formula>
    </cfRule>
  </conditionalFormatting>
  <conditionalFormatting sqref="Q7">
    <cfRule type="expression" dxfId="1372" priority="41">
      <formula>Q7&gt;0</formula>
    </cfRule>
    <cfRule type="expression" dxfId="1371" priority="42">
      <formula>Q7&lt;0</formula>
    </cfRule>
  </conditionalFormatting>
  <conditionalFormatting sqref="Q8">
    <cfRule type="expression" dxfId="1370" priority="39">
      <formula>Q8&gt;0</formula>
    </cfRule>
    <cfRule type="expression" dxfId="1369" priority="40">
      <formula>Q8&lt;0</formula>
    </cfRule>
  </conditionalFormatting>
  <conditionalFormatting sqref="F33:F36 F38:F53">
    <cfRule type="expression" dxfId="1368" priority="37">
      <formula>F33&gt;0</formula>
    </cfRule>
    <cfRule type="expression" dxfId="1367" priority="38">
      <formula>F33&lt;0</formula>
    </cfRule>
  </conditionalFormatting>
  <conditionalFormatting sqref="H33:H36 H38:H53">
    <cfRule type="expression" dxfId="1366" priority="35">
      <formula>H33&gt;0</formula>
    </cfRule>
    <cfRule type="expression" dxfId="1365" priority="36">
      <formula>H33&lt;0</formula>
    </cfRule>
  </conditionalFormatting>
  <conditionalFormatting sqref="Q10">
    <cfRule type="expression" dxfId="1364" priority="33">
      <formula>Q10&gt;0</formula>
    </cfRule>
    <cfRule type="expression" dxfId="1363" priority="34">
      <formula>Q10&lt;0</formula>
    </cfRule>
  </conditionalFormatting>
  <conditionalFormatting sqref="J25:J37">
    <cfRule type="expression" dxfId="1362" priority="31">
      <formula>J25&gt;0</formula>
    </cfRule>
    <cfRule type="expression" dxfId="1361" priority="32">
      <formula>J25&lt;0</formula>
    </cfRule>
  </conditionalFormatting>
  <conditionalFormatting sqref="K25:K38">
    <cfRule type="expression" dxfId="1360" priority="29">
      <formula>K25&gt;0</formula>
    </cfRule>
    <cfRule type="expression" dxfId="1359" priority="30">
      <formula>K25&lt;0</formula>
    </cfRule>
  </conditionalFormatting>
  <conditionalFormatting sqref="L25">
    <cfRule type="expression" dxfId="1358" priority="27">
      <formula>L25&gt;0</formula>
    </cfRule>
    <cfRule type="expression" dxfId="1357" priority="28">
      <formula>L25&lt;0</formula>
    </cfRule>
  </conditionalFormatting>
  <conditionalFormatting sqref="F89:F110">
    <cfRule type="expression" dxfId="1356" priority="25">
      <formula>F89&gt;0</formula>
    </cfRule>
    <cfRule type="expression" dxfId="1355" priority="26">
      <formula>F89&lt;0</formula>
    </cfRule>
  </conditionalFormatting>
  <conditionalFormatting sqref="H89:H110">
    <cfRule type="expression" dxfId="1354" priority="23">
      <formula>H89&gt;0</formula>
    </cfRule>
    <cfRule type="expression" dxfId="1353" priority="24">
      <formula>H89&lt;0</formula>
    </cfRule>
  </conditionalFormatting>
  <conditionalFormatting sqref="J89:J102">
    <cfRule type="expression" dxfId="1352" priority="21">
      <formula>J89&gt;0</formula>
    </cfRule>
    <cfRule type="expression" dxfId="1351" priority="22">
      <formula>J89&lt;0</formula>
    </cfRule>
  </conditionalFormatting>
  <conditionalFormatting sqref="K89:K102">
    <cfRule type="expression" dxfId="1350" priority="19">
      <formula>K89&gt;0</formula>
    </cfRule>
    <cfRule type="expression" dxfId="1349" priority="20">
      <formula>K89&lt;0</formula>
    </cfRule>
  </conditionalFormatting>
  <conditionalFormatting sqref="L89:L102">
    <cfRule type="expression" dxfId="1348" priority="17">
      <formula>L89&gt;0</formula>
    </cfRule>
    <cfRule type="expression" dxfId="1347" priority="18">
      <formula>L89&lt;0</formula>
    </cfRule>
  </conditionalFormatting>
  <conditionalFormatting sqref="F29:F32">
    <cfRule type="expression" dxfId="1346" priority="15">
      <formula>F29&gt;0</formula>
    </cfRule>
    <cfRule type="expression" dxfId="1345" priority="16">
      <formula>F29&lt;0</formula>
    </cfRule>
  </conditionalFormatting>
  <conditionalFormatting sqref="H29:H32">
    <cfRule type="expression" dxfId="1344" priority="13">
      <formula>H29&gt;0</formula>
    </cfRule>
    <cfRule type="expression" dxfId="1343" priority="14">
      <formula>H29&lt;0</formula>
    </cfRule>
  </conditionalFormatting>
  <conditionalFormatting sqref="F25:F28">
    <cfRule type="expression" dxfId="1342" priority="11">
      <formula>F25&gt;0</formula>
    </cfRule>
    <cfRule type="expression" dxfId="1341" priority="12">
      <formula>F25&lt;0</formula>
    </cfRule>
  </conditionalFormatting>
  <conditionalFormatting sqref="H25:H28">
    <cfRule type="expression" dxfId="1340" priority="9">
      <formula>H25&gt;0</formula>
    </cfRule>
    <cfRule type="expression" dxfId="1339" priority="10">
      <formula>H25&lt;0</formula>
    </cfRule>
  </conditionalFormatting>
  <conditionalFormatting sqref="F37">
    <cfRule type="expression" dxfId="1338" priority="7">
      <formula>F37&gt;0</formula>
    </cfRule>
    <cfRule type="expression" dxfId="1337" priority="8">
      <formula>F37&lt;0</formula>
    </cfRule>
  </conditionalFormatting>
  <conditionalFormatting sqref="H37">
    <cfRule type="expression" dxfId="1336" priority="5">
      <formula>H37&gt;0</formula>
    </cfRule>
    <cfRule type="expression" dxfId="1335" priority="6">
      <formula>H37&lt;0</formula>
    </cfRule>
  </conditionalFormatting>
  <conditionalFormatting sqref="J49">
    <cfRule type="expression" dxfId="1334" priority="3">
      <formula>J49&gt;0</formula>
    </cfRule>
    <cfRule type="expression" dxfId="1333" priority="4">
      <formula>J49&lt;0</formula>
    </cfRule>
  </conditionalFormatting>
  <conditionalFormatting sqref="J38:J48">
    <cfRule type="expression" dxfId="1332" priority="1">
      <formula>J38&gt;0</formula>
    </cfRule>
    <cfRule type="expression" dxfId="133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1283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1284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162</v>
      </c>
      <c r="R4" s="495">
        <v>-1.14E-2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9720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-1733.9599999999991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-1733.9599999999991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-0.15138519778312473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1.1851851851851851E-2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1274</v>
      </c>
    </row>
    <row r="13" spans="1:21" x14ac:dyDescent="0.25">
      <c r="B13" s="29"/>
      <c r="G13" s="29"/>
      <c r="H13" s="70"/>
      <c r="O13" s="11" t="s">
        <v>952</v>
      </c>
      <c r="Q13" s="2">
        <f>Q4/8.62</f>
        <v>18.793503480278424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178.20000000000002</v>
      </c>
    </row>
    <row r="23" spans="1:16" x14ac:dyDescent="0.25">
      <c r="O23" s="81">
        <v>1.0900000000000001</v>
      </c>
      <c r="P23" s="81">
        <f t="shared" ref="P23:P42" si="0">O23*$Q$4</f>
        <v>176.58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174.96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173.34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171.72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170.1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168.48000000000002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166.86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165.24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163.62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162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160.38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158.76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157.13999999999999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155.51999999999998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153.9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152.28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150.66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149.04000000000002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147.42000000000002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145.80000000000001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35">
      <formula>F47&gt;0</formula>
    </cfRule>
    <cfRule type="expression" dxfId="1329" priority="36">
      <formula>F47&lt;0</formula>
    </cfRule>
  </conditionalFormatting>
  <conditionalFormatting sqref="Q7">
    <cfRule type="expression" dxfId="1328" priority="33">
      <formula>Q7&gt;0</formula>
    </cfRule>
    <cfRule type="expression" dxfId="1327" priority="34">
      <formula>Q7&lt;0</formula>
    </cfRule>
  </conditionalFormatting>
  <conditionalFormatting sqref="Q8">
    <cfRule type="expression" dxfId="1326" priority="31">
      <formula>Q8&gt;0</formula>
    </cfRule>
    <cfRule type="expression" dxfId="1325" priority="32">
      <formula>Q8&lt;0</formula>
    </cfRule>
  </conditionalFormatting>
  <conditionalFormatting sqref="F34:F46">
    <cfRule type="expression" dxfId="1324" priority="29">
      <formula>F34&gt;0</formula>
    </cfRule>
    <cfRule type="expression" dxfId="1323" priority="30">
      <formula>F34&lt;0</formula>
    </cfRule>
  </conditionalFormatting>
  <conditionalFormatting sqref="H34:H46">
    <cfRule type="expression" dxfId="1322" priority="27">
      <formula>H34&gt;0</formula>
    </cfRule>
    <cfRule type="expression" dxfId="1321" priority="28">
      <formula>H34&lt;0</formula>
    </cfRule>
  </conditionalFormatting>
  <conditionalFormatting sqref="Q10">
    <cfRule type="expression" dxfId="1320" priority="25">
      <formula>Q10&gt;0</formula>
    </cfRule>
    <cfRule type="expression" dxfId="1319" priority="26">
      <formula>Q10&lt;0</formula>
    </cfRule>
  </conditionalFormatting>
  <conditionalFormatting sqref="J25:J38">
    <cfRule type="expression" dxfId="1318" priority="23">
      <formula>J25&gt;0</formula>
    </cfRule>
    <cfRule type="expression" dxfId="1317" priority="24">
      <formula>J25&lt;0</formula>
    </cfRule>
  </conditionalFormatting>
  <conditionalFormatting sqref="K25:K29 K31:K38">
    <cfRule type="expression" dxfId="1316" priority="21">
      <formula>K25&gt;0</formula>
    </cfRule>
    <cfRule type="expression" dxfId="1315" priority="22">
      <formula>K25&lt;0</formula>
    </cfRule>
  </conditionalFormatting>
  <conditionalFormatting sqref="L25:L38">
    <cfRule type="expression" dxfId="1314" priority="19">
      <formula>L25&gt;0</formula>
    </cfRule>
    <cfRule type="expression" dxfId="1313" priority="20">
      <formula>L25&lt;0</formula>
    </cfRule>
  </conditionalFormatting>
  <conditionalFormatting sqref="F89:F110">
    <cfRule type="expression" dxfId="1312" priority="17">
      <formula>F89&gt;0</formula>
    </cfRule>
    <cfRule type="expression" dxfId="1311" priority="18">
      <formula>F89&lt;0</formula>
    </cfRule>
  </conditionalFormatting>
  <conditionalFormatting sqref="H89:H110">
    <cfRule type="expression" dxfId="1310" priority="15">
      <formula>H89&gt;0</formula>
    </cfRule>
    <cfRule type="expression" dxfId="1309" priority="16">
      <formula>H89&lt;0</formula>
    </cfRule>
  </conditionalFormatting>
  <conditionalFormatting sqref="J89:J102">
    <cfRule type="expression" dxfId="1308" priority="13">
      <formula>J89&gt;0</formula>
    </cfRule>
    <cfRule type="expression" dxfId="1307" priority="14">
      <formula>J89&lt;0</formula>
    </cfRule>
  </conditionalFormatting>
  <conditionalFormatting sqref="K89:K102">
    <cfRule type="expression" dxfId="1306" priority="11">
      <formula>K89&gt;0</formula>
    </cfRule>
    <cfRule type="expression" dxfId="1305" priority="12">
      <formula>K89&lt;0</formula>
    </cfRule>
  </conditionalFormatting>
  <conditionalFormatting sqref="L89:L102">
    <cfRule type="expression" dxfId="1304" priority="9">
      <formula>L89&gt;0</formula>
    </cfRule>
    <cfRule type="expression" dxfId="1303" priority="10">
      <formula>L89&lt;0</formula>
    </cfRule>
  </conditionalFormatting>
  <conditionalFormatting sqref="F25:F27">
    <cfRule type="expression" dxfId="1302" priority="7">
      <formula>F25&gt;0</formula>
    </cfRule>
    <cfRule type="expression" dxfId="1301" priority="8">
      <formula>F25&lt;0</formula>
    </cfRule>
  </conditionalFormatting>
  <conditionalFormatting sqref="H25:H27">
    <cfRule type="expression" dxfId="1300" priority="5">
      <formula>H25&gt;0</formula>
    </cfRule>
    <cfRule type="expression" dxfId="1299" priority="6">
      <formula>H25&lt;0</formula>
    </cfRule>
  </conditionalFormatting>
  <conditionalFormatting sqref="F28:F33">
    <cfRule type="expression" dxfId="1298" priority="3">
      <formula>F28&gt;0</formula>
    </cfRule>
    <cfRule type="expression" dxfId="1297" priority="4">
      <formula>F28&lt;0</formula>
    </cfRule>
  </conditionalFormatting>
  <conditionalFormatting sqref="H28:H33">
    <cfRule type="expression" dxfId="1296" priority="1">
      <formula>H28&gt;0</formula>
    </cfRule>
    <cfRule type="expression" dxfId="129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55.98</v>
      </c>
      <c r="R4" s="495">
        <v>3.5999999999999999E-3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22392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-676.40999999999985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-676.40999999999985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-2.932191685512785E-2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4.4658806716684533E-2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1297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14.770448548812665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61.578000000000003</v>
      </c>
    </row>
    <row r="23" spans="1:16" x14ac:dyDescent="0.25">
      <c r="O23" s="81">
        <v>1.0900000000000001</v>
      </c>
      <c r="P23" s="81">
        <f t="shared" ref="P23:P42" si="1">O23*$Q$4</f>
        <v>61.0182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60.458399999999997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59.898600000000002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59.338799999999999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58.778999999999996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58.219200000000001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57.659399999999998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57.099599999999995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56.5398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55.420199999999994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54.860399999999998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54.300599999999996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53.740799999999993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53.180999999999997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52.621199999999995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52.061399999999999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51.501599999999996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50.941800000000001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50.381999999999998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4" priority="35">
      <formula>F25&gt;0</formula>
    </cfRule>
    <cfRule type="expression" dxfId="1293" priority="36">
      <formula>F25&lt;0</formula>
    </cfRule>
  </conditionalFormatting>
  <conditionalFormatting sqref="Q7">
    <cfRule type="expression" dxfId="1292" priority="33">
      <formula>Q7&gt;0</formula>
    </cfRule>
    <cfRule type="expression" dxfId="1291" priority="34">
      <formula>Q7&lt;0</formula>
    </cfRule>
  </conditionalFormatting>
  <conditionalFormatting sqref="Q8">
    <cfRule type="expression" dxfId="1290" priority="31">
      <formula>Q8&gt;0</formula>
    </cfRule>
    <cfRule type="expression" dxfId="1289" priority="32">
      <formula>Q8&lt;0</formula>
    </cfRule>
  </conditionalFormatting>
  <conditionalFormatting sqref="F39:F57">
    <cfRule type="expression" dxfId="1288" priority="29">
      <formula>F39&gt;0</formula>
    </cfRule>
    <cfRule type="expression" dxfId="1287" priority="30">
      <formula>F39&lt;0</formula>
    </cfRule>
  </conditionalFormatting>
  <conditionalFormatting sqref="H39:H57">
    <cfRule type="expression" dxfId="1286" priority="27">
      <formula>H39&gt;0</formula>
    </cfRule>
    <cfRule type="expression" dxfId="1285" priority="28">
      <formula>H39&lt;0</formula>
    </cfRule>
  </conditionalFormatting>
  <conditionalFormatting sqref="Q10">
    <cfRule type="expression" dxfId="1284" priority="25">
      <formula>Q10&gt;0</formula>
    </cfRule>
    <cfRule type="expression" dxfId="1283" priority="26">
      <formula>Q10&lt;0</formula>
    </cfRule>
  </conditionalFormatting>
  <conditionalFormatting sqref="L25:L32">
    <cfRule type="expression" dxfId="1282" priority="19">
      <formula>L25&gt;0</formula>
    </cfRule>
    <cfRule type="expression" dxfId="1281" priority="20">
      <formula>L25&lt;0</formula>
    </cfRule>
  </conditionalFormatting>
  <conditionalFormatting sqref="F88:F109">
    <cfRule type="expression" dxfId="1280" priority="17">
      <formula>F88&gt;0</formula>
    </cfRule>
    <cfRule type="expression" dxfId="1279" priority="18">
      <formula>F88&lt;0</formula>
    </cfRule>
  </conditionalFormatting>
  <conditionalFormatting sqref="H88:H109">
    <cfRule type="expression" dxfId="1278" priority="15">
      <formula>H88&gt;0</formula>
    </cfRule>
    <cfRule type="expression" dxfId="1277" priority="16">
      <formula>H88&lt;0</formula>
    </cfRule>
  </conditionalFormatting>
  <conditionalFormatting sqref="J88:J101">
    <cfRule type="expression" dxfId="1276" priority="13">
      <formula>J88&gt;0</formula>
    </cfRule>
    <cfRule type="expression" dxfId="1275" priority="14">
      <formula>J88&lt;0</formula>
    </cfRule>
  </conditionalFormatting>
  <conditionalFormatting sqref="K88:K101">
    <cfRule type="expression" dxfId="1274" priority="11">
      <formula>K88&gt;0</formula>
    </cfRule>
    <cfRule type="expression" dxfId="1273" priority="12">
      <formula>K88&lt;0</formula>
    </cfRule>
  </conditionalFormatting>
  <conditionalFormatting sqref="L88:L101">
    <cfRule type="expression" dxfId="1272" priority="9">
      <formula>L88&gt;0</formula>
    </cfRule>
    <cfRule type="expression" dxfId="1271" priority="10">
      <formula>L88&lt;0</formula>
    </cfRule>
  </conditionalFormatting>
  <conditionalFormatting sqref="F25:F29">
    <cfRule type="expression" dxfId="1270" priority="7">
      <formula>F25&gt;0</formula>
    </cfRule>
    <cfRule type="expression" dxfId="1269" priority="8">
      <formula>F25&lt;0</formula>
    </cfRule>
  </conditionalFormatting>
  <conditionalFormatting sqref="H25:H29">
    <cfRule type="expression" dxfId="1268" priority="5">
      <formula>H25&gt;0</formula>
    </cfRule>
    <cfRule type="expression" dxfId="1267" priority="6">
      <formula>H25&lt;0</formula>
    </cfRule>
  </conditionalFormatting>
  <conditionalFormatting sqref="F35:F38">
    <cfRule type="expression" dxfId="1266" priority="3">
      <formula>F35&gt;0</formula>
    </cfRule>
    <cfRule type="expression" dxfId="1265" priority="4">
      <formula>F35&lt;0</formula>
    </cfRule>
  </conditionalFormatting>
  <conditionalFormatting sqref="H35:H38">
    <cfRule type="expression" dxfId="1264" priority="1">
      <formula>H35&gt;0</formula>
    </cfRule>
    <cfRule type="expression" dxfId="1263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2" priority="35">
      <formula>F47&gt;0</formula>
    </cfRule>
    <cfRule type="expression" dxfId="1261" priority="36">
      <formula>F47&lt;0</formula>
    </cfRule>
  </conditionalFormatting>
  <conditionalFormatting sqref="Q7">
    <cfRule type="expression" dxfId="1260" priority="33">
      <formula>Q7&gt;0</formula>
    </cfRule>
    <cfRule type="expression" dxfId="1259" priority="34">
      <formula>Q7&lt;0</formula>
    </cfRule>
  </conditionalFormatting>
  <conditionalFormatting sqref="Q8">
    <cfRule type="expression" dxfId="1258" priority="31">
      <formula>Q8&gt;0</formula>
    </cfRule>
    <cfRule type="expression" dxfId="1257" priority="32">
      <formula>Q8&lt;0</formula>
    </cfRule>
  </conditionalFormatting>
  <conditionalFormatting sqref="F32:F46">
    <cfRule type="expression" dxfId="1256" priority="29">
      <formula>F32&gt;0</formula>
    </cfRule>
    <cfRule type="expression" dxfId="1255" priority="30">
      <formula>F32&lt;0</formula>
    </cfRule>
  </conditionalFormatting>
  <conditionalFormatting sqref="H32:H46">
    <cfRule type="expression" dxfId="1254" priority="27">
      <formula>H32&gt;0</formula>
    </cfRule>
    <cfRule type="expression" dxfId="1253" priority="28">
      <formula>H32&lt;0</formula>
    </cfRule>
  </conditionalFormatting>
  <conditionalFormatting sqref="Q10">
    <cfRule type="expression" dxfId="1252" priority="25">
      <formula>Q10&gt;0</formula>
    </cfRule>
    <cfRule type="expression" dxfId="1251" priority="26">
      <formula>Q10&lt;0</formula>
    </cfRule>
  </conditionalFormatting>
  <conditionalFormatting sqref="J25:J38">
    <cfRule type="expression" dxfId="1250" priority="23">
      <formula>J25&gt;0</formula>
    </cfRule>
    <cfRule type="expression" dxfId="1249" priority="24">
      <formula>J25&lt;0</formula>
    </cfRule>
  </conditionalFormatting>
  <conditionalFormatting sqref="K25:K38">
    <cfRule type="expression" dxfId="1248" priority="21">
      <formula>K25&gt;0</formula>
    </cfRule>
    <cfRule type="expression" dxfId="1247" priority="22">
      <formula>K25&lt;0</formula>
    </cfRule>
  </conditionalFormatting>
  <conditionalFormatting sqref="L25:L38">
    <cfRule type="expression" dxfId="1246" priority="19">
      <formula>L25&gt;0</formula>
    </cfRule>
    <cfRule type="expression" dxfId="1245" priority="20">
      <formula>L25&lt;0</formula>
    </cfRule>
  </conditionalFormatting>
  <conditionalFormatting sqref="F89:F110">
    <cfRule type="expression" dxfId="1244" priority="17">
      <formula>F89&gt;0</formula>
    </cfRule>
    <cfRule type="expression" dxfId="1243" priority="18">
      <formula>F89&lt;0</formula>
    </cfRule>
  </conditionalFormatting>
  <conditionalFormatting sqref="H89:H110">
    <cfRule type="expression" dxfId="1242" priority="15">
      <formula>H89&gt;0</formula>
    </cfRule>
    <cfRule type="expression" dxfId="1241" priority="16">
      <formula>H89&lt;0</formula>
    </cfRule>
  </conditionalFormatting>
  <conditionalFormatting sqref="J89:J102">
    <cfRule type="expression" dxfId="1240" priority="13">
      <formula>J89&gt;0</formula>
    </cfRule>
    <cfRule type="expression" dxfId="1239" priority="14">
      <formula>J89&lt;0</formula>
    </cfRule>
  </conditionalFormatting>
  <conditionalFormatting sqref="K89:K102">
    <cfRule type="expression" dxfId="1238" priority="11">
      <formula>K89&gt;0</formula>
    </cfRule>
    <cfRule type="expression" dxfId="1237" priority="12">
      <formula>K89&lt;0</formula>
    </cfRule>
  </conditionalFormatting>
  <conditionalFormatting sqref="L89:L102">
    <cfRule type="expression" dxfId="1236" priority="9">
      <formula>L89&gt;0</formula>
    </cfRule>
    <cfRule type="expression" dxfId="1235" priority="10">
      <formula>L89&lt;0</formula>
    </cfRule>
  </conditionalFormatting>
  <conditionalFormatting sqref="F25:F28">
    <cfRule type="expression" dxfId="1234" priority="7">
      <formula>F25&gt;0</formula>
    </cfRule>
    <cfRule type="expression" dxfId="1233" priority="8">
      <formula>F25&lt;0</formula>
    </cfRule>
  </conditionalFormatting>
  <conditionalFormatting sqref="H25:H28">
    <cfRule type="expression" dxfId="1232" priority="5">
      <formula>H25&gt;0</formula>
    </cfRule>
    <cfRule type="expression" dxfId="1231" priority="6">
      <formula>H25&lt;0</formula>
    </cfRule>
  </conditionalFormatting>
  <conditionalFormatting sqref="F29:F31">
    <cfRule type="expression" dxfId="1230" priority="3">
      <formula>F29&gt;0</formula>
    </cfRule>
    <cfRule type="expression" dxfId="1229" priority="4">
      <formula>F29&lt;0</formula>
    </cfRule>
  </conditionalFormatting>
  <conditionalFormatting sqref="H29:H31">
    <cfRule type="expression" dxfId="1228" priority="1">
      <formula>H29&gt;0</formula>
    </cfRule>
    <cfRule type="expression" dxfId="12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3"/>
  <sheetViews>
    <sheetView workbookViewId="0">
      <pane ySplit="1" topLeftCell="A5" activePane="bottomLeft" state="frozen"/>
      <selection activeCell="A2" sqref="A2"/>
      <selection pane="bottomLeft" activeCell="I12" sqref="I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4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80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114.42762499999996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119.2899</v>
      </c>
      <c r="R4" s="495">
        <v>2.52E-2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9543.1920000000009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9154.2099999999973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388.98200000000179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388.98200000000179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4.2492142959359894E-2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4.3591284760905995E-3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/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13.83873549883991</v>
      </c>
      <c r="T13" s="1">
        <v>43260</v>
      </c>
      <c r="U13" t="s">
        <v>1100</v>
      </c>
    </row>
    <row r="14" spans="1:21" x14ac:dyDescent="0.25">
      <c r="B14" s="474">
        <v>43396</v>
      </c>
      <c r="C14" s="4">
        <v>20</v>
      </c>
      <c r="D14" s="2">
        <v>117.79</v>
      </c>
      <c r="E14" s="2">
        <v>0</v>
      </c>
      <c r="F14" s="2">
        <f t="shared" si="0"/>
        <v>2355.8000000000002</v>
      </c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SUM(C2:C14)</f>
        <v>290</v>
      </c>
      <c r="D18" s="18"/>
      <c r="E18" s="18"/>
      <c r="F18" s="18">
        <f>SUM(F2:F14)</f>
        <v>38164.199999999997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131.21889000000002</v>
      </c>
    </row>
    <row r="20" spans="1:21" x14ac:dyDescent="0.25">
      <c r="O20" s="81">
        <v>1.0900000000000001</v>
      </c>
      <c r="P20" s="81">
        <f t="shared" ref="P20:P39" si="2">O20*$Q$4</f>
        <v>130.025991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128.83309200000002</v>
      </c>
    </row>
    <row r="22" spans="1:21" x14ac:dyDescent="0.25">
      <c r="O22" s="81">
        <v>1.07</v>
      </c>
      <c r="P22" s="81">
        <f t="shared" si="2"/>
        <v>127.64019300000001</v>
      </c>
    </row>
    <row r="23" spans="1:21" x14ac:dyDescent="0.25">
      <c r="O23" s="81">
        <v>1.06</v>
      </c>
      <c r="P23" s="81">
        <f t="shared" si="2"/>
        <v>126.44729400000001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125.254395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124.06149600000001</v>
      </c>
      <c r="T25" s="156">
        <v>43305</v>
      </c>
      <c r="U25" t="s">
        <v>1153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122.86859700000001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121.67569800000001</v>
      </c>
      <c r="T27" s="156">
        <v>43313</v>
      </c>
      <c r="U27" t="s">
        <v>1152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120.482799</v>
      </c>
      <c r="T28" s="156">
        <v>43314</v>
      </c>
      <c r="U28" t="s">
        <v>1155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119.2899</v>
      </c>
      <c r="T29" s="156">
        <v>43326</v>
      </c>
      <c r="U29" t="s">
        <v>1154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118.09700100000001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116.90410199999999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115.711203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114.518304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113.325405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112.13250599999999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110.93960700000001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109.74670800000001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108.553809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107.36091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1" si="15">C55*(E55-D55)</f>
        <v>1388.1899999999998</v>
      </c>
      <c r="G55" s="39">
        <f t="shared" ref="G55:G61" si="16">D55*C55</f>
        <v>1710.81</v>
      </c>
      <c r="H55" s="222">
        <f t="shared" ref="H55:H61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>
        <v>20</v>
      </c>
      <c r="B61" s="184">
        <v>43396</v>
      </c>
      <c r="C61" s="10">
        <v>80</v>
      </c>
      <c r="D61" s="39">
        <v>114.4276</v>
      </c>
      <c r="E61" s="39">
        <v>121.01</v>
      </c>
      <c r="F61" s="39">
        <f t="shared" si="15"/>
        <v>526.59200000000055</v>
      </c>
      <c r="G61" s="39">
        <f t="shared" si="16"/>
        <v>9154.2080000000005</v>
      </c>
      <c r="H61" s="222">
        <f t="shared" si="17"/>
        <v>5.7524583229920115E-2</v>
      </c>
      <c r="I61" s="39"/>
      <c r="J61" s="39"/>
      <c r="K61" s="39"/>
      <c r="L61" s="39">
        <v>14.04</v>
      </c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897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conditionalFormatting sqref="O19:O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58:F60 H58:H60 H64:H66 F64:F66">
    <cfRule type="expression" dxfId="1226" priority="37">
      <formula>F7&gt;0</formula>
    </cfRule>
    <cfRule type="expression" dxfId="1225" priority="38">
      <formula>F7&lt;0</formula>
    </cfRule>
  </conditionalFormatting>
  <conditionalFormatting sqref="Q8">
    <cfRule type="expression" dxfId="1224" priority="35">
      <formula>Q8&gt;0</formula>
    </cfRule>
    <cfRule type="expression" dxfId="1223" priority="36">
      <formula>Q8&lt;0</formula>
    </cfRule>
  </conditionalFormatting>
  <conditionalFormatting sqref="F34:F54">
    <cfRule type="expression" dxfId="1222" priority="33">
      <formula>F34&gt;0</formula>
    </cfRule>
    <cfRule type="expression" dxfId="1221" priority="34">
      <formula>F34&lt;0</formula>
    </cfRule>
  </conditionalFormatting>
  <conditionalFormatting sqref="H34:H54">
    <cfRule type="expression" dxfId="1220" priority="31">
      <formula>H34&gt;0</formula>
    </cfRule>
    <cfRule type="expression" dxfId="1219" priority="32">
      <formula>H34&lt;0</formula>
    </cfRule>
  </conditionalFormatting>
  <conditionalFormatting sqref="Q10">
    <cfRule type="expression" dxfId="1218" priority="29">
      <formula>Q10&gt;0</formula>
    </cfRule>
    <cfRule type="expression" dxfId="1217" priority="30">
      <formula>Q10&lt;0</formula>
    </cfRule>
  </conditionalFormatting>
  <conditionalFormatting sqref="J25:J38">
    <cfRule type="expression" dxfId="1216" priority="27">
      <formula>J25&gt;0</formula>
    </cfRule>
    <cfRule type="expression" dxfId="1215" priority="28">
      <formula>J25&lt;0</formula>
    </cfRule>
  </conditionalFormatting>
  <conditionalFormatting sqref="K25:K35 K37:K38">
    <cfRule type="expression" dxfId="1214" priority="25">
      <formula>K25&gt;0</formula>
    </cfRule>
    <cfRule type="expression" dxfId="1213" priority="26">
      <formula>K25&lt;0</formula>
    </cfRule>
  </conditionalFormatting>
  <conditionalFormatting sqref="L25">
    <cfRule type="expression" dxfId="1212" priority="23">
      <formula>L25&gt;0</formula>
    </cfRule>
    <cfRule type="expression" dxfId="1211" priority="24">
      <formula>L25&lt;0</formula>
    </cfRule>
  </conditionalFormatting>
  <conditionalFormatting sqref="F92:F113">
    <cfRule type="expression" dxfId="1210" priority="21">
      <formula>F92&gt;0</formula>
    </cfRule>
    <cfRule type="expression" dxfId="1209" priority="22">
      <formula>F92&lt;0</formula>
    </cfRule>
  </conditionalFormatting>
  <conditionalFormatting sqref="H92:H113">
    <cfRule type="expression" dxfId="1208" priority="19">
      <formula>H92&gt;0</formula>
    </cfRule>
    <cfRule type="expression" dxfId="1207" priority="20">
      <formula>H92&lt;0</formula>
    </cfRule>
  </conditionalFormatting>
  <conditionalFormatting sqref="J92:J105">
    <cfRule type="expression" dxfId="1206" priority="17">
      <formula>J92&gt;0</formula>
    </cfRule>
    <cfRule type="expression" dxfId="1205" priority="18">
      <formula>J92&lt;0</formula>
    </cfRule>
  </conditionalFormatting>
  <conditionalFormatting sqref="K92:K105">
    <cfRule type="expression" dxfId="1204" priority="15">
      <formula>K92&gt;0</formula>
    </cfRule>
    <cfRule type="expression" dxfId="1203" priority="16">
      <formula>K92&lt;0</formula>
    </cfRule>
  </conditionalFormatting>
  <conditionalFormatting sqref="L92:L105">
    <cfRule type="expression" dxfId="1202" priority="13">
      <formula>L92&gt;0</formula>
    </cfRule>
    <cfRule type="expression" dxfId="1201" priority="14">
      <formula>L92&lt;0</formula>
    </cfRule>
  </conditionalFormatting>
  <conditionalFormatting sqref="F25:F33">
    <cfRule type="expression" dxfId="1200" priority="11">
      <formula>F25&gt;0</formula>
    </cfRule>
    <cfRule type="expression" dxfId="1199" priority="12">
      <formula>F25&lt;0</formula>
    </cfRule>
  </conditionalFormatting>
  <conditionalFormatting sqref="H25:H33">
    <cfRule type="expression" dxfId="1198" priority="9">
      <formula>H25&gt;0</formula>
    </cfRule>
    <cfRule type="expression" dxfId="1197" priority="10">
      <formula>H25&lt;0</formula>
    </cfRule>
  </conditionalFormatting>
  <conditionalFormatting sqref="J54">
    <cfRule type="expression" dxfId="1196" priority="7">
      <formula>J54&gt;0</formula>
    </cfRule>
    <cfRule type="expression" dxfId="1195" priority="8">
      <formula>J54&lt;0</formula>
    </cfRule>
  </conditionalFormatting>
  <conditionalFormatting sqref="F55:F57">
    <cfRule type="expression" dxfId="1194" priority="5">
      <formula>F55&gt;0</formula>
    </cfRule>
    <cfRule type="expression" dxfId="1193" priority="6">
      <formula>F55&lt;0</formula>
    </cfRule>
  </conditionalFormatting>
  <conditionalFormatting sqref="H55:H57">
    <cfRule type="expression" dxfId="1192" priority="3">
      <formula>H55&gt;0</formula>
    </cfRule>
    <cfRule type="expression" dxfId="1191" priority="4">
      <formula>H55&lt;0</formula>
    </cfRule>
  </conditionalFormatting>
  <conditionalFormatting sqref="H61:H63 F61:F63">
    <cfRule type="expression" dxfId="1190" priority="1">
      <formula>F61&gt;0</formula>
    </cfRule>
    <cfRule type="expression" dxfId="118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8" priority="31">
      <formula>F47&gt;0</formula>
    </cfRule>
    <cfRule type="expression" dxfId="1187" priority="32">
      <formula>F47&lt;0</formula>
    </cfRule>
  </conditionalFormatting>
  <conditionalFormatting sqref="Q7">
    <cfRule type="expression" dxfId="1186" priority="29">
      <formula>Q7&gt;0</formula>
    </cfRule>
    <cfRule type="expression" dxfId="1185" priority="30">
      <formula>Q7&lt;0</formula>
    </cfRule>
  </conditionalFormatting>
  <conditionalFormatting sqref="Q8">
    <cfRule type="expression" dxfId="1184" priority="27">
      <formula>Q8&gt;0</formula>
    </cfRule>
    <cfRule type="expression" dxfId="1183" priority="28">
      <formula>Q8&lt;0</formula>
    </cfRule>
  </conditionalFormatting>
  <conditionalFormatting sqref="F32:F46">
    <cfRule type="expression" dxfId="1182" priority="25">
      <formula>F32&gt;0</formula>
    </cfRule>
    <cfRule type="expression" dxfId="1181" priority="26">
      <formula>F32&lt;0</formula>
    </cfRule>
  </conditionalFormatting>
  <conditionalFormatting sqref="H32:H46">
    <cfRule type="expression" dxfId="1180" priority="23">
      <formula>H32&gt;0</formula>
    </cfRule>
    <cfRule type="expression" dxfId="1179" priority="24">
      <formula>H32&lt;0</formula>
    </cfRule>
  </conditionalFormatting>
  <conditionalFormatting sqref="Q10">
    <cfRule type="expression" dxfId="1178" priority="21">
      <formula>Q10&gt;0</formula>
    </cfRule>
    <cfRule type="expression" dxfId="1177" priority="22">
      <formula>Q10&lt;0</formula>
    </cfRule>
  </conditionalFormatting>
  <conditionalFormatting sqref="J25:J38">
    <cfRule type="expression" dxfId="1176" priority="19">
      <formula>J25&gt;0</formula>
    </cfRule>
    <cfRule type="expression" dxfId="1175" priority="20">
      <formula>J25&lt;0</formula>
    </cfRule>
  </conditionalFormatting>
  <conditionalFormatting sqref="K25:K38">
    <cfRule type="expression" dxfId="1174" priority="17">
      <formula>K25&gt;0</formula>
    </cfRule>
    <cfRule type="expression" dxfId="1173" priority="18">
      <formula>K25&lt;0</formula>
    </cfRule>
  </conditionalFormatting>
  <conditionalFormatting sqref="L25:L38">
    <cfRule type="expression" dxfId="1172" priority="15">
      <formula>L25&gt;0</formula>
    </cfRule>
    <cfRule type="expression" dxfId="1171" priority="16">
      <formula>L25&lt;0</formula>
    </cfRule>
  </conditionalFormatting>
  <conditionalFormatting sqref="F89:F110">
    <cfRule type="expression" dxfId="1170" priority="13">
      <formula>F89&gt;0</formula>
    </cfRule>
    <cfRule type="expression" dxfId="1169" priority="14">
      <formula>F89&lt;0</formula>
    </cfRule>
  </conditionalFormatting>
  <conditionalFormatting sqref="H89:H110">
    <cfRule type="expression" dxfId="1168" priority="11">
      <formula>H89&gt;0</formula>
    </cfRule>
    <cfRule type="expression" dxfId="1167" priority="12">
      <formula>H89&lt;0</formula>
    </cfRule>
  </conditionalFormatting>
  <conditionalFormatting sqref="J89:J102">
    <cfRule type="expression" dxfId="1166" priority="9">
      <formula>J89&gt;0</formula>
    </cfRule>
    <cfRule type="expression" dxfId="1165" priority="10">
      <formula>J89&lt;0</formula>
    </cfRule>
  </conditionalFormatting>
  <conditionalFormatting sqref="K89:K102">
    <cfRule type="expression" dxfId="1164" priority="7">
      <formula>K89&gt;0</formula>
    </cfRule>
    <cfRule type="expression" dxfId="1163" priority="8">
      <formula>K89&lt;0</formula>
    </cfRule>
  </conditionalFormatting>
  <conditionalFormatting sqref="L89:L102">
    <cfRule type="expression" dxfId="1162" priority="5">
      <formula>L89&gt;0</formula>
    </cfRule>
    <cfRule type="expression" dxfId="1161" priority="6">
      <formula>L89&lt;0</formula>
    </cfRule>
  </conditionalFormatting>
  <conditionalFormatting sqref="F25:F31">
    <cfRule type="expression" dxfId="1160" priority="3">
      <formula>F25&gt;0</formula>
    </cfRule>
    <cfRule type="expression" dxfId="1159" priority="4">
      <formula>F25&lt;0</formula>
    </cfRule>
  </conditionalFormatting>
  <conditionalFormatting sqref="H25:H31">
    <cfRule type="expression" dxfId="1158" priority="1">
      <formula>H25&gt;0</formula>
    </cfRule>
    <cfRule type="expression" dxfId="115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74.119900000000001</v>
      </c>
      <c r="R4" s="495">
        <v>4.1000000000000003E-3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4447.1940000000004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560.6939999999986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560.6939999999986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0.14426707834812771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1.2951987253085879E-2</v>
      </c>
      <c r="R11">
        <v>0.24</v>
      </c>
    </row>
    <row r="12" spans="1:21" x14ac:dyDescent="0.25">
      <c r="H12" s="70"/>
      <c r="O12" s="11" t="s">
        <v>925</v>
      </c>
      <c r="Q12" s="1" t="s">
        <v>1318</v>
      </c>
    </row>
    <row r="13" spans="1:21" x14ac:dyDescent="0.25">
      <c r="H13" s="70"/>
      <c r="O13" s="11" t="s">
        <v>952</v>
      </c>
      <c r="Q13" s="2">
        <f>Q4/3.55</f>
        <v>20.878845070422535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81.531890000000004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80.79069100000001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80.049492000000001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79.308293000000006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78.567094000000012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77.825895000000003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77.084696000000008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76.343496999999999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75.602298000000005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74.861098999999996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74.119900000000001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73.378701000000007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72.637501999999998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71.896303000000003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71.155103999999994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70.413905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69.672705999999991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68.931507000000011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68.190308000000002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67.449109000000007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66.707909999999998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6" priority="35">
      <formula>F47&gt;0</formula>
    </cfRule>
    <cfRule type="expression" dxfId="1155" priority="36">
      <formula>F47&lt;0</formula>
    </cfRule>
  </conditionalFormatting>
  <conditionalFormatting sqref="Q7">
    <cfRule type="expression" dxfId="1154" priority="33">
      <formula>Q7&gt;0</formula>
    </cfRule>
    <cfRule type="expression" dxfId="1153" priority="34">
      <formula>Q7&lt;0</formula>
    </cfRule>
  </conditionalFormatting>
  <conditionalFormatting sqref="Q8">
    <cfRule type="expression" dxfId="1152" priority="31">
      <formula>Q8&gt;0</formula>
    </cfRule>
    <cfRule type="expression" dxfId="1151" priority="32">
      <formula>Q8&lt;0</formula>
    </cfRule>
  </conditionalFormatting>
  <conditionalFormatting sqref="F30:F33 F38:F46">
    <cfRule type="expression" dxfId="1150" priority="29">
      <formula>F30&gt;0</formula>
    </cfRule>
    <cfRule type="expression" dxfId="1149" priority="30">
      <formula>F30&lt;0</formula>
    </cfRule>
  </conditionalFormatting>
  <conditionalFormatting sqref="H30:H33 H37:H46">
    <cfRule type="expression" dxfId="1148" priority="27">
      <formula>H30&gt;0</formula>
    </cfRule>
    <cfRule type="expression" dxfId="1147" priority="28">
      <formula>H30&lt;0</formula>
    </cfRule>
  </conditionalFormatting>
  <conditionalFormatting sqref="Q10">
    <cfRule type="expression" dxfId="1146" priority="25">
      <formula>Q10&gt;0</formula>
    </cfRule>
    <cfRule type="expression" dxfId="1145" priority="26">
      <formula>Q10&lt;0</formula>
    </cfRule>
  </conditionalFormatting>
  <conditionalFormatting sqref="J25:J38">
    <cfRule type="expression" dxfId="1144" priority="23">
      <formula>J25&gt;0</formula>
    </cfRule>
    <cfRule type="expression" dxfId="1143" priority="24">
      <formula>J25&lt;0</formula>
    </cfRule>
  </conditionalFormatting>
  <conditionalFormatting sqref="K25:K38">
    <cfRule type="expression" dxfId="1142" priority="21">
      <formula>K25&gt;0</formula>
    </cfRule>
    <cfRule type="expression" dxfId="1141" priority="22">
      <formula>K25&lt;0</formula>
    </cfRule>
  </conditionalFormatting>
  <conditionalFormatting sqref="L25:L38">
    <cfRule type="expression" dxfId="1140" priority="19">
      <formula>L25&gt;0</formula>
    </cfRule>
    <cfRule type="expression" dxfId="1139" priority="20">
      <formula>L25&lt;0</formula>
    </cfRule>
  </conditionalFormatting>
  <conditionalFormatting sqref="F89:F110">
    <cfRule type="expression" dxfId="1138" priority="17">
      <formula>F89&gt;0</formula>
    </cfRule>
    <cfRule type="expression" dxfId="1137" priority="18">
      <formula>F89&lt;0</formula>
    </cfRule>
  </conditionalFormatting>
  <conditionalFormatting sqref="H89:H110">
    <cfRule type="expression" dxfId="1136" priority="15">
      <formula>H89&gt;0</formula>
    </cfRule>
    <cfRule type="expression" dxfId="1135" priority="16">
      <formula>H89&lt;0</formula>
    </cfRule>
  </conditionalFormatting>
  <conditionalFormatting sqref="J89:J102">
    <cfRule type="expression" dxfId="1134" priority="13">
      <formula>J89&gt;0</formula>
    </cfRule>
    <cfRule type="expression" dxfId="1133" priority="14">
      <formula>J89&lt;0</formula>
    </cfRule>
  </conditionalFormatting>
  <conditionalFormatting sqref="K89:K102">
    <cfRule type="expression" dxfId="1132" priority="11">
      <formula>K89&gt;0</formula>
    </cfRule>
    <cfRule type="expression" dxfId="1131" priority="12">
      <formula>K89&lt;0</formula>
    </cfRule>
  </conditionalFormatting>
  <conditionalFormatting sqref="L89:L102">
    <cfRule type="expression" dxfId="1130" priority="9">
      <formula>L89&gt;0</formula>
    </cfRule>
    <cfRule type="expression" dxfId="1129" priority="10">
      <formula>L89&lt;0</formula>
    </cfRule>
  </conditionalFormatting>
  <conditionalFormatting sqref="F25:F29">
    <cfRule type="expression" dxfId="1128" priority="7">
      <formula>F25&gt;0</formula>
    </cfRule>
    <cfRule type="expression" dxfId="1127" priority="8">
      <formula>F25&lt;0</formula>
    </cfRule>
  </conditionalFormatting>
  <conditionalFormatting sqref="H25:H29">
    <cfRule type="expression" dxfId="1126" priority="5">
      <formula>H25&gt;0</formula>
    </cfRule>
    <cfRule type="expression" dxfId="1125" priority="6">
      <formula>H25&lt;0</formula>
    </cfRule>
  </conditionalFormatting>
  <conditionalFormatting sqref="F34:F37">
    <cfRule type="expression" dxfId="1124" priority="3">
      <formula>F34&gt;0</formula>
    </cfRule>
    <cfRule type="expression" dxfId="1123" priority="4">
      <formula>F34&lt;0</formula>
    </cfRule>
  </conditionalFormatting>
  <conditionalFormatting sqref="H34:H36">
    <cfRule type="expression" dxfId="1122" priority="1">
      <formula>H34&gt;0</formula>
    </cfRule>
    <cfRule type="expression" dxfId="1121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0" priority="57">
      <formula>F27&gt;0</formula>
    </cfRule>
    <cfRule type="expression" dxfId="1119" priority="58">
      <formula>F27&lt;0</formula>
    </cfRule>
  </conditionalFormatting>
  <conditionalFormatting sqref="H28:H33">
    <cfRule type="expression" dxfId="1118" priority="53">
      <formula>H28&gt;0</formula>
    </cfRule>
    <cfRule type="expression" dxfId="1117" priority="54">
      <formula>H28&lt;0</formula>
    </cfRule>
  </conditionalFormatting>
  <conditionalFormatting sqref="F24:F26">
    <cfRule type="expression" dxfId="1116" priority="39">
      <formula>F24&gt;0</formula>
    </cfRule>
    <cfRule type="expression" dxfId="1115" priority="40">
      <formula>F24&lt;0</formula>
    </cfRule>
  </conditionalFormatting>
  <conditionalFormatting sqref="Q8">
    <cfRule type="expression" dxfId="1114" priority="33">
      <formula>Q8&gt;0</formula>
    </cfRule>
    <cfRule type="expression" dxfId="1113" priority="34">
      <formula>Q8&lt;0</formula>
    </cfRule>
  </conditionalFormatting>
  <conditionalFormatting sqref="Q7">
    <cfRule type="expression" dxfId="1112" priority="35">
      <formula>Q7&gt;0</formula>
    </cfRule>
    <cfRule type="expression" dxfId="1111" priority="36">
      <formula>Q7&lt;0</formula>
    </cfRule>
  </conditionalFormatting>
  <conditionalFormatting sqref="F34">
    <cfRule type="expression" dxfId="1110" priority="31">
      <formula>F34&gt;0</formula>
    </cfRule>
    <cfRule type="expression" dxfId="1109" priority="32">
      <formula>F34&lt;0</formula>
    </cfRule>
  </conditionalFormatting>
  <conditionalFormatting sqref="H34">
    <cfRule type="expression" dxfId="1108" priority="29">
      <formula>H34&gt;0</formula>
    </cfRule>
    <cfRule type="expression" dxfId="1107" priority="30">
      <formula>H34&lt;0</formula>
    </cfRule>
  </conditionalFormatting>
  <conditionalFormatting sqref="M36">
    <cfRule type="expression" dxfId="1106" priority="19">
      <formula>M36&gt;0</formula>
    </cfRule>
    <cfRule type="expression" dxfId="1105" priority="20">
      <formula>M36&lt;0</formula>
    </cfRule>
  </conditionalFormatting>
  <conditionalFormatting sqref="Q10">
    <cfRule type="expression" dxfId="1104" priority="15">
      <formula>Q10&gt;0</formula>
    </cfRule>
    <cfRule type="expression" dxfId="1103" priority="16">
      <formula>Q10&lt;0</formula>
    </cfRule>
  </conditionalFormatting>
  <conditionalFormatting sqref="F23">
    <cfRule type="expression" dxfId="1102" priority="13">
      <formula>F23&gt;0</formula>
    </cfRule>
    <cfRule type="expression" dxfId="1101" priority="14">
      <formula>F23&lt;0</formula>
    </cfRule>
  </conditionalFormatting>
  <conditionalFormatting sqref="I25:J25">
    <cfRule type="expression" dxfId="1100" priority="9">
      <formula>I25&gt;0</formula>
    </cfRule>
    <cfRule type="expression" dxfId="1099" priority="10">
      <formula>I25&lt;0</formula>
    </cfRule>
  </conditionalFormatting>
  <conditionalFormatting sqref="I26:J27">
    <cfRule type="expression" dxfId="1098" priority="7">
      <formula>I26&gt;0</formula>
    </cfRule>
    <cfRule type="expression" dxfId="1097" priority="8">
      <formula>I26&lt;0</formula>
    </cfRule>
  </conditionalFormatting>
  <conditionalFormatting sqref="K25:K27">
    <cfRule type="expression" dxfId="1096" priority="5">
      <formula>K25&gt;0</formula>
    </cfRule>
    <cfRule type="expression" dxfId="1095" priority="6">
      <formula>K25&lt;0</formula>
    </cfRule>
  </conditionalFormatting>
  <conditionalFormatting sqref="I23:J23">
    <cfRule type="expression" dxfId="1094" priority="3">
      <formula>I23&gt;0</formula>
    </cfRule>
    <cfRule type="expression" dxfId="109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</v>
      </c>
      <c r="R4" s="494">
        <v>1.6299999999999999E-2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18000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7179.4600000000391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5727.2000000000407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0.46665797536015097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3.3333333333333335E-3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1309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21.428571428571431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32.700000000000003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32.400000000000006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31.8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31.5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31.200000000000003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30.900000000000002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30.3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30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29.7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29.4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29.099999999999998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28.799999999999997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28.2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27.900000000000002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27.6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27.3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27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5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5" si="32">C134*(E134-D134)</f>
        <v>7264.2000000000007</v>
      </c>
      <c r="G134" s="39">
        <f t="shared" ref="G134:G135" si="33">D134*C134</f>
        <v>9180.7999999999993</v>
      </c>
      <c r="H134" s="222">
        <f t="shared" ref="H134:H135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B136" s="184"/>
      <c r="C136" s="10"/>
      <c r="D136" s="39"/>
      <c r="E136" s="39"/>
      <c r="F136" s="39"/>
      <c r="G136" s="39"/>
      <c r="H136" s="222"/>
      <c r="I136" s="39"/>
      <c r="J136" s="39"/>
      <c r="K136" s="39"/>
      <c r="L136" s="39"/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92" priority="104">
      <formula>F92&gt;0</formula>
    </cfRule>
    <cfRule type="expression" dxfId="1091" priority="105">
      <formula>F92&lt;0</formula>
    </cfRule>
  </conditionalFormatting>
  <conditionalFormatting sqref="Q7">
    <cfRule type="expression" dxfId="1090" priority="92">
      <formula>Q7&gt;0</formula>
    </cfRule>
    <cfRule type="expression" dxfId="1089" priority="93">
      <formula>Q7&lt;0</formula>
    </cfRule>
  </conditionalFormatting>
  <conditionalFormatting sqref="Q8">
    <cfRule type="expression" dxfId="1088" priority="90">
      <formula>Q8&gt;0</formula>
    </cfRule>
    <cfRule type="expression" dxfId="1087" priority="91">
      <formula>Q8&lt;0</formula>
    </cfRule>
  </conditionalFormatting>
  <conditionalFormatting sqref="F143:F155">
    <cfRule type="expression" dxfId="1086" priority="88">
      <formula>F143&gt;0</formula>
    </cfRule>
    <cfRule type="expression" dxfId="1085" priority="89">
      <formula>F143&lt;0</formula>
    </cfRule>
  </conditionalFormatting>
  <conditionalFormatting sqref="H143:H155">
    <cfRule type="expression" dxfId="1084" priority="86">
      <formula>H143&gt;0</formula>
    </cfRule>
    <cfRule type="expression" dxfId="1083" priority="87">
      <formula>H143&lt;0</formula>
    </cfRule>
  </conditionalFormatting>
  <conditionalFormatting sqref="H159:H162">
    <cfRule type="expression" dxfId="1082" priority="82">
      <formula>H159&gt;0</formula>
    </cfRule>
    <cfRule type="expression" dxfId="1081" priority="83">
      <formula>H159&lt;0</formula>
    </cfRule>
  </conditionalFormatting>
  <conditionalFormatting sqref="F159:F162">
    <cfRule type="expression" dxfId="1080" priority="84">
      <formula>F159&gt;0</formula>
    </cfRule>
    <cfRule type="expression" dxfId="1079" priority="85">
      <formula>F159&lt;0</formula>
    </cfRule>
  </conditionalFormatting>
  <conditionalFormatting sqref="M185">
    <cfRule type="expression" dxfId="1078" priority="80">
      <formula>M185&gt;0</formula>
    </cfRule>
    <cfRule type="expression" dxfId="1077" priority="81">
      <formula>M185&lt;0</formula>
    </cfRule>
  </conditionalFormatting>
  <conditionalFormatting sqref="F44:F45 F52:F89">
    <cfRule type="expression" dxfId="1076" priority="78">
      <formula>F44&gt;0</formula>
    </cfRule>
    <cfRule type="expression" dxfId="1075" priority="79">
      <formula>F44&lt;0</formula>
    </cfRule>
  </conditionalFormatting>
  <conditionalFormatting sqref="H44:H45 H52:H89">
    <cfRule type="expression" dxfId="1074" priority="76">
      <formula>H44&gt;0</formula>
    </cfRule>
    <cfRule type="expression" dxfId="1073" priority="77">
      <formula>H44&lt;0</formula>
    </cfRule>
  </conditionalFormatting>
  <conditionalFormatting sqref="Q10">
    <cfRule type="expression" dxfId="1072" priority="74">
      <formula>Q10&gt;0</formula>
    </cfRule>
    <cfRule type="expression" dxfId="1071" priority="75">
      <formula>Q10&lt;0</formula>
    </cfRule>
  </conditionalFormatting>
  <conditionalFormatting sqref="F46:F51">
    <cfRule type="expression" dxfId="1070" priority="72">
      <formula>F46&gt;0</formula>
    </cfRule>
    <cfRule type="expression" dxfId="1069" priority="73">
      <formula>F46&lt;0</formula>
    </cfRule>
  </conditionalFormatting>
  <conditionalFormatting sqref="H46:H51">
    <cfRule type="expression" dxfId="1068" priority="70">
      <formula>H46&gt;0</formula>
    </cfRule>
    <cfRule type="expression" dxfId="1067" priority="71">
      <formula>H46&lt;0</formula>
    </cfRule>
  </conditionalFormatting>
  <conditionalFormatting sqref="K49:K56">
    <cfRule type="expression" dxfId="1066" priority="68">
      <formula>K49&gt;0</formula>
    </cfRule>
    <cfRule type="expression" dxfId="1065" priority="69">
      <formula>K49&lt;0</formula>
    </cfRule>
  </conditionalFormatting>
  <conditionalFormatting sqref="K57:K89">
    <cfRule type="expression" dxfId="1064" priority="66">
      <formula>K57&gt;0</formula>
    </cfRule>
    <cfRule type="expression" dxfId="1063" priority="67">
      <formula>K57&lt;0</formula>
    </cfRule>
  </conditionalFormatting>
  <conditionalFormatting sqref="F90:F91">
    <cfRule type="expression" dxfId="1062" priority="63">
      <formula>F90&gt;0</formula>
    </cfRule>
    <cfRule type="expression" dxfId="1061" priority="64">
      <formula>F90&lt;0</formula>
    </cfRule>
  </conditionalFormatting>
  <conditionalFormatting sqref="H90:H91">
    <cfRule type="expression" dxfId="1060" priority="61">
      <formula>H90&gt;0</formula>
    </cfRule>
    <cfRule type="expression" dxfId="1059" priority="62">
      <formula>H90&lt;0</formula>
    </cfRule>
  </conditionalFormatting>
  <conditionalFormatting sqref="K90:K91">
    <cfRule type="expression" dxfId="1058" priority="59">
      <formula>K90&gt;0</formula>
    </cfRule>
    <cfRule type="expression" dxfId="1057" priority="60">
      <formula>K90&lt;0</formula>
    </cfRule>
  </conditionalFormatting>
  <conditionalFormatting sqref="F100:F102 H100:H102 K100:K102">
    <cfRule type="expression" dxfId="1056" priority="55">
      <formula>F100&gt;0</formula>
    </cfRule>
    <cfRule type="expression" dxfId="1055" priority="56">
      <formula>F100&lt;0</formula>
    </cfRule>
  </conditionalFormatting>
  <conditionalFormatting sqref="L92:L98 L140">
    <cfRule type="expression" dxfId="1054" priority="53">
      <formula>L92&gt;0</formula>
    </cfRule>
    <cfRule type="expression" dxfId="1053" priority="54">
      <formula>L92&lt;0</formula>
    </cfRule>
  </conditionalFormatting>
  <conditionalFormatting sqref="L49:L56">
    <cfRule type="expression" dxfId="1052" priority="51">
      <formula>L49&gt;0</formula>
    </cfRule>
    <cfRule type="expression" dxfId="1051" priority="52">
      <formula>L49&lt;0</formula>
    </cfRule>
  </conditionalFormatting>
  <conditionalFormatting sqref="L57:L89">
    <cfRule type="expression" dxfId="1050" priority="49">
      <formula>L57&gt;0</formula>
    </cfRule>
    <cfRule type="expression" dxfId="1049" priority="50">
      <formula>L57&lt;0</formula>
    </cfRule>
  </conditionalFormatting>
  <conditionalFormatting sqref="L90:L91">
    <cfRule type="expression" dxfId="1048" priority="47">
      <formula>L90&gt;0</formula>
    </cfRule>
    <cfRule type="expression" dxfId="1047" priority="48">
      <formula>L90&lt;0</formula>
    </cfRule>
  </conditionalFormatting>
  <conditionalFormatting sqref="L100:L102">
    <cfRule type="expression" dxfId="1046" priority="45">
      <formula>L100&gt;0</formula>
    </cfRule>
    <cfRule type="expression" dxfId="1045" priority="46">
      <formula>L100&lt;0</formula>
    </cfRule>
  </conditionalFormatting>
  <conditionalFormatting sqref="F109:F112 H109:H112">
    <cfRule type="expression" dxfId="1044" priority="43">
      <formula>F109&gt;0</formula>
    </cfRule>
    <cfRule type="expression" dxfId="1043" priority="44">
      <formula>F109&lt;0</formula>
    </cfRule>
  </conditionalFormatting>
  <conditionalFormatting sqref="K106:K108 F106:F108 H106:H108">
    <cfRule type="expression" dxfId="1042" priority="39">
      <formula>F106&gt;0</formula>
    </cfRule>
    <cfRule type="expression" dxfId="1041" priority="40">
      <formula>F106&lt;0</formula>
    </cfRule>
  </conditionalFormatting>
  <conditionalFormatting sqref="L106:L107">
    <cfRule type="expression" dxfId="1040" priority="37">
      <formula>L106&gt;0</formula>
    </cfRule>
    <cfRule type="expression" dxfId="1039" priority="38">
      <formula>L106&lt;0</formula>
    </cfRule>
  </conditionalFormatting>
  <conditionalFormatting sqref="K103:K105 F103:F105 H103:H105">
    <cfRule type="expression" dxfId="1038" priority="35">
      <formula>F103&gt;0</formula>
    </cfRule>
    <cfRule type="expression" dxfId="1037" priority="36">
      <formula>F103&lt;0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H114:H117 F114:F117">
    <cfRule type="expression" dxfId="1034" priority="27">
      <formula>F114&gt;0</formula>
    </cfRule>
    <cfRule type="expression" dxfId="1033" priority="28">
      <formula>F114&lt;0</formula>
    </cfRule>
  </conditionalFormatting>
  <conditionalFormatting sqref="H118:H121 F118:F121">
    <cfRule type="expression" dxfId="1032" priority="23">
      <formula>F118&gt;0</formula>
    </cfRule>
    <cfRule type="expression" dxfId="1031" priority="24">
      <formula>F118&lt;0</formula>
    </cfRule>
  </conditionalFormatting>
  <conditionalFormatting sqref="F123:F128 H123:H128 K123:K128">
    <cfRule type="expression" dxfId="1030" priority="19">
      <formula>F123&gt;0</formula>
    </cfRule>
    <cfRule type="expression" dxfId="1029" priority="20">
      <formula>F123&lt;0</formula>
    </cfRule>
  </conditionalFormatting>
  <conditionalFormatting sqref="L127:L128">
    <cfRule type="expression" dxfId="1028" priority="13">
      <formula>L127&gt;0</formula>
    </cfRule>
    <cfRule type="expression" dxfId="1027" priority="14">
      <formula>L127&lt;0</formula>
    </cfRule>
  </conditionalFormatting>
  <conditionalFormatting sqref="F129:F131 H129:H131 K129:K132">
    <cfRule type="expression" dxfId="1026" priority="11">
      <formula>F129&gt;0</formula>
    </cfRule>
    <cfRule type="expression" dxfId="1025" priority="12">
      <formula>F129&lt;0</formula>
    </cfRule>
  </conditionalFormatting>
  <conditionalFormatting sqref="F132:F134 H132:H134 K133:K134">
    <cfRule type="expression" dxfId="1024" priority="7">
      <formula>F132&gt;0</formula>
    </cfRule>
    <cfRule type="expression" dxfId="1023" priority="8">
      <formula>F132&lt;0</formula>
    </cfRule>
  </conditionalFormatting>
  <conditionalFormatting sqref="F135:F137 H135:H137 K135:K137">
    <cfRule type="expression" dxfId="1022" priority="3">
      <formula>F135&gt;0</formula>
    </cfRule>
    <cfRule type="expression" dxfId="1021" priority="4">
      <formula>F135&lt;0</formula>
    </cfRule>
  </conditionalFormatting>
  <conditionalFormatting sqref="L137">
    <cfRule type="expression" dxfId="1020" priority="1">
      <formula>L137&gt;0</formula>
    </cfRule>
    <cfRule type="expression" dxfId="1019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93.5</v>
      </c>
      <c r="R4" s="495">
        <v>1.5800000000000002E-2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3740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871.65999999999985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871.65999999999985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0.30389005487494514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2.4385026737967913E-2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1319</v>
      </c>
      <c r="W12" s="134"/>
    </row>
    <row r="13" spans="1:23" x14ac:dyDescent="0.25">
      <c r="H13" s="70"/>
      <c r="O13" s="11" t="s">
        <v>952</v>
      </c>
      <c r="Q13" s="2">
        <f>Q4/4.76</f>
        <v>19.642857142857142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8" t="s">
        <v>78</v>
      </c>
      <c r="P18" s="87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102.85000000000001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101.91500000000001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100.98</v>
      </c>
      <c r="W21" s="134"/>
    </row>
    <row r="22" spans="1:23" x14ac:dyDescent="0.25">
      <c r="O22" s="81">
        <v>1.07</v>
      </c>
      <c r="P22" s="81">
        <f t="shared" si="1"/>
        <v>100.045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99.11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98.174999999999997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97.240000000000009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96.305000000000007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95.37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94.435000000000002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93.5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92.564999999999998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91.63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90.694999999999993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89.759999999999991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88.825000000000003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87.89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86.954999999999998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86.02000000000001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85.085000000000008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84.15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35">
      <formula>F60&gt;0</formula>
    </cfRule>
    <cfRule type="expression" dxfId="985" priority="36">
      <formula>F60&lt;0</formula>
    </cfRule>
  </conditionalFormatting>
  <conditionalFormatting sqref="Q7">
    <cfRule type="expression" dxfId="984" priority="33">
      <formula>Q7&gt;0</formula>
    </cfRule>
    <cfRule type="expression" dxfId="983" priority="34">
      <formula>Q7&lt;0</formula>
    </cfRule>
  </conditionalFormatting>
  <conditionalFormatting sqref="Q8">
    <cfRule type="expression" dxfId="982" priority="31">
      <formula>Q8&gt;0</formula>
    </cfRule>
    <cfRule type="expression" dxfId="981" priority="32">
      <formula>Q8&lt;0</formula>
    </cfRule>
  </conditionalFormatting>
  <conditionalFormatting sqref="F25:F29 F34:F59">
    <cfRule type="expression" dxfId="980" priority="29">
      <formula>F25&gt;0</formula>
    </cfRule>
    <cfRule type="expression" dxfId="979" priority="30">
      <formula>F25&lt;0</formula>
    </cfRule>
  </conditionalFormatting>
  <conditionalFormatting sqref="H25:H29 H34:H59">
    <cfRule type="expression" dxfId="978" priority="27">
      <formula>H25&gt;0</formula>
    </cfRule>
    <cfRule type="expression" dxfId="977" priority="28">
      <formula>H25&lt;0</formula>
    </cfRule>
  </conditionalFormatting>
  <conditionalFormatting sqref="F89:F110">
    <cfRule type="expression" dxfId="976" priority="25">
      <formula>F89&gt;0</formula>
    </cfRule>
    <cfRule type="expression" dxfId="975" priority="26">
      <formula>F89&lt;0</formula>
    </cfRule>
  </conditionalFormatting>
  <conditionalFormatting sqref="H89:H110">
    <cfRule type="expression" dxfId="974" priority="23">
      <formula>H89&gt;0</formula>
    </cfRule>
    <cfRule type="expression" dxfId="973" priority="24">
      <formula>H89&lt;0</formula>
    </cfRule>
  </conditionalFormatting>
  <conditionalFormatting sqref="Q10">
    <cfRule type="expression" dxfId="972" priority="21">
      <formula>Q10&gt;0</formula>
    </cfRule>
    <cfRule type="expression" dxfId="971" priority="22">
      <formula>Q10&lt;0</formula>
    </cfRule>
  </conditionalFormatting>
  <conditionalFormatting sqref="J25:J32 J34:J38">
    <cfRule type="expression" dxfId="970" priority="19">
      <formula>J25&gt;0</formula>
    </cfRule>
    <cfRule type="expression" dxfId="969" priority="20">
      <formula>J25&lt;0</formula>
    </cfRule>
  </conditionalFormatting>
  <conditionalFormatting sqref="K25:K30">
    <cfRule type="expression" dxfId="968" priority="17">
      <formula>K25&gt;0</formula>
    </cfRule>
    <cfRule type="expression" dxfId="967" priority="18">
      <formula>K25&lt;0</formula>
    </cfRule>
  </conditionalFormatting>
  <conditionalFormatting sqref="L25:L38">
    <cfRule type="expression" dxfId="966" priority="15">
      <formula>L25&gt;0</formula>
    </cfRule>
    <cfRule type="expression" dxfId="965" priority="16">
      <formula>L25&lt;0</formula>
    </cfRule>
  </conditionalFormatting>
  <conditionalFormatting sqref="F30:F33">
    <cfRule type="expression" dxfId="964" priority="13">
      <formula>F30&gt;0</formula>
    </cfRule>
    <cfRule type="expression" dxfId="963" priority="14">
      <formula>F30&lt;0</formula>
    </cfRule>
  </conditionalFormatting>
  <conditionalFormatting sqref="H30:H33">
    <cfRule type="expression" dxfId="962" priority="11">
      <formula>H30&gt;0</formula>
    </cfRule>
    <cfRule type="expression" dxfId="961" priority="12">
      <formula>H30&lt;0</formula>
    </cfRule>
  </conditionalFormatting>
  <conditionalFormatting sqref="L39:L44">
    <cfRule type="expression" dxfId="960" priority="3">
      <formula>L39&gt;0</formula>
    </cfRule>
    <cfRule type="expression" dxfId="959" priority="4">
      <formula>L39&lt;0</formula>
    </cfRule>
  </conditionalFormatting>
  <conditionalFormatting sqref="L45">
    <cfRule type="expression" dxfId="958" priority="1">
      <formula>L45&gt;0</formula>
    </cfRule>
    <cfRule type="expression" dxfId="957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300</v>
      </c>
      <c r="AJ2">
        <f>$Q$2*$Q$4</f>
        <v>7058.97</v>
      </c>
      <c r="AK2">
        <f ca="1">AJ2*EXP(-$X$2 * AI2/365.25)</f>
        <v>17139.106864241949</v>
      </c>
      <c r="AM2" s="2">
        <f>Q10</f>
        <v>0</v>
      </c>
      <c r="AO2">
        <f ca="1" xml:space="preserve"> (SUM(AB:AB) - SUM(AE:AE) - SUM(AH:AH) - SUM(AK:AK))/SUM(AB:AB)</f>
        <v>-0.86668780557447955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300</v>
      </c>
      <c r="AJ3">
        <f t="shared" ref="AJ3:AJ17" si="11">$Q$2*$Q$4</f>
        <v>7058.97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23.529900000000001</v>
      </c>
      <c r="R4" s="495">
        <v>2.3E-2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300</v>
      </c>
      <c r="AJ4">
        <f t="shared" si="11"/>
        <v>7058.97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7058.97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300</v>
      </c>
      <c r="AJ5">
        <f t="shared" si="11"/>
        <v>7058.97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300</v>
      </c>
      <c r="AJ6">
        <f t="shared" si="11"/>
        <v>7058.97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-2210.8899999999931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300</v>
      </c>
      <c r="AJ7">
        <f t="shared" si="11"/>
        <v>7058.97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-2210.8899999999931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300</v>
      </c>
      <c r="AJ8">
        <f t="shared" si="11"/>
        <v>7058.97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-0.23850306261367427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300</v>
      </c>
      <c r="AJ9">
        <f t="shared" si="11"/>
        <v>7058.97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300</v>
      </c>
      <c r="AJ10">
        <f t="shared" si="11"/>
        <v>7058.97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4.4199082869030466E-2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300</v>
      </c>
      <c r="AJ11">
        <f t="shared" si="11"/>
        <v>7058.97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1316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300</v>
      </c>
      <c r="AJ12">
        <f t="shared" si="11"/>
        <v>7058.97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13.841117647058825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300</v>
      </c>
      <c r="AJ13">
        <f t="shared" si="11"/>
        <v>7058.97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300</v>
      </c>
      <c r="AJ14">
        <f t="shared" si="11"/>
        <v>7058.97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300</v>
      </c>
      <c r="AJ15">
        <f t="shared" si="11"/>
        <v>7058.97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300</v>
      </c>
      <c r="AJ16">
        <f t="shared" si="11"/>
        <v>7058.97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300</v>
      </c>
      <c r="AJ17">
        <f t="shared" si="11"/>
        <v>7058.97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25.882890000000003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25.647591000000002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25.412292000000004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25.176993000000003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24.941694000000002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24.706395000000004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24.471096000000003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24.235797000000002</v>
      </c>
      <c r="W26" s="134"/>
    </row>
    <row r="27" spans="1:39" x14ac:dyDescent="0.25">
      <c r="O27" s="81">
        <v>1.02</v>
      </c>
      <c r="P27" s="81">
        <f t="shared" si="13"/>
        <v>24.000498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23.765199000000003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23.529900000000001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23.294601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23.059302000000002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22.824003000000001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22.588704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22.353404999999999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22.118106000000001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21.882807000000003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21.647508000000002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21.412209000000001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21.176910000000003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6" si="21">C70*(E70-D70)</f>
        <v>-2436</v>
      </c>
      <c r="G70" s="39">
        <f t="shared" ref="G70:G76" si="22">D70*C70</f>
        <v>11848</v>
      </c>
      <c r="H70" s="222">
        <f t="shared" ref="H70:H76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8" t="s">
        <v>78</v>
      </c>
      <c r="Q17" s="87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51.86</v>
      </c>
      <c r="R4" s="475">
        <v>3.3300000000000003E-2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6223.2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2389.4999999999955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784.91999999999371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0.14433239921445623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3.3166216737369844E-2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11.473451327433629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57.046000000000006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56.5274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56.008800000000001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55.490200000000002</v>
      </c>
      <c r="W20" s="2"/>
      <c r="X20" s="134"/>
    </row>
    <row r="21" spans="1:33" x14ac:dyDescent="0.25">
      <c r="P21" s="81">
        <v>1.06</v>
      </c>
      <c r="Q21" s="81">
        <f t="shared" si="2"/>
        <v>54.971600000000002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54.453000000000003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53.934400000000004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53.415799999999997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52.897199999999998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52.378599999999999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51.86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51.3414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50.822800000000001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50.304200000000002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49.785599999999995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49.266999999999996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48.748399999999997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48.229800000000004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47.711199999999998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47.192599999999999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46.673999999999999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1280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8">
    <cfRule type="expression" dxfId="680" priority="53">
      <formula>F24&gt;0</formula>
    </cfRule>
    <cfRule type="expression" dxfId="679" priority="54">
      <formula>F24&lt;0</formula>
    </cfRule>
  </conditionalFormatting>
  <conditionalFormatting sqref="F24:F58">
    <cfRule type="expression" dxfId="678" priority="55">
      <formula>F24&gt;0</formula>
    </cfRule>
    <cfRule type="expression" dxfId="677" priority="56">
      <formula>F24&lt;0</formula>
    </cfRule>
  </conditionalFormatting>
  <conditionalFormatting sqref="H24:H58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4" priority="5">
      <formula>J59&gt;0</formula>
    </cfRule>
    <cfRule type="expression" dxfId="673" priority="6">
      <formula>J59&lt;0</formula>
    </cfRule>
  </conditionalFormatting>
  <conditionalFormatting sqref="F59:F61">
    <cfRule type="expression" dxfId="672" priority="1">
      <formula>F59&gt;0</formula>
    </cfRule>
    <cfRule type="expression" dxfId="671" priority="2">
      <formula>F59&lt;0</formula>
    </cfRule>
  </conditionalFormatting>
  <conditionalFormatting sqref="F59:F61">
    <cfRule type="expression" dxfId="670" priority="3">
      <formula>F59&gt;0</formula>
    </cfRule>
    <cfRule type="expression" dxfId="669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80" activePane="bottomLeft" state="frozen"/>
      <selection activeCell="A2" sqref="A2"/>
      <selection pane="bottomLeft" activeCell="I31" sqref="I3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16.399899999999999</v>
      </c>
      <c r="R4" s="223">
        <v>2.8899999999999999E-2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24599.85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-10733.269999999993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-10808.289999999994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-0.30524873658994783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5.6097903035994129E-2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1308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7.9999512195121953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18.03989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17.875890999999999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17.711891999999999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17.547892999999998</v>
      </c>
    </row>
    <row r="23" spans="1:21" x14ac:dyDescent="0.25">
      <c r="A23" s="881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17.383893999999998</v>
      </c>
      <c r="T23" s="1">
        <v>43128</v>
      </c>
      <c r="U23" t="s">
        <v>894</v>
      </c>
    </row>
    <row r="24" spans="1:21" x14ac:dyDescent="0.25">
      <c r="A24" s="881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17.219895000000001</v>
      </c>
    </row>
    <row r="25" spans="1:21" x14ac:dyDescent="0.25">
      <c r="A25" s="881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17.055896000000001</v>
      </c>
    </row>
    <row r="26" spans="1:21" x14ac:dyDescent="0.25">
      <c r="A26" s="881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16.891897</v>
      </c>
    </row>
    <row r="27" spans="1:21" x14ac:dyDescent="0.25">
      <c r="A27" s="881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16.727898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16.563898999999999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16.399899999999999</v>
      </c>
    </row>
    <row r="30" spans="1:21" ht="15" customHeight="1" x14ac:dyDescent="0.25">
      <c r="A30" s="882" t="s">
        <v>1295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16.235900999999998</v>
      </c>
      <c r="T30" s="1">
        <v>43175</v>
      </c>
      <c r="U30" t="s">
        <v>1094</v>
      </c>
    </row>
    <row r="31" spans="1:21" x14ac:dyDescent="0.25">
      <c r="A31" s="882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16.071901999999998</v>
      </c>
      <c r="T31" s="1">
        <v>43178</v>
      </c>
      <c r="U31" t="s">
        <v>940</v>
      </c>
    </row>
    <row r="32" spans="1:21" x14ac:dyDescent="0.25">
      <c r="A32" s="882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15.907902999999999</v>
      </c>
    </row>
    <row r="33" spans="1:21" x14ac:dyDescent="0.25">
      <c r="A33" s="882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15.743903999999999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15.579904999999998</v>
      </c>
    </row>
    <row r="35" spans="1:21" x14ac:dyDescent="0.25">
      <c r="O35" s="81">
        <v>0.94</v>
      </c>
      <c r="P35" s="81">
        <f t="shared" si="3"/>
        <v>15.415905999999998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15.251906999999999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15.087907999999999</v>
      </c>
    </row>
    <row r="38" spans="1:21" x14ac:dyDescent="0.25">
      <c r="O38" s="81">
        <v>0.91</v>
      </c>
      <c r="P38" s="81">
        <f t="shared" si="3"/>
        <v>14.923909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14.75991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" si="24">C104*(E104-D104)</f>
        <v>-9128.1</v>
      </c>
      <c r="G104" s="39">
        <f t="shared" ref="G104" si="25">D104*C104</f>
        <v>35408.1</v>
      </c>
      <c r="H104" s="223">
        <f t="shared" ref="H104" si="26">(E104-D104)/D104</f>
        <v>-0.25779694476687537</v>
      </c>
      <c r="I104" s="39"/>
      <c r="J104" s="39"/>
      <c r="K104" s="39">
        <f t="shared" ref="K104" si="27">F104+$Q$10</f>
        <v>-9053.08</v>
      </c>
      <c r="L104" s="193">
        <v>8.5500000000000007</v>
      </c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8">C131*(E131-D131)</f>
        <v>-94.799999999999898</v>
      </c>
      <c r="G131" s="251">
        <f t="shared" ref="G131:G137" si="29">D131*C131</f>
        <v>2401.8000000000002</v>
      </c>
      <c r="H131" s="265">
        <f t="shared" ref="H131:H137" si="30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8"/>
        <v>-86.100000000000136</v>
      </c>
      <c r="G132" s="251">
        <f t="shared" si="29"/>
        <v>1239.3000000000002</v>
      </c>
      <c r="H132" s="263">
        <f t="shared" si="30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8"/>
        <v>-54.000000000000128</v>
      </c>
      <c r="G133" s="251">
        <f t="shared" si="29"/>
        <v>1239.3000000000002</v>
      </c>
      <c r="H133" s="263">
        <f t="shared" si="30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8"/>
        <v>-29.849999999999923</v>
      </c>
      <c r="G134" s="251">
        <f t="shared" si="29"/>
        <v>1239.1500000000001</v>
      </c>
      <c r="H134" s="263">
        <f t="shared" si="30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8"/>
        <v>-9.7500000000000853</v>
      </c>
      <c r="G135" s="251">
        <f t="shared" si="29"/>
        <v>1239.1500000000001</v>
      </c>
      <c r="H135" s="263">
        <f t="shared" si="30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8"/>
        <v>-51.449999999999889</v>
      </c>
      <c r="G136" s="251">
        <f t="shared" si="29"/>
        <v>1239.1500000000001</v>
      </c>
      <c r="H136" s="263">
        <f t="shared" si="30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8"/>
        <v>1.9499999999999318</v>
      </c>
      <c r="G137" s="251">
        <f t="shared" si="29"/>
        <v>1239.1500000000001</v>
      </c>
      <c r="H137" s="263">
        <f t="shared" si="30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5:K105 F105">
    <cfRule type="expression" dxfId="441" priority="5">
      <formula>F105&gt;0</formula>
    </cfRule>
    <cfRule type="expression" dxfId="440" priority="6">
      <formula>F105&lt;0</formula>
    </cfRule>
  </conditionalFormatting>
  <conditionalFormatting sqref="H100:K104 F100:F104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50.64</v>
      </c>
      <c r="R4" s="492">
        <v>2.1000000000000001E-2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7596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1489.0199999999986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432.28000000000065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6.0342950310732502E-2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3.7598736176935224E-2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1306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10.33469387755102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55.704000000000008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55.197600000000001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54.691200000000002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54.184800000000003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53.678400000000003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53.172000000000004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52.665600000000005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52.159199999999998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51.652799999999999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51.1464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50.64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50.133600000000001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49.627200000000002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49.120800000000003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48.614399999999996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48.107999999999997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47.601599999999998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47.095200000000006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46.588799999999999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46.0824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45.576000000000001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9:K66">
    <cfRule type="expression" dxfId="335" priority="11">
      <formula>K39&gt;0</formula>
    </cfRule>
    <cfRule type="expression" dxfId="334" priority="12">
      <formula>K39&lt;0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53.709899999999998</v>
      </c>
      <c r="R4" s="494">
        <v>4.2700000000000002E-2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5370.99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3034.669999999996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1836.1999999999989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0.5194650884493841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2.2714620582052845E-2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9.7212488687782788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59.080890000000004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58.543790999999999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58.006692000000001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57.469593000000003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56.932493999999998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56.395395000000001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55.858296000000003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55.321196999999998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54.784098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54.246998999999995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53.709899999999998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53.172801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52.635701999999995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52.098602999999997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51.561503999999992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51.024404999999994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50.487305999999997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49.950206999999999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49.413108000000001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48.876008999999996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48.338909999999998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20.3</v>
      </c>
      <c r="R4" s="494">
        <v>2.47E-2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8120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821.68000000000393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536.70999999999913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7.0775349485513422E-2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8.2857142857142847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22.330000000000002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22.127000000000002</v>
      </c>
      <c r="U18" t="s">
        <v>1058</v>
      </c>
    </row>
    <row r="19" spans="1:21" x14ac:dyDescent="0.25">
      <c r="O19" s="81">
        <v>1.08</v>
      </c>
      <c r="P19" s="81">
        <f t="shared" si="1"/>
        <v>21.924000000000003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21.721000000000004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21.518000000000001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21.315000000000001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21.112000000000002</v>
      </c>
      <c r="T23" s="1">
        <v>43358</v>
      </c>
      <c r="U23" t="s">
        <v>1282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20.909000000000002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20.706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20.503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20.3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20.097000000000001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19.894000000000002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19.690999999999999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19.488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19.285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19.082000000000001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18.879000000000001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18.676000000000002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18.473000000000003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18.27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44.47</v>
      </c>
      <c r="R4" s="475">
        <v>-7.7999999999999996E-3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13341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-621.16000000000076</v>
      </c>
      <c r="R7">
        <v>300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-671.11000000000058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-4.7894999396950244E-2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4.4074657072183492E-2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1290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14.725165562913906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48.917000000000002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48.472300000000004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48.0276</v>
      </c>
    </row>
    <row r="21" spans="1:16" x14ac:dyDescent="0.25">
      <c r="B21" s="72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47.582900000000002</v>
      </c>
    </row>
    <row r="22" spans="1:16" x14ac:dyDescent="0.25">
      <c r="H22" s="70"/>
      <c r="O22" s="81">
        <v>1.06</v>
      </c>
      <c r="P22" s="81">
        <f t="shared" si="3"/>
        <v>47.138199999999998</v>
      </c>
    </row>
    <row r="23" spans="1:16" x14ac:dyDescent="0.25">
      <c r="H23" s="70"/>
      <c r="O23" s="81">
        <v>1.05</v>
      </c>
      <c r="P23" s="81">
        <f t="shared" si="3"/>
        <v>46.6935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46.248800000000003</v>
      </c>
    </row>
    <row r="25" spans="1:16" x14ac:dyDescent="0.25">
      <c r="H25" s="70"/>
      <c r="O25" s="81">
        <v>1.03</v>
      </c>
      <c r="P25" s="81">
        <f t="shared" si="3"/>
        <v>45.804099999999998</v>
      </c>
    </row>
    <row r="26" spans="1:16" x14ac:dyDescent="0.25">
      <c r="H26" s="70"/>
      <c r="O26" s="81">
        <v>1.02</v>
      </c>
      <c r="P26" s="81">
        <f t="shared" si="3"/>
        <v>45.359400000000001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44.914699999999996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44.47</v>
      </c>
    </row>
    <row r="29" spans="1:16" x14ac:dyDescent="0.25">
      <c r="O29" s="81">
        <v>0.99</v>
      </c>
      <c r="P29" s="81">
        <f t="shared" si="3"/>
        <v>44.025300000000001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43.580599999999997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43.135899999999999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42.691199999999995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42.246499999999997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41.8018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41.357100000000003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40.912399999999998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40.467700000000001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40.023000000000003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>C87*(E87-D87)</f>
        <v>-1082.9999999999998</v>
      </c>
      <c r="G87" s="39">
        <f>D87*C87</f>
        <v>14013</v>
      </c>
      <c r="H87" s="222">
        <f>(E87-D87)/D87</f>
        <v>-7.7285377863412538E-2</v>
      </c>
      <c r="I87" s="39"/>
      <c r="J87" s="39">
        <f>F87+$Q$10</f>
        <v>-1033.05</v>
      </c>
      <c r="K87" s="39"/>
      <c r="L87" s="39">
        <v>14.27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:J87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8" t="s">
        <v>78</v>
      </c>
      <c r="P45" s="87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2018-10-26T01:42:36Z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