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r:id="rId29"/>
    <sheet name="EOG" sheetId="117" state="hidden" r:id="rId30"/>
    <sheet name="TCEHY" sheetId="111" state="hidden" r:id="rId31"/>
    <sheet name="DVN" sheetId="116" state="hidden" r:id="rId32"/>
    <sheet name="MRO" sheetId="25" r:id="rId33"/>
    <sheet name="GE" sheetId="86" state="hidden" r:id="rId34"/>
    <sheet name="XRAY" sheetId="103" state="hidden" r:id="rId35"/>
    <sheet name="CRI" sheetId="114" state="hidden" r:id="rId36"/>
    <sheet name="PXD" sheetId="119" r:id="rId37"/>
    <sheet name="XLP" sheetId="104" r:id="rId38"/>
    <sheet name="KR" sheetId="51" state="hidden" r:id="rId39"/>
    <sheet name="F" sheetId="54" state="hidden" r:id="rId40"/>
    <sheet name="JNJ" sheetId="68" state="hidden" r:id="rId41"/>
    <sheet name="ULTA" sheetId="81" state="hidden" r:id="rId42"/>
    <sheet name="FRC" sheetId="89" state="hidden" r:id="rId43"/>
    <sheet name="AAP" sheetId="77" state="hidden" r:id="rId44"/>
    <sheet name="CMCSA" sheetId="99" r:id="rId45"/>
    <sheet name="XEC" sheetId="100" state="hidden" r:id="rId46"/>
    <sheet name="WRK" sheetId="108" state="hidden" r:id="rId47"/>
    <sheet name="MO" sheetId="102" state="hidden" r:id="rId48"/>
    <sheet name="T" sheetId="93" r:id="rId49"/>
    <sheet name="COST" sheetId="78" r:id="rId50"/>
    <sheet name="CPN" sheetId="7" state="hidden" r:id="rId51"/>
    <sheet name="EW" sheetId="72" state="hidden" r:id="rId52"/>
    <sheet name="TJX" sheetId="79" state="hidden" r:id="rId53"/>
    <sheet name="QQQ" sheetId="101" state="hidden" r:id="rId54"/>
    <sheet name="WBA" sheetId="84" state="hidden" r:id="rId55"/>
    <sheet name="AZO" sheetId="83" state="hidden" r:id="rId56"/>
    <sheet name="FL" sheetId="98" r:id="rId57"/>
    <sheet name="MLM" sheetId="97" state="hidden" r:id="rId58"/>
    <sheet name="KHC" sheetId="96" state="hidden" r:id="rId59"/>
    <sheet name="KBWY" sheetId="94" state="hidden" r:id="rId60"/>
    <sheet name="AYI" sheetId="92" state="hidden" r:id="rId61"/>
    <sheet name="DIA" sheetId="91" r:id="rId62"/>
    <sheet name="ICE" sheetId="95" r:id="rId63"/>
    <sheet name="NKE" sheetId="50" state="hidden" r:id="rId64"/>
    <sheet name="MOS" sheetId="58" r:id="rId65"/>
    <sheet name="VGK" sheetId="59" state="hidden" r:id="rId66"/>
    <sheet name="CMG" sheetId="87" state="hidden" r:id="rId67"/>
    <sheet name="HAS" sheetId="90" state="hidden" r:id="rId68"/>
    <sheet name="HSIC" sheetId="82" state="hidden" r:id="rId69"/>
    <sheet name="PDCO" sheetId="88" r:id="rId70"/>
    <sheet name="MU" sheetId="17" state="hidden" r:id="rId71"/>
    <sheet name="IP" sheetId="44" state="hidden" r:id="rId72"/>
    <sheet name="INTC" sheetId="13" state="hidden" r:id="rId73"/>
    <sheet name="HES" sheetId="10" state="hidden" r:id="rId74"/>
    <sheet name="UNP" sheetId="20" state="hidden" r:id="rId75"/>
    <sheet name="NCLH" sheetId="67" state="hidden" r:id="rId76"/>
    <sheet name="SPY" sheetId="47" state="hidden" r:id="rId77"/>
    <sheet name="SWKS" sheetId="41" state="hidden" r:id="rId78"/>
    <sheet name="CNI" sheetId="42" state="hidden" r:id="rId79"/>
    <sheet name="WFC" sheetId="45" r:id="rId80"/>
    <sheet name="AA" sheetId="3" state="hidden" r:id="rId81"/>
    <sheet name="CF" sheetId="61" state="hidden" r:id="rId82"/>
    <sheet name="TGT" sheetId="75" state="hidden" r:id="rId83"/>
    <sheet name="NWL" sheetId="46" state="hidden" r:id="rId84"/>
    <sheet name="KORS" sheetId="16" state="hidden" r:id="rId85"/>
    <sheet name="ALL" sheetId="22" state="hidden" r:id="rId86"/>
    <sheet name="NSC" sheetId="24" state="hidden" r:id="rId87"/>
    <sheet name="AVGO" sheetId="15" state="hidden" r:id="rId88"/>
    <sheet name="UAL" sheetId="52" state="hidden" r:id="rId89"/>
    <sheet name="CAH" sheetId="53" state="hidden" r:id="rId90"/>
    <sheet name="DAL" sheetId="49" state="hidden" r:id="rId91"/>
    <sheet name="TEVA" sheetId="74" state="hidden" r:id="rId92"/>
    <sheet name="DIS" sheetId="34" state="hidden" r:id="rId93"/>
    <sheet name="FTR" sheetId="40" state="hidden" r:id="rId94"/>
    <sheet name="GILD" sheetId="31" r:id="rId95"/>
    <sheet name="WWD" sheetId="28" state="hidden" r:id="rId96"/>
    <sheet name="GIS" sheetId="43" state="hidden" r:id="rId97"/>
    <sheet name="GM" sheetId="29" state="hidden" r:id="rId98"/>
    <sheet name="TMO" sheetId="48" state="hidden" r:id="rId99"/>
    <sheet name="TKR" sheetId="32" state="hidden" r:id="rId100"/>
    <sheet name="UTX" sheetId="30" state="hidden" r:id="rId101"/>
    <sheet name="UNH" sheetId="26" state="hidden" r:id="rId102"/>
  </sheets>
  <functionGroups builtInGroupCount="18"/>
  <definedNames>
    <definedName name="_xlnm._FilterDatabase" localSheetId="0" hidden="1">ACTIVE!$E$1:$M$26</definedName>
    <definedName name="hp?s_AA_Historical_Prices_1" localSheetId="80">AA!$W$1:$AC$68</definedName>
    <definedName name="hp?s_AAPL" localSheetId="8">AAPL!#REF!</definedName>
    <definedName name="hp?s_AKAM_Historical_Prices" localSheetId="16">BMY!$W$1:$AC$70</definedName>
    <definedName name="hp?s_ALL_Historical_Prices" localSheetId="85">ALL!$X$1:$AD$69</definedName>
    <definedName name="hp?s_AVGO" localSheetId="87">AVGO!$W$1:$AC$69</definedName>
    <definedName name="hp?s_AXP_Historical_Prices" localSheetId="9">AXP!$W$1:$AC$70</definedName>
    <definedName name="hp?s_BIIB" localSheetId="3">BIIB!#REF!</definedName>
    <definedName name="hp?s_CAH" localSheetId="89">CAH!#REF!</definedName>
    <definedName name="hp?s_cce" localSheetId="15">CCE!#REF!</definedName>
    <definedName name="hp?s_CNI" localSheetId="78">CNI!$W$1:$AC$69</definedName>
    <definedName name="hp?s_CPN_Historical_Prices" localSheetId="50">CPN!$W$1:$AC$68</definedName>
    <definedName name="hp?s_DIS" localSheetId="15">CCE!#REF!</definedName>
    <definedName name="hp?s_DIS" localSheetId="92">DIS!$W$1:$AC$68</definedName>
    <definedName name="hp?s_DIS" localSheetId="93">FTR!#REF!</definedName>
    <definedName name="hp?s_ew_Historical_Prices" localSheetId="51">EW!$W$1:$AC$68</definedName>
    <definedName name="hp?s_foxa" localSheetId="12">FOXA!$W$1:$AC$69</definedName>
    <definedName name="hp?s_GILD" localSheetId="94">GILD!#REF!</definedName>
    <definedName name="hp?s_GIS" localSheetId="96">GIS!#REF!</definedName>
    <definedName name="hp?s_GM" localSheetId="97">GM!$W$1:$AC$69</definedName>
    <definedName name="hp?s_HES" localSheetId="73">HES!$W$1:$AC$69</definedName>
    <definedName name="hp?s_INTC_Historical_Prices" localSheetId="72">INTC!$W$1:$AC$69</definedName>
    <definedName name="hp?s_IP" localSheetId="71">IP!$W$1:$AC$69</definedName>
    <definedName name="hp?s_KORS" localSheetId="84">KORS!$W$1:$AC$68</definedName>
    <definedName name="hp?s_MYL" localSheetId="4">MYL!$W$1:$AC$68</definedName>
    <definedName name="hp?s_nclh" localSheetId="75">NCLH!$W$1:$AC$68</definedName>
    <definedName name="hp?s_nke" localSheetId="63">NKE!$W$1:$AC$69</definedName>
    <definedName name="hp?s_NWL" localSheetId="83">NWL!#REF!</definedName>
    <definedName name="hp?s_pinc" localSheetId="11">PINC!$W$1:$AC$68</definedName>
    <definedName name="hp?s_SWKS" localSheetId="77">SWKS!$W$1:$AC$69</definedName>
    <definedName name="hp?s_TKR" localSheetId="99">TKR!$W$1:$AC$69</definedName>
    <definedName name="hp?s_tmo" localSheetId="98">TMO!$W$1:$AC$69</definedName>
    <definedName name="hp?s_ual" localSheetId="88">UAL!$W$1:$AC$68</definedName>
    <definedName name="hp?s_UNH" localSheetId="101">UNH!$W$1:$AC$69</definedName>
    <definedName name="hp?s_UTX" localSheetId="100">UTX!$W$1:$AC$69</definedName>
    <definedName name="hp?s_vgk" localSheetId="65">VGK!$W$1:$AC$69</definedName>
    <definedName name="hp?s_WFC" localSheetId="79">WFC!#REF!</definedName>
    <definedName name="hp?s_WWD" localSheetId="95">WWD!$W$1:$AC$69</definedName>
    <definedName name="PL" localSheetId="80">AA!$Q$7</definedName>
    <definedName name="PL" localSheetId="43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21">#REF!</definedName>
    <definedName name="PL" localSheetId="9">#REF!</definedName>
    <definedName name="PL" localSheetId="60">#REF!</definedName>
    <definedName name="PL" localSheetId="55">#REF!</definedName>
    <definedName name="PL" localSheetId="16">#REF!</definedName>
    <definedName name="PL" localSheetId="89">#REF!</definedName>
    <definedName name="PL" localSheetId="81">#REF!</definedName>
    <definedName name="PL" localSheetId="44">#REF!</definedName>
    <definedName name="PL" localSheetId="66">#REF!</definedName>
    <definedName name="PL" localSheetId="49">#REF!</definedName>
    <definedName name="PL" localSheetId="35">#REF!</definedName>
    <definedName name="PL" localSheetId="23">#REF!</definedName>
    <definedName name="PL" localSheetId="10">#REF!</definedName>
    <definedName name="PL" localSheetId="61">#REF!</definedName>
    <definedName name="PL" localSheetId="31">#REF!</definedName>
    <definedName name="PL" localSheetId="18">#REF!</definedName>
    <definedName name="PL" localSheetId="29">#REF!</definedName>
    <definedName name="PL" localSheetId="51">#REF!</definedName>
    <definedName name="PL" localSheetId="39">#REF!</definedName>
    <definedName name="PL" localSheetId="25">#REF!</definedName>
    <definedName name="PL" localSheetId="56">#REF!</definedName>
    <definedName name="PL" localSheetId="12">#REF!</definedName>
    <definedName name="PL" localSheetId="42">#REF!</definedName>
    <definedName name="PL" localSheetId="33">#REF!</definedName>
    <definedName name="PL" localSheetId="19">#REF!</definedName>
    <definedName name="PL" localSheetId="67">#REF!</definedName>
    <definedName name="PL" localSheetId="68">#REF!</definedName>
    <definedName name="PL" localSheetId="62">#REF!</definedName>
    <definedName name="PL" localSheetId="22">#REF!</definedName>
    <definedName name="PL" localSheetId="40">#REF!</definedName>
    <definedName name="PL" localSheetId="59">#REF!</definedName>
    <definedName name="PL" localSheetId="58">#REF!</definedName>
    <definedName name="PL" localSheetId="38">#REF!</definedName>
    <definedName name="PL" localSheetId="14">#REF!</definedName>
    <definedName name="PL" localSheetId="57">#REF!</definedName>
    <definedName name="PL" localSheetId="47">#REF!</definedName>
    <definedName name="PL" localSheetId="64">#REF!</definedName>
    <definedName name="PL" localSheetId="4">#REF!</definedName>
    <definedName name="PL" localSheetId="75">NCLH!$Q$7</definedName>
    <definedName name="PL" localSheetId="63">#REF!</definedName>
    <definedName name="PL" localSheetId="7">#REF!</definedName>
    <definedName name="PL" localSheetId="69">#REF!</definedName>
    <definedName name="PL" localSheetId="11">PINC!$Q$7</definedName>
    <definedName name="PL" localSheetId="26">#REF!</definedName>
    <definedName name="PL" localSheetId="36">#REF!</definedName>
    <definedName name="PL" localSheetId="53">#REF!</definedName>
    <definedName name="PL" localSheetId="27">#REF!</definedName>
    <definedName name="PL" localSheetId="76">SPY!$Q$7</definedName>
    <definedName name="PL" localSheetId="77">SWKS!$Q$7</definedName>
    <definedName name="PL" localSheetId="48">#REF!</definedName>
    <definedName name="PL" localSheetId="30">#REF!</definedName>
    <definedName name="PL" localSheetId="82">#REF!</definedName>
    <definedName name="PL" localSheetId="17">#REF!</definedName>
    <definedName name="PL" localSheetId="52">#REF!</definedName>
    <definedName name="PL" localSheetId="88">#REF!</definedName>
    <definedName name="PL" localSheetId="41">#REF!</definedName>
    <definedName name="PL" localSheetId="65">#REF!</definedName>
    <definedName name="PL" localSheetId="54">#REF!</definedName>
    <definedName name="PL" localSheetId="79">WFC!$Q$7</definedName>
    <definedName name="PL" localSheetId="46">#REF!</definedName>
    <definedName name="PL" localSheetId="45">#REF!</definedName>
    <definedName name="PL" localSheetId="28">#REF!</definedName>
    <definedName name="PL" localSheetId="37">#REF!</definedName>
    <definedName name="PL" localSheetId="34">#REF!</definedName>
    <definedName name="q?s_aa_ql_1" localSheetId="80">AA!$T$40:$U$55</definedName>
    <definedName name="q?s_AKAM" localSheetId="20">AKAM!$T$43:$U$58</definedName>
    <definedName name="q?s_ALL" localSheetId="85">ALL!$T$40:$U$55</definedName>
    <definedName name="q?s_AVGO" localSheetId="87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81">CF!$T$56:$U$71</definedName>
    <definedName name="q?s_CNI" localSheetId="78">CNI!$T$43:$U$58</definedName>
    <definedName name="q?s_CPN" localSheetId="50">CPN!$T$43:$U$58</definedName>
    <definedName name="q?s_dg" localSheetId="10">DG!$T$43:$U$58</definedName>
    <definedName name="q?s_DIS" localSheetId="92">DIS!$T$43:$U$58</definedName>
    <definedName name="q?s_ew" localSheetId="51">EW!$T$43:$U$58</definedName>
    <definedName name="q?s_F" localSheetId="39">F!$T$43:$U$58</definedName>
    <definedName name="q?s_foxa" localSheetId="12">FOXA!$T$43:$U$58</definedName>
    <definedName name="q?s_FTR" localSheetId="93">FTR!$T$43:$U$58</definedName>
    <definedName name="q?s_GILD" localSheetId="94">GILD!$T$43:$U$58</definedName>
    <definedName name="q?s_GM" localSheetId="97">GM!$T$43:$U$58</definedName>
    <definedName name="q?s_HES" localSheetId="73">HES!$T$43:$U$58</definedName>
    <definedName name="q?s_INTC" localSheetId="72">INTC!$T$43:$U$58</definedName>
    <definedName name="q?s_IP" localSheetId="71">IP!$T$43:$U$58</definedName>
    <definedName name="q?s_JNJ" localSheetId="40">JNJ!$T$43:$U$58</definedName>
    <definedName name="q?s_KORS" localSheetId="84">KORS!$T$43:$U$58</definedName>
    <definedName name="q?s_MU" localSheetId="70">MU!#REF!</definedName>
    <definedName name="q?s_MYL" localSheetId="4">MYL!$T$43:$U$58</definedName>
    <definedName name="q?s_nclh" localSheetId="75">NCLH!$T$40:$U$55</definedName>
    <definedName name="q?s_NKE" localSheetId="63">NKE!$T$43:$U$58</definedName>
    <definedName name="q?s_NSC" localSheetId="74">UNP!$T$43:$U$58</definedName>
    <definedName name="q?s_pinc" localSheetId="11">PINC!$T$40:$U$55</definedName>
    <definedName name="q?s_SIG" localSheetId="5">SIG!#REF!</definedName>
    <definedName name="q?s_SWKS" localSheetId="77">SWKS!$T$40:$U$55</definedName>
    <definedName name="q?s_tgt" localSheetId="82">TGT!$T$43:$U$58</definedName>
    <definedName name="q?s_TKR" localSheetId="99">TKR!$T$43:$U$58</definedName>
    <definedName name="q?s_tmo" localSheetId="98">TMO!$T$43:$U$58</definedName>
    <definedName name="q?s_UAL" localSheetId="88">UAL!$T$43:$U$58</definedName>
    <definedName name="q?s_UNH" localSheetId="101">UNH!$T$43:$U$58</definedName>
    <definedName name="q?s_UTX" localSheetId="100">UTX!$T$43:$U$58</definedName>
    <definedName name="q?s_vgk" localSheetId="65">VGK!$T$43:$U$56</definedName>
    <definedName name="q?s_WWD" localSheetId="9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2" i="43" l="1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P786" i="38" l="1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T265" i="1"/>
  <c r="G43" i="97" l="1"/>
  <c r="F43" i="97"/>
  <c r="H43" i="97"/>
  <c r="F7" i="97"/>
  <c r="F322" i="25"/>
  <c r="H322" i="25"/>
  <c r="G32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O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H19" i="119"/>
  <c r="F85" i="119"/>
  <c r="C85" i="119"/>
  <c r="H85" i="119"/>
  <c r="C19" i="119"/>
  <c r="F19" i="119"/>
  <c r="K85" i="119"/>
  <c r="K19" i="119"/>
  <c r="M19" i="119"/>
  <c r="M85" i="119"/>
  <c r="M66" i="119" l="1"/>
  <c r="Q10" i="119" s="1"/>
  <c r="Q2" i="119"/>
  <c r="U785" i="38"/>
  <c r="Z785" i="38"/>
  <c r="Q5" i="119"/>
  <c r="Q3" i="119"/>
  <c r="Q6" i="119" s="1"/>
  <c r="Q8" i="119"/>
  <c r="Q7" i="119" s="1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M85" i="118"/>
  <c r="H85" i="118"/>
  <c r="F19" i="118"/>
  <c r="C85" i="118"/>
  <c r="H19" i="118"/>
  <c r="F85" i="118"/>
  <c r="M19" i="118"/>
  <c r="C19" i="118"/>
  <c r="K19" i="118"/>
  <c r="K85" i="118"/>
  <c r="Q9" i="119" l="1"/>
  <c r="M66" i="118"/>
  <c r="Q10" i="118" s="1"/>
  <c r="Q2" i="118"/>
  <c r="Q8" i="118" s="1"/>
  <c r="Q7" i="118" s="1"/>
  <c r="O784" i="38"/>
  <c r="Z784" i="38"/>
  <c r="P784" i="38"/>
  <c r="U784" i="38"/>
  <c r="Q3" i="118"/>
  <c r="Q6" i="118" s="1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5" i="118" l="1"/>
  <c r="Q9" i="118"/>
  <c r="P783" i="38"/>
  <c r="O783" i="38"/>
  <c r="Z783" i="38"/>
  <c r="U783" i="38"/>
  <c r="H25" i="92"/>
  <c r="H21" i="101"/>
  <c r="C18" i="86"/>
  <c r="K7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M85" i="117"/>
  <c r="K19" i="117"/>
  <c r="K19" i="116"/>
  <c r="M85" i="116"/>
  <c r="C19" i="117"/>
  <c r="K85" i="116"/>
  <c r="C85" i="116"/>
  <c r="H85" i="117"/>
  <c r="H19" i="117"/>
  <c r="F85" i="116"/>
  <c r="F19" i="116"/>
  <c r="C19" i="116"/>
  <c r="F85" i="117"/>
  <c r="M19" i="117"/>
  <c r="F19" i="117"/>
  <c r="H19" i="116"/>
  <c r="M19" i="116"/>
  <c r="C85" i="117"/>
  <c r="H85" i="116"/>
  <c r="K85" i="117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Q8" i="116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C19" i="115"/>
  <c r="M19" i="115"/>
  <c r="H19" i="115"/>
  <c r="M85" i="115"/>
  <c r="C85" i="115"/>
  <c r="K19" i="115"/>
  <c r="F85" i="115"/>
  <c r="F19" i="115"/>
  <c r="K85" i="115"/>
  <c r="H85" i="115"/>
  <c r="Q3" i="116" l="1"/>
  <c r="Q6" i="116" s="1"/>
  <c r="Q9" i="116" s="1"/>
  <c r="Q9" i="117"/>
  <c r="Q7" i="116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7" i="115" l="1"/>
  <c r="Q5" i="115"/>
  <c r="Q3" i="115"/>
  <c r="Q6" i="115" s="1"/>
  <c r="Q9" i="115" s="1"/>
  <c r="P777" i="38"/>
  <c r="O777" i="38"/>
  <c r="Z777" i="38"/>
  <c r="U777" i="38"/>
  <c r="H26" i="113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F19" i="114"/>
  <c r="M19" i="114"/>
  <c r="H85" i="114"/>
  <c r="H19" i="114"/>
  <c r="F85" i="114"/>
  <c r="C85" i="114"/>
  <c r="M85" i="114"/>
  <c r="K85" i="114"/>
  <c r="C19" i="114"/>
  <c r="O772" i="38" l="1"/>
  <c r="U772" i="38"/>
  <c r="Q2" i="114"/>
  <c r="Q3" i="114" s="1"/>
  <c r="Q6" i="114" s="1"/>
  <c r="M66" i="114"/>
  <c r="Q10" i="114" s="1"/>
  <c r="Z772" i="38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H85" i="113"/>
  <c r="H19" i="112"/>
  <c r="F85" i="113"/>
  <c r="F19" i="113"/>
  <c r="K19" i="113"/>
  <c r="K19" i="112"/>
  <c r="H19" i="113"/>
  <c r="M19" i="112"/>
  <c r="M19" i="113"/>
  <c r="K85" i="112"/>
  <c r="F19" i="112"/>
  <c r="C19" i="112"/>
  <c r="M85" i="112"/>
  <c r="M85" i="113"/>
  <c r="C85" i="112"/>
  <c r="C85" i="113"/>
  <c r="H85" i="112"/>
  <c r="F85" i="112"/>
  <c r="K85" i="113"/>
  <c r="C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85" i="110"/>
  <c r="M19" i="111"/>
  <c r="M19" i="110"/>
  <c r="F85" i="111"/>
  <c r="C19" i="110"/>
  <c r="F19" i="111"/>
  <c r="F19" i="110"/>
  <c r="M85" i="111"/>
  <c r="K85" i="111"/>
  <c r="H85" i="111"/>
  <c r="F85" i="110"/>
  <c r="K19" i="110"/>
  <c r="C85" i="110"/>
  <c r="K85" i="110"/>
  <c r="H19" i="110"/>
  <c r="K19" i="111"/>
  <c r="C19" i="111"/>
  <c r="C85" i="111"/>
  <c r="H19" i="111"/>
  <c r="H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C85" i="109"/>
  <c r="K19" i="109"/>
  <c r="M85" i="109"/>
  <c r="H19" i="109"/>
  <c r="H85" i="109"/>
  <c r="M19" i="109"/>
  <c r="F19" i="109"/>
  <c r="C19" i="109"/>
  <c r="K85" i="109"/>
  <c r="F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19" i="108"/>
  <c r="K19" i="108"/>
  <c r="C85" i="108"/>
  <c r="F19" i="108"/>
  <c r="H85" i="108"/>
  <c r="H19" i="108"/>
  <c r="F85" i="108"/>
  <c r="K85" i="108"/>
  <c r="M85" i="108"/>
  <c r="C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85" i="107"/>
  <c r="K19" i="107"/>
  <c r="K85" i="107"/>
  <c r="F19" i="107"/>
  <c r="M19" i="107"/>
  <c r="H19" i="107"/>
  <c r="C19" i="107"/>
  <c r="C85" i="107"/>
  <c r="H85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F19" i="106"/>
  <c r="K19" i="106"/>
  <c r="H19" i="106"/>
  <c r="K85" i="106"/>
  <c r="H85" i="106"/>
  <c r="M85" i="106"/>
  <c r="C85" i="106"/>
  <c r="M19" i="106"/>
  <c r="C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C19" i="47"/>
  <c r="H39" i="46"/>
  <c r="C39" i="46"/>
  <c r="H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M85" i="105"/>
  <c r="K85" i="105"/>
  <c r="C19" i="105"/>
  <c r="H85" i="105"/>
  <c r="K19" i="105"/>
  <c r="H19" i="105"/>
  <c r="F85" i="105"/>
  <c r="C85" i="105"/>
  <c r="M19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19" i="104"/>
  <c r="K85" i="104"/>
  <c r="F85" i="104"/>
  <c r="C19" i="104"/>
  <c r="M85" i="104"/>
  <c r="K19" i="104"/>
  <c r="M19" i="104"/>
  <c r="H19" i="104"/>
  <c r="H85" i="104"/>
  <c r="C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M19" i="103"/>
  <c r="K19" i="103"/>
  <c r="H19" i="103"/>
  <c r="F19" i="103"/>
  <c r="C19" i="103"/>
  <c r="C85" i="103"/>
  <c r="K19" i="89"/>
  <c r="K85" i="103"/>
  <c r="H85" i="103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H85" i="102"/>
  <c r="M85" i="102"/>
  <c r="F19" i="102"/>
  <c r="M19" i="102"/>
  <c r="C85" i="102"/>
  <c r="C19" i="102"/>
  <c r="K85" i="102"/>
  <c r="F85" i="102"/>
  <c r="H19" i="102"/>
  <c r="K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M22" i="101"/>
  <c r="K19" i="99"/>
  <c r="K85" i="100"/>
  <c r="C19" i="100"/>
  <c r="H88" i="101"/>
  <c r="M19" i="100"/>
  <c r="H19" i="100"/>
  <c r="K85" i="99"/>
  <c r="F22" i="101"/>
  <c r="H22" i="101"/>
  <c r="H19" i="99"/>
  <c r="C22" i="101"/>
  <c r="F85" i="99"/>
  <c r="F85" i="100"/>
  <c r="M88" i="101"/>
  <c r="K19" i="100"/>
  <c r="F88" i="101"/>
  <c r="M19" i="99"/>
  <c r="F19" i="99"/>
  <c r="M85" i="99"/>
  <c r="K22" i="101"/>
  <c r="C88" i="101"/>
  <c r="C19" i="99"/>
  <c r="H85" i="100"/>
  <c r="F19" i="100"/>
  <c r="C85" i="100"/>
  <c r="M85" i="100"/>
  <c r="H85" i="99"/>
  <c r="C85" i="99"/>
  <c r="K88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85" i="97"/>
  <c r="F19" i="98"/>
  <c r="C85" i="98"/>
  <c r="M85" i="98"/>
  <c r="K25" i="88"/>
  <c r="H19" i="97"/>
  <c r="M19" i="98"/>
  <c r="H19" i="98"/>
  <c r="C85" i="97"/>
  <c r="H85" i="98"/>
  <c r="C19" i="97"/>
  <c r="K85" i="97"/>
  <c r="F19" i="97"/>
  <c r="K19" i="98"/>
  <c r="K85" i="98"/>
  <c r="M19" i="97"/>
  <c r="H85" i="97"/>
  <c r="M85" i="97"/>
  <c r="C19" i="98"/>
  <c r="F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M19" i="96"/>
  <c r="K84" i="96"/>
  <c r="C84" i="96"/>
  <c r="K19" i="96"/>
  <c r="F84" i="96"/>
  <c r="F19" i="96"/>
  <c r="C19" i="96"/>
  <c r="H84" i="96"/>
  <c r="H19" i="96"/>
  <c r="M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19" i="95"/>
  <c r="M85" i="95"/>
  <c r="C85" i="95"/>
  <c r="H19" i="95"/>
  <c r="M19" i="95"/>
  <c r="K85" i="95"/>
  <c r="F85" i="95"/>
  <c r="C19" i="95"/>
  <c r="H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H85" i="94"/>
  <c r="H19" i="94"/>
  <c r="C19" i="94"/>
  <c r="M19" i="94"/>
  <c r="K85" i="94"/>
  <c r="F85" i="94"/>
  <c r="K19" i="94"/>
  <c r="F19" i="94"/>
  <c r="M85" i="94"/>
  <c r="C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K104" i="93"/>
  <c r="M104" i="93"/>
  <c r="F26" i="93"/>
  <c r="F104" i="93"/>
  <c r="C104" i="93"/>
  <c r="H104" i="93"/>
  <c r="H26" i="93"/>
  <c r="M26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H26" i="92"/>
  <c r="M26" i="92"/>
  <c r="H19" i="91"/>
  <c r="C98" i="92"/>
  <c r="H85" i="91"/>
  <c r="F98" i="92"/>
  <c r="M19" i="91"/>
  <c r="K85" i="91"/>
  <c r="F19" i="47"/>
  <c r="F85" i="91"/>
  <c r="C85" i="91"/>
  <c r="H98" i="92"/>
  <c r="K98" i="92"/>
  <c r="M85" i="91"/>
  <c r="M98" i="92"/>
  <c r="K26" i="92"/>
  <c r="C19" i="91"/>
  <c r="K19" i="91"/>
  <c r="C26" i="92"/>
  <c r="F26" i="92"/>
  <c r="F19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C19" i="90"/>
  <c r="H85" i="90"/>
  <c r="F19" i="90"/>
  <c r="K19" i="90"/>
  <c r="K85" i="90"/>
  <c r="M85" i="90"/>
  <c r="M19" i="90"/>
  <c r="C85" i="90"/>
  <c r="H19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C85" i="89"/>
  <c r="M85" i="89"/>
  <c r="H19" i="89"/>
  <c r="K85" i="89"/>
  <c r="F85" i="89"/>
  <c r="H85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F25" i="88"/>
  <c r="K107" i="88"/>
  <c r="F85" i="87"/>
  <c r="M19" i="87"/>
  <c r="F107" i="88"/>
  <c r="F19" i="87"/>
  <c r="K19" i="87"/>
  <c r="C85" i="87"/>
  <c r="C19" i="87"/>
  <c r="K85" i="87"/>
  <c r="H85" i="87"/>
  <c r="H19" i="87"/>
  <c r="C107" i="88"/>
  <c r="M25" i="88"/>
  <c r="H107" i="88"/>
  <c r="M107" i="88"/>
  <c r="M85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K85" i="86"/>
  <c r="C19" i="86"/>
  <c r="H19" i="86"/>
  <c r="M85" i="86"/>
  <c r="M19" i="86"/>
  <c r="F85" i="86"/>
  <c r="H85" i="86"/>
  <c r="F19" i="86"/>
  <c r="C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M28" i="43"/>
  <c r="H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19" i="85"/>
  <c r="F85" i="85"/>
  <c r="M19" i="85"/>
  <c r="C19" i="85"/>
  <c r="F19" i="85"/>
  <c r="M85" i="85"/>
  <c r="H85" i="85"/>
  <c r="K85" i="85"/>
  <c r="C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3"/>
  <c r="C25" i="84"/>
  <c r="M19" i="83"/>
  <c r="K19" i="83"/>
  <c r="K110" i="84"/>
  <c r="C85" i="83"/>
  <c r="H19" i="83"/>
  <c r="F85" i="83"/>
  <c r="M25" i="84"/>
  <c r="M110" i="84"/>
  <c r="H85" i="83"/>
  <c r="F110" i="84"/>
  <c r="F25" i="84"/>
  <c r="C19" i="83"/>
  <c r="C110" i="84"/>
  <c r="F19" i="83"/>
  <c r="H110" i="84"/>
  <c r="K85" i="83"/>
  <c r="H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K60" i="82"/>
  <c r="C18" i="74"/>
  <c r="F19" i="82"/>
  <c r="M19" i="82"/>
  <c r="C60" i="82"/>
  <c r="H60" i="82"/>
  <c r="F60" i="82"/>
  <c r="H19" i="82"/>
  <c r="M18" i="74"/>
  <c r="C19" i="82"/>
  <c r="M60" i="82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H78" i="75"/>
  <c r="M78" i="75"/>
  <c r="F96" i="31"/>
  <c r="C96" i="31"/>
  <c r="H96" i="31"/>
  <c r="K78" i="75"/>
  <c r="F78" i="75"/>
  <c r="M96" i="31"/>
  <c r="K96" i="31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H19" i="64"/>
  <c r="H85" i="64"/>
  <c r="K85" i="64"/>
  <c r="M19" i="64"/>
  <c r="K19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F110" i="81"/>
  <c r="M30" i="81"/>
  <c r="C110" i="81"/>
  <c r="K110" i="81"/>
  <c r="H30" i="81"/>
  <c r="F3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K85" i="80"/>
  <c r="H85" i="80"/>
  <c r="F19" i="80"/>
  <c r="H19" i="80"/>
  <c r="K19" i="80"/>
  <c r="M85" i="80"/>
  <c r="M19" i="80"/>
  <c r="C85" i="80"/>
  <c r="F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F65" i="79"/>
  <c r="K19" i="79"/>
  <c r="F19" i="79"/>
  <c r="K65" i="79"/>
  <c r="H19" i="79"/>
  <c r="H65" i="79"/>
  <c r="M19" i="79"/>
  <c r="M65" i="79"/>
  <c r="C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F19" i="78"/>
  <c r="M85" i="78"/>
  <c r="H19" i="78"/>
  <c r="K19" i="78"/>
  <c r="F85" i="78"/>
  <c r="H85" i="78"/>
  <c r="M19" i="78"/>
  <c r="C19" i="78"/>
  <c r="K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F19" i="77"/>
  <c r="H19" i="77"/>
  <c r="H89" i="77"/>
  <c r="F89" i="77"/>
  <c r="C89" i="77"/>
  <c r="C19" i="77"/>
  <c r="K89" i="77"/>
  <c r="M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M19" i="76"/>
  <c r="H19" i="76"/>
  <c r="K19" i="76"/>
  <c r="C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F93" i="68"/>
  <c r="M93" i="68"/>
  <c r="K93" i="68"/>
  <c r="C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55" i="25"/>
  <c r="F855" i="25"/>
  <c r="H855" i="25"/>
  <c r="M855" i="25"/>
  <c r="C855" i="25"/>
  <c r="O364" i="38" l="1"/>
  <c r="Z364" i="38"/>
  <c r="N363" i="38"/>
  <c r="F854" i="25"/>
  <c r="K854" i="25"/>
  <c r="P363" i="38"/>
  <c r="O363" i="38" l="1"/>
  <c r="Z363" i="38"/>
  <c r="M591" i="25"/>
  <c r="Q10" i="25" s="1"/>
  <c r="E362" i="38"/>
  <c r="H362" i="38"/>
  <c r="K362" i="38"/>
  <c r="M362" i="38"/>
  <c r="U362" i="38" s="1"/>
  <c r="S362" i="38"/>
  <c r="K321" i="25" l="1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94" i="52"/>
  <c r="M55" i="50"/>
  <c r="M23" i="57"/>
  <c r="F65" i="63"/>
  <c r="M213" i="58"/>
  <c r="H30" i="40"/>
  <c r="M19" i="41"/>
  <c r="C19" i="68"/>
  <c r="C19" i="71"/>
  <c r="C19" i="60"/>
  <c r="H43" i="58"/>
  <c r="K23" i="57"/>
  <c r="F55" i="50"/>
  <c r="C19" i="50"/>
  <c r="F90" i="72"/>
  <c r="C213" i="57"/>
  <c r="C51" i="54"/>
  <c r="M451" i="17"/>
  <c r="M81" i="61"/>
  <c r="F19" i="68"/>
  <c r="H19" i="61"/>
  <c r="C19" i="66"/>
  <c r="C19" i="61"/>
  <c r="F63" i="66"/>
  <c r="C63" i="66"/>
  <c r="F19" i="45"/>
  <c r="M19" i="70"/>
  <c r="F25" i="31"/>
  <c r="H19" i="34"/>
  <c r="C55" i="50"/>
  <c r="K19" i="34"/>
  <c r="K19" i="68"/>
  <c r="K19" i="69"/>
  <c r="M30" i="49"/>
  <c r="H77" i="70"/>
  <c r="C23" i="17"/>
  <c r="C19" i="64"/>
  <c r="F19" i="69"/>
  <c r="M75" i="41"/>
  <c r="H100" i="34"/>
  <c r="M19" i="53"/>
  <c r="H19" i="54"/>
  <c r="H19" i="62"/>
  <c r="F43" i="58"/>
  <c r="K90" i="72"/>
  <c r="F19" i="73"/>
  <c r="C19" i="70"/>
  <c r="F85" i="64"/>
  <c r="C85" i="64"/>
  <c r="F19" i="60"/>
  <c r="H65" i="63"/>
  <c r="H19" i="69"/>
  <c r="F19" i="62"/>
  <c r="C30" i="49"/>
  <c r="C19" i="72"/>
  <c r="C43" i="58"/>
  <c r="M72" i="59"/>
  <c r="H213" i="58"/>
  <c r="H119" i="7"/>
  <c r="M19" i="63"/>
  <c r="C19" i="45"/>
  <c r="H94" i="52"/>
  <c r="H19" i="59"/>
  <c r="M60" i="51"/>
  <c r="K19" i="71"/>
  <c r="C19" i="53"/>
  <c r="F19" i="63"/>
  <c r="K75" i="41"/>
  <c r="F451" i="17"/>
  <c r="F119" i="7"/>
  <c r="H86" i="53"/>
  <c r="F19" i="71"/>
  <c r="H90" i="72"/>
  <c r="F18" i="74"/>
  <c r="F19" i="53"/>
  <c r="H67" i="60"/>
  <c r="H19" i="68"/>
  <c r="K19" i="66"/>
  <c r="M25" i="31"/>
  <c r="C94" i="52"/>
  <c r="H213" i="57"/>
  <c r="H63" i="66"/>
  <c r="M19" i="52"/>
  <c r="C67" i="60"/>
  <c r="C19" i="73"/>
  <c r="M23" i="17"/>
  <c r="C19" i="52"/>
  <c r="M67" i="60"/>
  <c r="M19" i="68"/>
  <c r="K60" i="51"/>
  <c r="C19" i="54"/>
  <c r="C156" i="49"/>
  <c r="M19" i="55"/>
  <c r="F75" i="41"/>
  <c r="C19" i="34"/>
  <c r="F19" i="34"/>
  <c r="H65" i="71"/>
  <c r="M19" i="3"/>
  <c r="K63" i="66"/>
  <c r="C30" i="40"/>
  <c r="K19" i="3"/>
  <c r="C119" i="7"/>
  <c r="M19" i="45"/>
  <c r="C19" i="75"/>
  <c r="K19" i="73"/>
  <c r="K65" i="71"/>
  <c r="M19" i="61"/>
  <c r="K81" i="61"/>
  <c r="F19" i="61"/>
  <c r="M77" i="70"/>
  <c r="K213" i="57"/>
  <c r="C81" i="61"/>
  <c r="F30" i="40"/>
  <c r="F67" i="60"/>
  <c r="F19" i="3"/>
  <c r="H19" i="60"/>
  <c r="M19" i="60"/>
  <c r="H51" i="54"/>
  <c r="F19" i="66"/>
  <c r="K19" i="55"/>
  <c r="C19" i="63"/>
  <c r="H19" i="75"/>
  <c r="K19" i="53"/>
  <c r="C65" i="63"/>
  <c r="K51" i="54"/>
  <c r="H55" i="50"/>
  <c r="F19" i="59"/>
  <c r="M119" i="7"/>
  <c r="K19" i="59"/>
  <c r="M19" i="50"/>
  <c r="M156" i="49"/>
  <c r="K86" i="53"/>
  <c r="F19" i="72"/>
  <c r="C19" i="59"/>
  <c r="C19" i="55"/>
  <c r="H19" i="50"/>
  <c r="F28" i="43"/>
  <c r="K77" i="70"/>
  <c r="F19" i="50"/>
  <c r="M213" i="57"/>
  <c r="M43" i="58"/>
  <c r="M19" i="34"/>
  <c r="H72" i="59"/>
  <c r="H19" i="52"/>
  <c r="K30" i="40"/>
  <c r="K55" i="50"/>
  <c r="M19" i="69"/>
  <c r="H25" i="31"/>
  <c r="K119" i="7"/>
  <c r="M19" i="72"/>
  <c r="C25" i="31"/>
  <c r="C115" i="25"/>
  <c r="M63" i="66"/>
  <c r="F19" i="75"/>
  <c r="H19" i="72"/>
  <c r="M19" i="66"/>
  <c r="C77" i="70"/>
  <c r="F19" i="64"/>
  <c r="H156" i="49"/>
  <c r="M19" i="71"/>
  <c r="F156" i="49"/>
  <c r="H19" i="55"/>
  <c r="C86" i="53"/>
  <c r="K19" i="52"/>
  <c r="F94" i="52"/>
  <c r="C23" i="57"/>
  <c r="C75" i="41"/>
  <c r="K18" i="74"/>
  <c r="K19" i="63"/>
  <c r="K19" i="75"/>
  <c r="F77" i="70"/>
  <c r="K19" i="72"/>
  <c r="H75" i="41"/>
  <c r="H19" i="41"/>
  <c r="M90" i="72"/>
  <c r="F19" i="55"/>
  <c r="F86" i="53"/>
  <c r="C19" i="3"/>
  <c r="M100" i="34"/>
  <c r="K23" i="17"/>
  <c r="C19" i="41"/>
  <c r="F19" i="52"/>
  <c r="C19" i="69"/>
  <c r="M94" i="52"/>
  <c r="H108" i="45"/>
  <c r="M86" i="53"/>
  <c r="C213" i="58"/>
  <c r="H19" i="66"/>
  <c r="H81" i="61"/>
  <c r="F19" i="70"/>
  <c r="F100" i="34"/>
  <c r="K19" i="54"/>
  <c r="K19" i="61"/>
  <c r="F51" i="54"/>
  <c r="H19" i="53"/>
  <c r="F23" i="17"/>
  <c r="K19" i="50"/>
  <c r="M19" i="73"/>
  <c r="C65" i="71"/>
  <c r="K25" i="31"/>
  <c r="K451" i="17"/>
  <c r="K19" i="70"/>
  <c r="K72" i="59"/>
  <c r="H19" i="3"/>
  <c r="F19" i="54"/>
  <c r="H19" i="63"/>
  <c r="C19" i="62"/>
  <c r="K43" i="58"/>
  <c r="K213" i="58"/>
  <c r="F213" i="57"/>
  <c r="K65" i="63"/>
  <c r="F30" i="49"/>
  <c r="F81" i="61"/>
  <c r="M65" i="63"/>
  <c r="F60" i="51"/>
  <c r="H23" i="17"/>
  <c r="F19" i="41"/>
  <c r="H451" i="17"/>
  <c r="M19" i="54"/>
  <c r="K100" i="34"/>
  <c r="K108" i="45"/>
  <c r="C100" i="34"/>
  <c r="H19" i="71"/>
  <c r="C90" i="72"/>
  <c r="M19" i="59"/>
  <c r="M108" i="45"/>
  <c r="F23" i="57"/>
  <c r="K19" i="41"/>
  <c r="F213" i="58"/>
  <c r="H115" i="25"/>
  <c r="M65" i="71"/>
  <c r="M19" i="62"/>
  <c r="M51" i="54"/>
  <c r="F65" i="71"/>
  <c r="M30" i="40"/>
  <c r="C72" i="59"/>
  <c r="K67" i="60"/>
  <c r="K19" i="62"/>
  <c r="K156" i="49"/>
  <c r="F108" i="45"/>
  <c r="C451" i="17"/>
  <c r="M19" i="75"/>
  <c r="F115" i="25"/>
  <c r="C108" i="45"/>
  <c r="K19" i="60"/>
  <c r="F72" i="59"/>
  <c r="H19" i="70"/>
  <c r="H19" i="73"/>
  <c r="V786" i="38" l="1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51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86" i="38" s="1"/>
  <c r="Y786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101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92" i="43" l="1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84" i="38" l="1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<sst xmlns="http://schemas.openxmlformats.org/spreadsheetml/2006/main" count="8816" uniqueCount="1337">
  <si>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</si>
  <si>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</si>
  <si>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</si>
  <si>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</si>
  <si>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</si>
  <si>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</si>
  <si>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</si>
  <si>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</si>
  <si>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</si>
  <si>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</si>
  <si>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</si>
  <si>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</si>
  <si>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</si>
  <si>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</si>
  <si>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</si>
  <si>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</si>
  <si>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</si>
  <si>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</si>
  <si>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</si>
  <si>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</si>
  <si>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</si>
  <si>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</si>
  <si>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</si>
  <si>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</si>
  <si>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</si>
  <si>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</si>
  <si>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</si>
  <si>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</si>
  <si>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</si>
  <si>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</si>
  <si>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</si>
  <si>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</si>
  <si>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</si>
  <si>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</si>
  <si>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</si>
  <si>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</si>
  <si>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</si>
  <si>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</si>
  <si>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</si>
  <si>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</si>
  <si>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</si>
  <si>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</si>
  <si>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</si>
  <si>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</si>
  <si>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</si>
  <si>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</si>
  <si>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</si>
  <si>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</si>
  <si>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</si>
  <si>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</si>
  <si>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</si>
  <si>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</si>
  <si>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</si>
  <si>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</si>
  <si>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</si>
  <si>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</si>
  <si>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</si>
  <si>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</si>
  <si>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</si>
  <si>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</si>
  <si>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</si>
  <si>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</si>
  <si>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</si>
  <si>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</si>
  <si>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</si>
  <si>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</si>
  <si>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</si>
  <si>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</si>
  <si>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</si>
  <si>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</si>
  <si>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</si>
  <si>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</si>
  <si>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</si>
  <si>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</si>
  <si>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</si>
  <si>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</si>
  <si>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</si>
  <si>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</si>
  <si>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</si>
  <si>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</si>
  <si>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</si>
  <si>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</si>
  <si>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</si>
  <si>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</si>
  <si>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</si>
  <si>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</si>
  <si>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</si>
  <si>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</si>
  <si>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</si>
  <si>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</si>
  <si>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</si>
  <si>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</si>
  <si>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</si>
  <si>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</si>
  <si>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</si>
  <si>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</si>
  <si>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</si>
  <si>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</si>
  <si>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</si>
  <si>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</si>
  <si>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</si>
  <si>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</si>
  <si>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</si>
  <si>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</si>
  <si>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</si>
  <si>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</si>
  <si>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</si>
  <si>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</si>
  <si>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</si>
  <si>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</si>
  <si>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</si>
  <si>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</si>
  <si>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</si>
  <si>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</si>
  <si>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</si>
  <si>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</si>
  <si>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</si>
  <si>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</si>
  <si>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</si>
  <si>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</si>
  <si>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</si>
  <si>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</si>
  <si>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</si>
  <si>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</si>
  <si>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</si>
  <si>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</si>
  <si>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</si>
  <si>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</si>
  <si>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</si>
  <si>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</si>
  <si>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</si>
  <si>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</si>
  <si>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</si>
  <si>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</si>
  <si>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</si>
  <si>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</si>
  <si>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</si>
  <si>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</si>
  <si>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</si>
  <si>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</si>
  <si>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</si>
  <si>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</si>
  <si>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</si>
  <si>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</si>
  <si>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</si>
  <si>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</si>
  <si>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</si>
  <si>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</si>
  <si>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</si>
  <si>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</si>
  <si>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</si>
  <si>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</si>
  <si>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</si>
  <si>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</si>
  <si>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</si>
  <si>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</si>
  <si>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</si>
  <si>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</si>
  <si>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</si>
  <si>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</si>
  <si>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</si>
  <si>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</si>
  <si>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</si>
  <si>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</si>
  <si>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</si>
  <si>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</si>
  <si>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</si>
  <si>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</si>
  <si>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</si>
  <si>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</si>
  <si>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</si>
  <si>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</si>
  <si>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</si>
  <si>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</si>
  <si>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</si>
  <si>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</si>
  <si>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</si>
  <si>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</si>
  <si>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</si>
  <si>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</si>
  <si>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</si>
  <si>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</si>
  <si>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</si>
  <si>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</si>
  <si>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</si>
  <si>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</si>
  <si>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</si>
  <si>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</si>
  <si>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</si>
  <si>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</si>
  <si>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</si>
  <si>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</si>
  <si>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</si>
  <si>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</si>
  <si>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</si>
  <si>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</si>
  <si>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</si>
  <si>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</si>
  <si>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</si>
  <si>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</si>
  <si>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</si>
  <si>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</si>
  <si>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</si>
  <si>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</si>
  <si>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</si>
  <si>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</si>
  <si>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</si>
  <si>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</si>
  <si>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</si>
  <si>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</si>
  <si>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</si>
  <si>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</si>
  <si>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</si>
  <si>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</si>
  <si>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</si>
  <si>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</si>
  <si>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</si>
  <si>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</si>
  <si>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</si>
  <si>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</si>
  <si>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</si>
  <si>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</si>
  <si>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</si>
  <si>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</si>
  <si>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</si>
  <si>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</si>
  <si>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</si>
  <si>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</si>
  <si>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</si>
  <si>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</si>
  <si>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</si>
  <si>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</si>
  <si>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</si>
  <si>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</si>
  <si>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</si>
  <si>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</si>
  <si>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</si>
  <si>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</si>
  <si>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</si>
  <si>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</si>
  <si>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</si>
  <si>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</si>
  <si>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</si>
  <si>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</si>
  <si>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</si>
  <si>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</si>
  <si>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</si>
  <si>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</si>
  <si>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</si>
  <si>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</si>
  <si>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</si>
  <si>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</si>
  <si>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</si>
  <si>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</si>
  <si>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</si>
  <si>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</si>
  <si>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</si>
  <si>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</si>
  <si>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</si>
  <si>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</si>
  <si>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</si>
  <si>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</si>
  <si>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</si>
  <si>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</si>
  <si>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</si>
  <si>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</si>
  <si>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</si>
  <si>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</si>
  <si>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</si>
  <si>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</si>
  <si>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</si>
  <si>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</si>
  <si>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</si>
  <si>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</si>
  <si>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</si>
  <si>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</si>
  <si>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</si>
  <si>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</si>
  <si>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</si>
  <si>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</si>
  <si>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</si>
  <si>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</si>
  <si>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</si>
  <si>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</si>
  <si>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</si>
  <si>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</si>
  <si>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</si>
  <si>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</si>
  <si>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</si>
  <si>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</si>
  <si>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</si>
  <si>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</si>
  <si>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</si>
  <si>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</si>
  <si>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</si>
  <si>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</si>
  <si>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</si>
  <si>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</si>
  <si>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</si>
  <si>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</si>
  <si>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</si>
  <si>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</si>
  <si>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</si>
  <si>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</si>
  <si>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</si>
  <si>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</si>
  <si>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</si>
  <si>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</si>
  <si>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</si>
  <si>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</si>
  <si>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</si>
  <si>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</si>
  <si>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</si>
  <si>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</si>
  <si>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</si>
  <si>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</si>
  <si>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</si>
  <si>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</si>
  <si>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</si>
  <si>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</si>
  <si>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</si>
  <si>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</si>
  <si>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</si>
  <si>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</si>
  <si>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</si>
  <si>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</si>
  <si>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</si>
  <si>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</si>
  <si>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</si>
  <si>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</si>
  <si>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</si>
  <si>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</si>
  <si>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</si>
  <si>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</si>
  <si>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</si>
  <si>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</si>
  <si>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</si>
  <si>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</si>
  <si>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</si>
  <si>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</si>
  <si>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</si>
  <si>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</si>
  <si>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</si>
  <si>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</si>
  <si>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</si>
  <si>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</si>
  <si>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</si>
  <si>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</si>
  <si>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</si>
  <si>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</si>
  <si>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</si>
  <si>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</si>
  <si>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</si>
  <si>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</si>
  <si>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</si>
  <si>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</si>
  <si>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</si>
  <si>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</si>
  <si>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</si>
  <si>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</si>
  <si>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</si>
  <si>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</si>
  <si>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</si>
  <si>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</si>
  <si>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</si>
  <si>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</si>
  <si>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</si>
  <si>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</si>
  <si>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</si>
  <si>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</si>
  <si>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</si>
  <si>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</si>
  <si>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</si>
  <si>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</si>
  <si>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</si>
  <si>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</si>
  <si>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</si>
  <si>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</si>
  <si>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</si>
  <si>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</si>
  <si>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</si>
  <si>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</si>
  <si>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</si>
  <si>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</si>
  <si>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</si>
  <si>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</si>
  <si>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</si>
  <si>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</si>
  <si>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</si>
  <si>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</si>
  <si>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</si>
  <si>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</si>
  <si>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</si>
  <si>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</si>
  <si>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</si>
  <si>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</si>
  <si>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</si>
  <si>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</si>
  <si>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</si>
  <si>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</si>
  <si>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</si>
  <si>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</si>
  <si>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</si>
  <si>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</si>
  <si>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</si>
  <si>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</si>
  <si>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</si>
  <si>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</si>
  <si>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</si>
  <si>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</si>
  <si>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</si>
  <si>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</si>
  <si>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</si>
  <si>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</si>
  <si>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</si>
  <si>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</si>
  <si>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</si>
  <si>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</si>
  <si>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</si>
  <si>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</si>
  <si>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</si>
  <si>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</si>
  <si>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</si>
  <si>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</si>
  <si>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</si>
  <si>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</si>
  <si>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</si>
  <si>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</si>
  <si>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</si>
  <si>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</si>
  <si>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</si>
  <si>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</si>
  <si>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</si>
  <si>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</si>
  <si>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</si>
  <si>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</si>
  <si>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</si>
  <si>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</si>
  <si>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</si>
  <si>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</si>
  <si>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</si>
  <si>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</si>
  <si>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</si>
  <si>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</si>
  <si>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</si>
  <si>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</si>
  <si>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</si>
  <si>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</si>
  <si>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</si>
  <si>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</si>
  <si>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</si>
  <si>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</si>
  <si>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</si>
  <si>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</si>
  <si>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</si>
  <si>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</si>
  <si>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</si>
  <si>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</si>
  <si>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</si>
  <si>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</si>
  <si>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</si>
  <si>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</si>
  <si>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</si>
  <si>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</si>
  <si>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</si>
  <si>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</si>
  <si>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</si>
  <si>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</si>
  <si>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</si>
  <si>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</si>
  <si>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</si>
  <si>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</si>
  <si>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</si>
  <si>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</si>
  <si>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</si>
  <si>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</si>
  <si>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</si>
  <si>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</si>
  <si>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</si>
  <si>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</si>
  <si>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</si>
  <si>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</si>
  <si>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</si>
  <si>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</si>
  <si>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</si>
  <si>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</si>
  <si>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</si>
  <si>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</si>
  <si>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</si>
  <si>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</si>
  <si>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</si>
  <si>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</si>
  <si>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</si>
  <si>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</si>
  <si>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</si>
  <si>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</si>
  <si>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</si>
  <si>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</si>
  <si>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</si>
  <si>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</si>
  <si>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</si>
  <si>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</si>
  <si>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</si>
  <si>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</si>
  <si>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</si>
  <si>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</si>
  <si>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</si>
  <si>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</si>
  <si>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</si>
  <si>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</si>
  <si>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</si>
  <si>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</si>
  <si>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</si>
  <si>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</si>
  <si>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</si>
  <si>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</si>
  <si>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</si>
  <si>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</si>
  <si>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</si>
  <si>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</si>
  <si>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</si>
  <si>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</si>
  <si>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</si>
  <si>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</si>
  <si>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</si>
  <si>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</si>
  <si>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</si>
  <si>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</si>
  <si>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</si>
  <si>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</si>
  <si>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</si>
  <si>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</si>
  <si>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</si>
  <si>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</si>
  <si>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</si>
  <si>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</si>
  <si>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</si>
  <si>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</si>
  <si>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</si>
  <si>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</si>
  <si>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</si>
  <si>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</si>
  <si>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</si>
  <si>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</si>
  <si>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</si>
  <si>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</si>
  <si>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</si>
  <si>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</si>
  <si>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</si>
  <si>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</si>
  <si>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</si>
  <si>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</si>
  <si>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</si>
  <si>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</si>
  <si>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</si>
  <si>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</si>
  <si>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</si>
  <si>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</si>
  <si>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</si>
  <si>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</si>
  <si>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</si>
  <si>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</si>
  <si>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</si>
  <si>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</si>
  <si>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</si>
  <si>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</si>
  <si>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</si>
  <si>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</si>
  <si>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</si>
  <si>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</si>
  <si>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</si>
  <si>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</si>
  <si>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</si>
  <si>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</si>
  <si>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</si>
  <si>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</si>
  <si>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</si>
  <si>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</si>
  <si>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</si>
  <si>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</si>
  <si>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</si>
  <si>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</si>
  <si>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</si>
  <si>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</si>
  <si>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</si>
  <si>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</si>
  <si>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</si>
  <si>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</si>
  <si>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</si>
  <si>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</si>
  <si>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</si>
  <si>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</si>
  <si>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</si>
  <si>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</si>
  <si>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</si>
  <si>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</si>
  <si>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</si>
  <si>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</si>
  <si>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</si>
  <si>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</si>
  <si>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</si>
  <si>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</si>
  <si>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</si>
  <si>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</si>
  <si>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</si>
  <si>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</si>
  <si>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</si>
  <si>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</si>
  <si>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</si>
  <si>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</si>
  <si>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</si>
  <si>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</si>
  <si>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</si>
  <si>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</si>
  <si>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</si>
  <si>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</si>
  <si>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</si>
  <si>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</si>
  <si>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</si>
  <si>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</si>
  <si>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</si>
  <si>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</si>
  <si>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</si>
  <si>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</si>
  <si>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</si>
  <si>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</si>
  <si>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</si>
  <si>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</si>
  <si>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</si>
  <si>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</si>
  <si>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</si>
  <si>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</si>
  <si>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</si>
  <si>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</si>
  <si>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</si>
  <si>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</si>
  <si>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</si>
  <si>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</si>
  <si>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</si>
  <si>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</si>
  <si>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</si>
  <si>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</si>
  <si>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</si>
  <si>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</si>
  <si>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</si>
  <si>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</si>
  <si>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</si>
  <si>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</si>
  <si>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</si>
  <si>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</si>
  <si>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</si>
  <si>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</si>
  <si>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</si>
  <si>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</si>
  <si>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</si>
  <si>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</si>
  <si>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</si>
  <si>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</si>
  <si>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</si>
  <si>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</si>
  <si>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</si>
  <si>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</si>
  <si>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</si>
  <si>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</si>
  <si>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</si>
  <si>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</si>
  <si>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</si>
  <si>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</si>
  <si>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</si>
  <si>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</si>
  <si>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</si>
  <si>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</si>
  <si>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</si>
  <si>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</si>
  <si>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</si>
  <si>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</si>
  <si>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</si>
  <si>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</si>
  <si>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</si>
  <si>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</si>
  <si>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</si>
  <si>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</si>
  <si>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</si>
  <si>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</si>
  <si>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</si>
  <si>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</si>
  <si>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</si>
  <si>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</si>
  <si>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</si>
  <si>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</si>
  <si>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</si>
  <si>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</si>
  <si>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</si>
  <si>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</si>
  <si>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</si>
  <si>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</si>
  <si>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</si>
  <si>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</si>
  <si>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</si>
  <si>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</si>
  <si>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</si>
  <si>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</si>
  <si>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</si>
  <si>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</si>
  <si>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</si>
  <si>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</si>
  <si>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</si>
  <si>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</si>
  <si>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</si>
  <si>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</si>
  <si>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</si>
  <si>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</si>
  <si>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</si>
  <si>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</si>
  <si>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</si>
  <si>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</si>
  <si>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</si>
  <si>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</si>
  <si>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</si>
  <si>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</si>
  <si>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</si>
  <si>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</si>
  <si>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</si>
  <si>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</si>
  <si>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</si>
  <si>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</si>
  <si>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</si>
  <si>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</si>
  <si>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</si>
  <si>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</si>
  <si>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</si>
  <si>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</si>
  <si>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</si>
  <si>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</si>
  <si>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</si>
  <si>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</si>
  <si>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</si>
  <si>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</si>
  <si>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</si>
  <si>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</si>
  <si>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</si>
  <si>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</si>
  <si>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</si>
  <si>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</si>
  <si>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</si>
  <si>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</si>
  <si>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</si>
  <si>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</si>
  <si>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</si>
  <si>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</si>
  <si>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</si>
  <si>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</si>
  <si>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</si>
  <si>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</si>
  <si>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</si>
  <si>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</si>
  <si>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</si>
  <si>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</si>
  <si>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</si>
  <si>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</si>
  <si>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</si>
  <si>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</si>
  <si>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</si>
  <si>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</si>
  <si>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</si>
  <si>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</si>
  <si>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</si>
  <si>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</si>
  <si>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</si>
  <si>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</si>
  <si>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</si>
  <si>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</si>
  <si>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</si>
  <si>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</si>
  <si>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</si>
  <si>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</si>
  <si>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</si>
  <si>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</si>
  <si>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</si>
  <si>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</si>
  <si>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</si>
  <si>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</si>
  <si>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</si>
  <si>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</si>
  <si>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</si>
  <si>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</si>
  <si>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</si>
  <si>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</si>
  <si>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</si>
  <si>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</si>
  <si>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</si>
  <si>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</si>
  <si>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</si>
  <si>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</si>
  <si>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</si>
  <si>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</si>
  <si>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</si>
  <si>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</si>
  <si>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</si>
  <si>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</si>
  <si>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</si>
  <si>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</si>
  <si>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</si>
  <si>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</si>
  <si>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</si>
  <si>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</si>
  <si>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</si>
  <si>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</si>
  <si>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</si>
  <si>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</si>
  <si>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</si>
  <si>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</si>
  <si>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</si>
  <si>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</si>
  <si>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</si>
  <si>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</si>
  <si>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</si>
  <si>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</si>
  <si>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</si>
  <si>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</si>
  <si>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</si>
  <si>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</si>
  <si>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</si>
  <si>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</si>
  <si>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</si>
  <si>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</si>
  <si>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</si>
  <si>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</si>
  <si>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</si>
  <si>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</si>
  <si>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</si>
  <si>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</si>
  <si>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</si>
  <si>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</si>
  <si>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</si>
  <si>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</si>
  <si>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</si>
  <si>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</si>
  <si>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</si>
  <si>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</si>
  <si>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</si>
  <si>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</si>
  <si>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</si>
  <si>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</si>
  <si>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</si>
  <si>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</si>
  <si>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</si>
  <si>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</si>
  <si>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</si>
  <si>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</si>
  <si>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</si>
  <si>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</si>
  <si>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</si>
  <si>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</si>
  <si>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</si>
  <si>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</si>
  <si>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</si>
  <si>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</si>
  <si>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</si>
  <si>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</si>
  <si>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</si>
  <si>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</si>
  <si>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</si>
  <si>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</si>
  <si>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</si>
  <si>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</si>
  <si>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</si>
  <si>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</si>
  <si>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</si>
  <si>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</si>
  <si>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</si>
  <si>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</si>
  <si>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</si>
  <si>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</si>
  <si>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</si>
  <si>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</si>
  <si>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</si>
  <si>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</si>
  <si>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</si>
  <si>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</si>
  <si>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</si>
  <si>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</si>
  <si>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</si>
  <si>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</si>
  <si>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</si>
  <si>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</si>
  <si>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</si>
  <si>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</si>
  <si>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</si>
  <si>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</si>
  <si>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</si>
  <si>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</si>
  <si>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</si>
  <si>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</si>
  <si>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</si>
  <si>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</si>
  <si>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</si>
  <si>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</si>
  <si>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</si>
  <si>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</si>
  <si>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</si>
  <si>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</si>
  <si>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</si>
  <si>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</si>
  <si>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</si>
  <si>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</si>
  <si>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</si>
  <si>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</si>
  <si>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</si>
  <si>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</si>
  <si>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</si>
  <si>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</si>
  <si>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</si>
  <si>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</si>
  <si>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</si>
  <si>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</si>
  <si>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</si>
  <si>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</si>
  <si>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</si>
  <si>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</si>
  <si>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</si>
  <si>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</si>
  <si>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</si>
  <si>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</si>
  <si>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</si>
  <si>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</si>
  <si>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</si>
  <si>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</si>
  <si>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</si>
  <si>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</si>
  <si>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</si>
  <si>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</si>
  <si>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</si>
  <si>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</si>
  <si>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</si>
  <si>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</si>
  <si>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</si>
  <si>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</si>
  <si>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</si>
  <si>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</si>
  <si>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</si>
  <si>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</si>
  <si>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</si>
  <si>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</si>
  <si>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</si>
  <si>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</si>
  <si>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</si>
  <si>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</si>
  <si>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</si>
  <si>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</si>
  <si>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</si>
  <si>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</si>
  <si>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</si>
  <si>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</si>
  <si>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</si>
  <si>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</si>
  <si>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</si>
  <si>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</si>
  <si>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</si>
  <si>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</si>
  <si>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</si>
  <si>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</si>
  <si>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</si>
  <si>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</si>
  <si>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</si>
  <si>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</si>
  <si>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</si>
  <si>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</si>
  <si>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</si>
  <si>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</si>
  <si>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</si>
  <si>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</si>
  <si>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</si>
  <si>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</si>
  <si>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</si>
  <si>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</si>
  <si>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</si>
  <si>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</si>
  <si>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</si>
  <si>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</si>
  <si>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</si>
  <si>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</si>
  <si>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</si>
  <si>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</si>
  <si>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</si>
  <si>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</si>
  <si>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</si>
  <si>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</si>
  <si>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</si>
  <si>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</si>
  <si>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</si>
  <si>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</si>
  <si>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</si>
  <si>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</si>
  <si>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</si>
  <si>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</si>
  <si>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</si>
  <si>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</si>
  <si>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</si>
  <si>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</si>
  <si>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</si>
  <si>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</si>
  <si>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</si>
  <si>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</si>
  <si>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</si>
  <si>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</si>
  <si>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</si>
  <si>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</si>
  <si>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</si>
  <si>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</si>
  <si>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</si>
  <si>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</si>
  <si>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</si>
  <si>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</si>
  <si>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</si>
  <si>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</si>
  <si>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</si>
  <si>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</si>
  <si>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</si>
  <si>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</si>
  <si>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</si>
  <si>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</si>
  <si>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</si>
  <si>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</si>
  <si>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</si>
  <si>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</si>
  <si>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</si>
  <si>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</si>
  <si>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</si>
  <si>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</si>
  <si>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</si>
  <si>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</si>
  <si>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</si>
  <si>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</si>
  <si>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</si>
  <si>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</si>
  <si>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</si>
  <si>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</si>
  <si>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</si>
  <si>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</si>
  <si>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</si>
  <si>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</si>
  <si>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</si>
  <si>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</si>
  <si>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</si>
  <si>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</si>
  <si>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</si>
  <si>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</si>
  <si>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</si>
  <si>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</si>
  <si>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</si>
  <si>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</si>
  <si>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</si>
  <si>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</si>
  <si>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</si>
  <si>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</si>
  <si>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</si>
  <si>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</si>
  <si>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</si>
  <si>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</si>
  <si>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</si>
  <si>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</si>
  <si>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</si>
  <si>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</si>
  <si>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</si>
  <si>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</si>
  <si>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</si>
  <si>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</si>
  <si>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</si>
  <si>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</si>
  <si>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</si>
  <si>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</si>
  <si>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</si>
  <si>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</si>
  <si>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</si>
  <si>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</si>
  <si>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</si>
  <si>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</si>
  <si>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</si>
  <si>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</si>
  <si>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</si>
  <si>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</si>
  <si>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</si>
  <si>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</si>
  <si>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</si>
  <si>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</si>
  <si>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</si>
  <si>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</si>
  <si>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</si>
  <si>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</si>
  <si>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</si>
  <si>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</si>
  <si>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</si>
  <si>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</si>
  <si>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</si>
  <si>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</si>
  <si>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</si>
  <si>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</si>
  <si>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</si>
  <si>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</si>
  <si>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</si>
  <si>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</si>
  <si>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</si>
  <si>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</si>
  <si>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</si>
  <si>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</si>
  <si>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</si>
  <si>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</si>
  <si>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</si>
  <si>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</si>
  <si>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</si>
  <si>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</si>
  <si>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</si>
  <si>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</si>
  <si>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</si>
  <si>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</si>
  <si>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</si>
  <si>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</si>
  <si>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</si>
  <si>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</si>
  <si>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</si>
  <si>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</si>
  <si>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</si>
  <si>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</si>
  <si>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</si>
  <si>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</si>
  <si>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</si>
  <si>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</si>
  <si>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</si>
  <si>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</si>
  <si>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</si>
  <si>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</si>
  <si>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</si>
  <si>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</si>
  <si>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</si>
  <si>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</si>
  <si>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</si>
  <si>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</si>
  <si>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</si>
  <si>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</si>
  <si>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</si>
  <si>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</si>
  <si>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</si>
  <si>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</si>
  <si>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</si>
  <si>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</si>
  <si>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</si>
  <si>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</si>
  <si>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</si>
  <si>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</si>
  <si>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</si>
  <si>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</si>
  <si>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</si>
  <si>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</si>
  <si>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</si>
  <si>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</si>
  <si>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</si>
  <si>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</si>
  <si>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</si>
  <si>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</si>
  <si>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</si>
  <si>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</si>
  <si>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</si>
  <si>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</si>
  <si>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</si>
  <si>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</si>
  <si>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</si>
  <si>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</si>
  <si>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</si>
  <si>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</si>
  <si>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</si>
  <si>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</si>
  <si>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</si>
  <si>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</si>
  <si>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</si>
  <si>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</si>
  <si>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</si>
  <si>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</si>
  <si>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</si>
  <si>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</si>
  <si>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</si>
  <si>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</si>
  <si>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</si>
  <si>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</si>
  <si>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</si>
  <si>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</si>
  <si>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</si>
  <si>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</si>
  <si>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</si>
  <si>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</si>
  <si>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</si>
  <si>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</si>
  <si>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</si>
  <si>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</si>
  <si>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</si>
  <si>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</si>
  <si>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</si>
  <si>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</si>
  <si>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</si>
  <si>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</si>
  <si>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</si>
  <si>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</si>
  <si>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</si>
  <si>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</si>
  <si>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</si>
  <si>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</si>
  <si>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</si>
  <si>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</si>
  <si>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</si>
  <si>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</si>
  <si>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</si>
  <si>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</si>
  <si>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</si>
  <si>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</si>
  <si>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</si>
  <si>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</si>
  <si>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</si>
  <si>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</si>
  <si>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</si>
  <si>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</si>
  <si>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</si>
  <si>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</si>
  <si>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</si>
  <si>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</si>
  <si>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</si>
  <si>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</si>
  <si>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</si>
  <si>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</si>
  <si>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</si>
  <si>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</si>
  <si>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</si>
  <si>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</si>
  <si>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</si>
  <si>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</si>
  <si>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</si>
  <si>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</si>
  <si>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</si>
  <si>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</si>
  <si>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</si>
  <si>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</si>
  <si>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</si>
  <si>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</si>
  <si>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</si>
  <si>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</si>
  <si>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</si>
  <si>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</si>
  <si>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</si>
  <si>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</si>
  <si>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</si>
  <si>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</si>
  <si>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</si>
  <si>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</si>
  <si>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</si>
  <si>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</si>
  <si>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</si>
  <si>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</si>
  <si>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</si>
  <si>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</si>
  <si>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</si>
  <si>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</si>
  <si>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</si>
  <si>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</si>
  <si>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</si>
  <si>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</si>
  <si>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</si>
  <si>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</si>
  <si>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</si>
  <si>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</si>
  <si>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</si>
  <si>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</si>
  <si>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</si>
  <si>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</si>
  <si>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</si>
  <si>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</si>
  <si>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</si>
  <si>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</si>
  <si>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</si>
  <si>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</si>
  <si>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</si>
  <si>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</si>
  <si>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</si>
  <si>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</si>
  <si>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</si>
  <si>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</si>
  <si>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</si>
  <si>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</si>
  <si>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</si>
  <si>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</si>
  <si>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</si>
  <si>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</si>
  <si>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</si>
  <si>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</si>
  <si>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</si>
  <si>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</si>
  <si>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</si>
  <si>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</si>
  <si>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</si>
  <si>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</si>
  <si>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</si>
  <si>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</si>
  <si>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</si>
  <si>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</si>
  <si>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</si>
  <si>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</si>
  <si>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</si>
  <si>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</si>
  <si>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</si>
  <si>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</si>
  <si>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</si>
  <si>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</si>
  <si>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</si>
  <si>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</si>
  <si>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</si>
  <si>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</si>
  <si>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</si>
  <si>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</si>
  <si>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</si>
  <si>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</si>
  <si>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</si>
  <si>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</si>
  <si>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</si>
  <si>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</si>
  <si>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</si>
  <si>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</si>
  <si>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</si>
  <si>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</si>
  <si>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</si>
  <si>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</si>
  <si>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</si>
  <si>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</si>
  <si>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</si>
  <si>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</si>
  <si>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</si>
  <si>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</si>
  <si>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</si>
  <si>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12/19/2018 PM</t>
  </si>
  <si>
    <t>PXD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</si>
</sst>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54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539"/>
      <tableStyleElement type="headerRow" dxfId="3538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calcChain" Target="calcChain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theme" Target="theme/theme1.xml"/><Relationship Id="rId10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782888"/>
        <c:axId val="693783672"/>
      </c:scatterChart>
      <c:valAx>
        <c:axId val="693782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783672"/>
        <c:crosses val="autoZero"/>
        <c:crossBetween val="midCat"/>
      </c:valAx>
      <c:valAx>
        <c:axId val="6937836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782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780536"/>
        <c:axId val="693780928"/>
      </c:scatterChart>
      <c:valAx>
        <c:axId val="693780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780928"/>
        <c:crosses val="autoZero"/>
        <c:crossBetween val="midCat"/>
      </c:valAx>
      <c:valAx>
        <c:axId val="69378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7805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01936"/>
        <c:axId val="464000368"/>
      </c:scatterChart>
      <c:valAx>
        <c:axId val="464001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00368"/>
        <c:crosses val="autoZero"/>
        <c:crossBetween val="midCat"/>
      </c:valAx>
      <c:valAx>
        <c:axId val="4640003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0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943128"/>
        <c:axId val="599943912"/>
      </c:scatterChart>
      <c:valAx>
        <c:axId val="599943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43912"/>
        <c:crosses val="autoZero"/>
        <c:crossBetween val="midCat"/>
      </c:valAx>
      <c:valAx>
        <c:axId val="59994391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43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943520"/>
        <c:axId val="599945480"/>
      </c:scatterChart>
      <c:valAx>
        <c:axId val="59994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45480"/>
        <c:crosses val="autoZero"/>
        <c:crossBetween val="midCat"/>
      </c:valAx>
      <c:valAx>
        <c:axId val="59994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43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944304"/>
        <c:axId val="599944696"/>
      </c:scatterChart>
      <c:valAx>
        <c:axId val="5999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44696"/>
        <c:crosses val="autoZero"/>
        <c:crossBetween val="midCat"/>
      </c:valAx>
      <c:valAx>
        <c:axId val="59994469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9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954744"/>
        <c:axId val="573951608"/>
      </c:scatterChart>
      <c:valAx>
        <c:axId val="573954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51608"/>
        <c:crosses val="autoZero"/>
        <c:crossBetween val="midCat"/>
      </c:valAx>
      <c:valAx>
        <c:axId val="573951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5474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952784"/>
        <c:axId val="573953176"/>
      </c:scatterChart>
      <c:valAx>
        <c:axId val="573952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53176"/>
        <c:crosses val="autoZero"/>
        <c:crossBetween val="midCat"/>
      </c:valAx>
      <c:valAx>
        <c:axId val="57395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95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2277864"/>
        <c:axId val="602276688"/>
      </c:lineChart>
      <c:dateAx>
        <c:axId val="60227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276688"/>
        <c:crosses val="autoZero"/>
        <c:auto val="1"/>
        <c:lblOffset val="100"/>
        <c:baseTimeUnit val="days"/>
      </c:dateAx>
      <c:valAx>
        <c:axId val="60227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27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731400"/>
        <c:axId val="507731792"/>
      </c:lineChart>
      <c:dateAx>
        <c:axId val="50773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31792"/>
        <c:crosses val="autoZero"/>
        <c:auto val="1"/>
        <c:lblOffset val="100"/>
        <c:baseTimeUnit val="days"/>
      </c:dateAx>
      <c:valAx>
        <c:axId val="5077317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73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047888"/>
        <c:axId val="773048280"/>
      </c:lineChart>
      <c:dateAx>
        <c:axId val="773047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048280"/>
        <c:crosses val="autoZero"/>
        <c:auto val="1"/>
        <c:lblOffset val="100"/>
        <c:baseTimeUnit val="days"/>
      </c:dateAx>
      <c:valAx>
        <c:axId val="77304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04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3046712"/>
        <c:axId val="773049456"/>
      </c:lineChart>
      <c:dateAx>
        <c:axId val="773046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049456"/>
        <c:crosses val="autoZero"/>
        <c:auto val="1"/>
        <c:lblOffset val="100"/>
        <c:baseTimeUnit val="days"/>
      </c:dateAx>
      <c:valAx>
        <c:axId val="77304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04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3047496"/>
        <c:axId val="453136008"/>
      </c:lineChart>
      <c:dateAx>
        <c:axId val="773047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36008"/>
        <c:crosses val="autoZero"/>
        <c:auto val="1"/>
        <c:lblOffset val="100"/>
        <c:baseTimeUnit val="days"/>
      </c:dateAx>
      <c:valAx>
        <c:axId val="45313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047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39144"/>
        <c:axId val="453136792"/>
      </c:lineChart>
      <c:dateAx>
        <c:axId val="4531391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36792"/>
        <c:crosses val="autoZero"/>
        <c:auto val="1"/>
        <c:lblOffset val="100"/>
        <c:baseTimeUnit val="days"/>
      </c:dateAx>
      <c:valAx>
        <c:axId val="453136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39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137576"/>
        <c:axId val="453138360"/>
      </c:lineChart>
      <c:dateAx>
        <c:axId val="4531375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38360"/>
        <c:crosses val="autoZero"/>
        <c:auto val="1"/>
        <c:lblOffset val="100"/>
        <c:baseTimeUnit val="days"/>
      </c:dateAx>
      <c:valAx>
        <c:axId val="4531383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37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3137968"/>
        <c:axId val="453139536"/>
      </c:lineChart>
      <c:dateAx>
        <c:axId val="4531379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39536"/>
        <c:crosses val="autoZero"/>
        <c:auto val="1"/>
        <c:lblOffset val="100"/>
        <c:baseTimeUnit val="days"/>
      </c:dateAx>
      <c:valAx>
        <c:axId val="45313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3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15872"/>
        <c:axId val="600114696"/>
      </c:lineChart>
      <c:dateAx>
        <c:axId val="600115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14696"/>
        <c:crosses val="autoZero"/>
        <c:auto val="1"/>
        <c:lblOffset val="100"/>
        <c:baseTimeUnit val="days"/>
      </c:dateAx>
      <c:valAx>
        <c:axId val="60011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1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13520"/>
        <c:axId val="600113912"/>
      </c:lineChart>
      <c:dateAx>
        <c:axId val="6001135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13912"/>
        <c:crosses val="autoZero"/>
        <c:auto val="1"/>
        <c:lblOffset val="100"/>
        <c:baseTimeUnit val="days"/>
      </c:dateAx>
      <c:valAx>
        <c:axId val="60011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13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15480"/>
        <c:axId val="600116264"/>
      </c:lineChart>
      <c:dateAx>
        <c:axId val="600115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16264"/>
        <c:crosses val="autoZero"/>
        <c:auto val="1"/>
        <c:lblOffset val="100"/>
        <c:baseTimeUnit val="days"/>
      </c:dateAx>
      <c:valAx>
        <c:axId val="600116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1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2320"/>
        <c:axId val="410263888"/>
      </c:lineChart>
      <c:dateAx>
        <c:axId val="410262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3888"/>
        <c:crosses val="autoZero"/>
        <c:auto val="1"/>
        <c:lblOffset val="100"/>
        <c:baseTimeUnit val="days"/>
      </c:dateAx>
      <c:valAx>
        <c:axId val="41026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3104"/>
        <c:axId val="410263496"/>
      </c:lineChart>
      <c:dateAx>
        <c:axId val="410263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3496"/>
        <c:crosses val="autoZero"/>
        <c:auto val="1"/>
        <c:lblOffset val="100"/>
        <c:baseTimeUnit val="days"/>
      </c:dateAx>
      <c:valAx>
        <c:axId val="4102634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265456"/>
        <c:axId val="410261928"/>
      </c:lineChart>
      <c:dateAx>
        <c:axId val="410265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1928"/>
        <c:crosses val="autoZero"/>
        <c:auto val="1"/>
        <c:lblOffset val="100"/>
        <c:baseTimeUnit val="days"/>
      </c:dateAx>
      <c:valAx>
        <c:axId val="41026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26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488408"/>
        <c:axId val="764483704"/>
      </c:lineChart>
      <c:dateAx>
        <c:axId val="764488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3704"/>
        <c:crosses val="autoZero"/>
        <c:auto val="1"/>
        <c:lblOffset val="100"/>
        <c:baseTimeUnit val="days"/>
      </c:dateAx>
      <c:valAx>
        <c:axId val="76448370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840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483312"/>
        <c:axId val="764490368"/>
      </c:lineChart>
      <c:dateAx>
        <c:axId val="764483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90368"/>
        <c:crosses val="autoZero"/>
        <c:auto val="1"/>
        <c:lblOffset val="100"/>
        <c:baseTimeUnit val="days"/>
      </c:dateAx>
      <c:valAx>
        <c:axId val="76449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331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486448"/>
        <c:axId val="764485272"/>
      </c:lineChart>
      <c:dateAx>
        <c:axId val="7644864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5272"/>
        <c:crosses val="autoZero"/>
        <c:auto val="1"/>
        <c:lblOffset val="100"/>
        <c:baseTimeUnit val="days"/>
      </c:dateAx>
      <c:valAx>
        <c:axId val="76448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4486840"/>
        <c:axId val="764489976"/>
      </c:lineChart>
      <c:dateAx>
        <c:axId val="7644868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9976"/>
        <c:crosses val="autoZero"/>
        <c:auto val="1"/>
        <c:lblOffset val="100"/>
        <c:baseTimeUnit val="days"/>
      </c:dateAx>
      <c:valAx>
        <c:axId val="76448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487624"/>
        <c:axId val="764482920"/>
      </c:lineChart>
      <c:dateAx>
        <c:axId val="7644876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2920"/>
        <c:crosses val="autoZero"/>
        <c:auto val="1"/>
        <c:lblOffset val="100"/>
        <c:baseTimeUnit val="days"/>
      </c:dateAx>
      <c:valAx>
        <c:axId val="76448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7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488800"/>
        <c:axId val="764489192"/>
      </c:lineChart>
      <c:dateAx>
        <c:axId val="7644888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9192"/>
        <c:crosses val="autoZero"/>
        <c:auto val="1"/>
        <c:lblOffset val="100"/>
        <c:baseTimeUnit val="days"/>
      </c:dateAx>
      <c:valAx>
        <c:axId val="76448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488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94432"/>
        <c:axId val="475296000"/>
      </c:lineChart>
      <c:dateAx>
        <c:axId val="475294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96000"/>
        <c:crosses val="autoZero"/>
        <c:auto val="1"/>
        <c:lblOffset val="100"/>
        <c:baseTimeUnit val="days"/>
      </c:dateAx>
      <c:valAx>
        <c:axId val="47529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9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01488"/>
        <c:axId val="475301096"/>
      </c:lineChart>
      <c:dateAx>
        <c:axId val="4753014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01096"/>
        <c:crosses val="autoZero"/>
        <c:auto val="1"/>
        <c:lblOffset val="100"/>
        <c:baseTimeUnit val="days"/>
      </c:dateAx>
      <c:valAx>
        <c:axId val="475301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0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01880"/>
        <c:axId val="475300704"/>
      </c:lineChart>
      <c:dateAx>
        <c:axId val="4753018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00704"/>
        <c:crosses val="autoZero"/>
        <c:auto val="1"/>
        <c:lblOffset val="100"/>
        <c:baseTimeUnit val="days"/>
      </c:dateAx>
      <c:valAx>
        <c:axId val="47530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01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99136"/>
        <c:axId val="475299528"/>
      </c:lineChart>
      <c:dateAx>
        <c:axId val="475299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99528"/>
        <c:crosses val="autoZero"/>
        <c:auto val="1"/>
        <c:lblOffset val="100"/>
        <c:baseTimeUnit val="days"/>
      </c:dateAx>
      <c:valAx>
        <c:axId val="47529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9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95608"/>
        <c:axId val="475297176"/>
      </c:lineChart>
      <c:dateAx>
        <c:axId val="475295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97176"/>
        <c:crosses val="autoZero"/>
        <c:auto val="1"/>
        <c:lblOffset val="100"/>
        <c:baseTimeUnit val="days"/>
      </c:dateAx>
      <c:valAx>
        <c:axId val="475297176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95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00312"/>
        <c:axId val="475297568"/>
      </c:lineChart>
      <c:dateAx>
        <c:axId val="475300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97568"/>
        <c:crosses val="autoZero"/>
        <c:auto val="1"/>
        <c:lblOffset val="100"/>
        <c:baseTimeUnit val="days"/>
      </c:dateAx>
      <c:valAx>
        <c:axId val="4752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00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74440"/>
        <c:axId val="600171696"/>
      </c:lineChart>
      <c:dateAx>
        <c:axId val="600174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71696"/>
        <c:crosses val="autoZero"/>
        <c:auto val="1"/>
        <c:lblOffset val="100"/>
        <c:baseTimeUnit val="days"/>
      </c:dateAx>
      <c:valAx>
        <c:axId val="600171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7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71304"/>
        <c:axId val="600174832"/>
      </c:lineChart>
      <c:dateAx>
        <c:axId val="600171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74832"/>
        <c:crosses val="autoZero"/>
        <c:auto val="1"/>
        <c:lblOffset val="100"/>
        <c:baseTimeUnit val="days"/>
      </c:dateAx>
      <c:valAx>
        <c:axId val="60017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71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75616"/>
        <c:axId val="600172088"/>
      </c:lineChart>
      <c:dateAx>
        <c:axId val="6001756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72088"/>
        <c:crosses val="autoZero"/>
        <c:auto val="1"/>
        <c:lblOffset val="100"/>
        <c:baseTimeUnit val="days"/>
      </c:dateAx>
      <c:valAx>
        <c:axId val="60017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75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78752"/>
        <c:axId val="600177576"/>
      </c:lineChart>
      <c:dateAx>
        <c:axId val="600178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77576"/>
        <c:crosses val="autoZero"/>
        <c:auto val="1"/>
        <c:lblOffset val="100"/>
        <c:baseTimeUnit val="days"/>
      </c:dateAx>
      <c:valAx>
        <c:axId val="6001775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7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173656"/>
        <c:axId val="575332056"/>
      </c:lineChart>
      <c:dateAx>
        <c:axId val="600173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32056"/>
        <c:crosses val="autoZero"/>
        <c:auto val="1"/>
        <c:lblOffset val="100"/>
        <c:baseTimeUnit val="days"/>
      </c:dateAx>
      <c:valAx>
        <c:axId val="57533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17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335192"/>
        <c:axId val="575328528"/>
      </c:lineChart>
      <c:dateAx>
        <c:axId val="575335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28528"/>
        <c:crosses val="autoZero"/>
        <c:auto val="1"/>
        <c:lblOffset val="100"/>
        <c:baseTimeUnit val="days"/>
      </c:dateAx>
      <c:valAx>
        <c:axId val="57532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35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5334408"/>
        <c:axId val="575328136"/>
      </c:lineChart>
      <c:dateAx>
        <c:axId val="5753344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28136"/>
        <c:crosses val="autoZero"/>
        <c:auto val="1"/>
        <c:lblOffset val="100"/>
        <c:baseTimeUnit val="days"/>
      </c:dateAx>
      <c:valAx>
        <c:axId val="575328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3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29312"/>
        <c:axId val="575334800"/>
      </c:lineChart>
      <c:dateAx>
        <c:axId val="575329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34800"/>
        <c:crosses val="autoZero"/>
        <c:auto val="1"/>
        <c:lblOffset val="100"/>
        <c:baseTimeUnit val="days"/>
      </c:dateAx>
      <c:valAx>
        <c:axId val="57533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2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331272"/>
        <c:axId val="575331664"/>
      </c:lineChart>
      <c:dateAx>
        <c:axId val="575331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31664"/>
        <c:crosses val="autoZero"/>
        <c:auto val="1"/>
        <c:lblOffset val="100"/>
        <c:baseTimeUnit val="days"/>
      </c:dateAx>
      <c:valAx>
        <c:axId val="57533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31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0628296"/>
        <c:axId val="760629080"/>
      </c:scatterChart>
      <c:valAx>
        <c:axId val="760628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29080"/>
        <c:crosses val="autoZero"/>
        <c:crossBetween val="midCat"/>
      </c:valAx>
      <c:valAx>
        <c:axId val="760629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28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0625944"/>
        <c:axId val="760620848"/>
      </c:scatterChart>
      <c:valAx>
        <c:axId val="760625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20848"/>
        <c:crosses val="autoZero"/>
        <c:crossBetween val="midCat"/>
      </c:valAx>
      <c:valAx>
        <c:axId val="76062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25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631432"/>
        <c:axId val="760631040"/>
      </c:lineChart>
      <c:catAx>
        <c:axId val="760631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31040"/>
        <c:crosses val="autoZero"/>
        <c:auto val="1"/>
        <c:lblAlgn val="ctr"/>
        <c:lblOffset val="100"/>
        <c:noMultiLvlLbl val="0"/>
      </c:catAx>
      <c:valAx>
        <c:axId val="7606310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3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620064"/>
        <c:axId val="760624376"/>
      </c:lineChart>
      <c:dateAx>
        <c:axId val="760620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24376"/>
        <c:crosses val="autoZero"/>
        <c:auto val="1"/>
        <c:lblOffset val="100"/>
        <c:baseTimeUnit val="days"/>
      </c:dateAx>
      <c:valAx>
        <c:axId val="760624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2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624768"/>
        <c:axId val="760625552"/>
      </c:lineChart>
      <c:dateAx>
        <c:axId val="760624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25552"/>
        <c:crosses val="autoZero"/>
        <c:auto val="1"/>
        <c:lblOffset val="100"/>
        <c:baseTimeUnit val="days"/>
      </c:dateAx>
      <c:valAx>
        <c:axId val="76062555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2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633392"/>
        <c:axId val="760634176"/>
      </c:lineChart>
      <c:dateAx>
        <c:axId val="760633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34176"/>
        <c:crosses val="autoZero"/>
        <c:auto val="1"/>
        <c:lblOffset val="100"/>
        <c:baseTimeUnit val="days"/>
      </c:dateAx>
      <c:valAx>
        <c:axId val="7606341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63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74960"/>
        <c:axId val="493275352"/>
      </c:lineChart>
      <c:dateAx>
        <c:axId val="493274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5352"/>
        <c:crosses val="autoZero"/>
        <c:auto val="1"/>
        <c:lblOffset val="100"/>
        <c:baseTimeUnit val="days"/>
      </c:dateAx>
      <c:valAx>
        <c:axId val="493275352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4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76920"/>
        <c:axId val="493271824"/>
      </c:lineChart>
      <c:dateAx>
        <c:axId val="493276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1824"/>
        <c:crosses val="autoZero"/>
        <c:auto val="1"/>
        <c:lblOffset val="100"/>
        <c:baseTimeUnit val="days"/>
      </c:dateAx>
      <c:valAx>
        <c:axId val="4932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6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69864"/>
        <c:axId val="493275744"/>
      </c:lineChart>
      <c:dateAx>
        <c:axId val="493269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5744"/>
        <c:crosses val="autoZero"/>
        <c:auto val="1"/>
        <c:lblOffset val="100"/>
        <c:baseTimeUnit val="days"/>
      </c:dateAx>
      <c:valAx>
        <c:axId val="493275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69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76136"/>
        <c:axId val="493276528"/>
      </c:lineChart>
      <c:catAx>
        <c:axId val="493276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6528"/>
        <c:crosses val="autoZero"/>
        <c:auto val="1"/>
        <c:lblAlgn val="ctr"/>
        <c:lblOffset val="100"/>
        <c:noMultiLvlLbl val="0"/>
      </c:catAx>
      <c:valAx>
        <c:axId val="493276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78488"/>
        <c:axId val="493279272"/>
      </c:lineChart>
      <c:catAx>
        <c:axId val="4932784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9272"/>
        <c:crosses val="autoZero"/>
        <c:auto val="1"/>
        <c:lblAlgn val="ctr"/>
        <c:lblOffset val="100"/>
        <c:noMultiLvlLbl val="0"/>
      </c:catAx>
      <c:valAx>
        <c:axId val="49327927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271432"/>
        <c:axId val="493273784"/>
      </c:lineChart>
      <c:dateAx>
        <c:axId val="493271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3784"/>
        <c:crosses val="autoZero"/>
        <c:auto val="1"/>
        <c:lblOffset val="100"/>
        <c:baseTimeUnit val="days"/>
      </c:dateAx>
      <c:valAx>
        <c:axId val="493273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71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284368"/>
        <c:axId val="493282408"/>
      </c:lineChart>
      <c:dateAx>
        <c:axId val="493284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82408"/>
        <c:crosses val="autoZero"/>
        <c:auto val="1"/>
        <c:lblOffset val="100"/>
        <c:baseTimeUnit val="days"/>
      </c:dateAx>
      <c:valAx>
        <c:axId val="49328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8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282016"/>
        <c:axId val="493284760"/>
      </c:lineChart>
      <c:dateAx>
        <c:axId val="493282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84760"/>
        <c:crosses val="autoZero"/>
        <c:auto val="1"/>
        <c:lblOffset val="100"/>
        <c:baseTimeUnit val="days"/>
      </c:dateAx>
      <c:valAx>
        <c:axId val="493284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8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283192"/>
        <c:axId val="493283584"/>
      </c:lineChart>
      <c:dateAx>
        <c:axId val="4932831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83584"/>
        <c:crosses val="autoZero"/>
        <c:auto val="1"/>
        <c:lblOffset val="100"/>
        <c:baseTimeUnit val="days"/>
      </c:dateAx>
      <c:valAx>
        <c:axId val="49328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283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68920"/>
        <c:axId val="453159512"/>
      </c:lineChart>
      <c:dateAx>
        <c:axId val="45316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59512"/>
        <c:crosses val="autoZero"/>
        <c:auto val="1"/>
        <c:lblOffset val="100"/>
        <c:baseTimeUnit val="days"/>
      </c:dateAx>
      <c:valAx>
        <c:axId val="45315951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6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57552"/>
        <c:axId val="453159120"/>
      </c:lineChart>
      <c:dateAx>
        <c:axId val="453157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59120"/>
        <c:crosses val="autoZero"/>
        <c:auto val="1"/>
        <c:lblOffset val="100"/>
        <c:baseTimeUnit val="days"/>
      </c:dateAx>
      <c:valAx>
        <c:axId val="4531591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5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65784"/>
        <c:axId val="453160688"/>
      </c:lineChart>
      <c:dateAx>
        <c:axId val="453165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60688"/>
        <c:crosses val="autoZero"/>
        <c:auto val="1"/>
        <c:lblOffset val="100"/>
        <c:baseTimeUnit val="days"/>
      </c:dateAx>
      <c:valAx>
        <c:axId val="4531606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65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66568"/>
        <c:axId val="453156768"/>
      </c:lineChart>
      <c:dateAx>
        <c:axId val="453166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56768"/>
        <c:crosses val="autoZero"/>
        <c:auto val="1"/>
        <c:lblOffset val="100"/>
        <c:baseTimeUnit val="days"/>
      </c:dateAx>
      <c:valAx>
        <c:axId val="45315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6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66960"/>
        <c:axId val="453167744"/>
      </c:lineChart>
      <c:catAx>
        <c:axId val="453166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67744"/>
        <c:crosses val="autoZero"/>
        <c:auto val="1"/>
        <c:lblAlgn val="ctr"/>
        <c:lblOffset val="100"/>
        <c:noMultiLvlLbl val="0"/>
      </c:catAx>
      <c:valAx>
        <c:axId val="4531677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6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3169312"/>
        <c:axId val="453172056"/>
      </c:lineChart>
      <c:dateAx>
        <c:axId val="453169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72056"/>
        <c:crosses val="autoZero"/>
        <c:auto val="1"/>
        <c:lblOffset val="100"/>
        <c:baseTimeUnit val="days"/>
      </c:dateAx>
      <c:valAx>
        <c:axId val="4531720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169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gif"/><Relationship Id="rId3" Type="http://schemas.openxmlformats.org/officeDocument/2006/relationships/image" Target="../media/image12.gif"/><Relationship Id="rId7" Type="http://schemas.openxmlformats.org/officeDocument/2006/relationships/image" Target="../media/image16.gif"/><Relationship Id="rId2" Type="http://schemas.openxmlformats.org/officeDocument/2006/relationships/image" Target="../media/image11.gif"/><Relationship Id="rId1" Type="http://schemas.openxmlformats.org/officeDocument/2006/relationships/image" Target="../media/image5.gif"/><Relationship Id="rId6" Type="http://schemas.openxmlformats.org/officeDocument/2006/relationships/image" Target="../media/image15.gif"/><Relationship Id="rId5" Type="http://schemas.openxmlformats.org/officeDocument/2006/relationships/image" Target="../media/image14.gif"/><Relationship Id="rId10" Type="http://schemas.openxmlformats.org/officeDocument/2006/relationships/chart" Target="../charts/chart24.xml"/><Relationship Id="rId4" Type="http://schemas.openxmlformats.org/officeDocument/2006/relationships/image" Target="../media/image13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95</xdr:row>
      <xdr:rowOff>152399</xdr:rowOff>
    </xdr:from>
    <xdr:to>
      <xdr:col>21</xdr:col>
      <xdr:colOff>8978563</xdr:colOff>
      <xdr:row>119</xdr:row>
      <xdr:rowOff>9525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38" dataDxfId="537">
  <autoFilter ref="O15:W26"/>
  <tableColumns count="9">
    <tableColumn id="1" name="Date" dataDxfId="536"/>
    <tableColumn id="2" name="Quarter" dataDxfId="535"/>
    <tableColumn id="3" name="Time" dataDxfId="534"/>
    <tableColumn id="4" name="EPS estimate" dataDxfId="533"/>
    <tableColumn id="5" name="EPS Actual" dataDxfId="532"/>
    <tableColumn id="6" name="Sales Estiamte (B)" dataDxfId="531"/>
    <tableColumn id="7" name="Sales Actual (B)" dataDxfId="530"/>
    <tableColumn id="8" name="Guidance" dataDxfId="529"/>
    <tableColumn id="9" name="Reaction" dataDxfId="52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9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2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nasdaq.com/markets/corn.aspx?timeframe=2y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trendforce.com/price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27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4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32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7.bin"/><Relationship Id="rId1" Type="http://schemas.openxmlformats.org/officeDocument/2006/relationships/hyperlink" Target="http://www.wsj.com/mdc/public/page/2_3021-peyield.html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34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1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42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7.bin"/><Relationship Id="rId4" Type="http://schemas.openxmlformats.org/officeDocument/2006/relationships/queryTable" Target="../queryTables/queryTable46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1.bin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58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5.bin"/><Relationship Id="rId4" Type="http://schemas.openxmlformats.org/officeDocument/2006/relationships/queryTable" Target="../queryTables/queryTable60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6.bin"/><Relationship Id="rId4" Type="http://schemas.openxmlformats.org/officeDocument/2006/relationships/queryTable" Target="../queryTables/queryTable62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04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3" width="9.140625" style="49"/>
    <col min="24" max="24" width="10.7109375" style="49" bestFit="1" customWidth="1"/>
    <col min="25" max="25" width="13.42578125" style="49" bestFit="1" customWidth="1"/>
    <col min="26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1" t="s">
        <v>1035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E2" s="22" t="s">
        <v>1199</v>
      </c>
      <c r="F2" s="2">
        <v>89.02</v>
      </c>
      <c r="G2" s="78">
        <v>69.62360000000001</v>
      </c>
      <c r="H2">
        <v>50</v>
      </c>
      <c r="I2" s="2">
        <v>4451</v>
      </c>
      <c r="J2" s="2">
        <v>3481.1800000000003</v>
      </c>
      <c r="K2" s="2">
        <v>969.81999999999971</v>
      </c>
      <c r="L2" s="660">
        <v>0.2785894438092828</v>
      </c>
      <c r="M2" s="2">
        <v>969.81999999999971</v>
      </c>
      <c r="N2">
        <v>50</v>
      </c>
      <c r="O2"/>
      <c r="P2" s="660">
        <v>1.7074814648393621E-2</v>
      </c>
      <c r="Q2" s="660">
        <v>1.4E-3</v>
      </c>
      <c r="R2" s="2">
        <v>13.71648690292758</v>
      </c>
      <c r="S2" s="782">
        <v>43359</v>
      </c>
      <c r="W2" s="790"/>
      <c r="X2" s="762"/>
      <c r="Y2" s="790"/>
    </row>
    <row r="3" spans="1:33" ht="21.95" customHeight="1" x14ac:dyDescent="0.25">
      <c r="A3" s="51"/>
      <c r="B3" s="51"/>
      <c r="C3" s="51"/>
      <c r="D3" s="709"/>
      <c r="E3" s="22" t="s">
        <v>894</v>
      </c>
      <c r="F3" s="2">
        <v>128.91</v>
      </c>
      <c r="G3" s="78">
        <v>101.67775000000023</v>
      </c>
      <c r="H3">
        <v>40</v>
      </c>
      <c r="I3" s="2">
        <v>5156.3999999999996</v>
      </c>
      <c r="J3" s="2">
        <v>4067.1100000000092</v>
      </c>
      <c r="K3" s="2">
        <v>1089.2899999999918</v>
      </c>
      <c r="L3" s="660">
        <v>0.26782899896978152</v>
      </c>
      <c r="M3" s="2">
        <v>1089.2899999999918</v>
      </c>
      <c r="N3">
        <v>20</v>
      </c>
      <c r="O3"/>
      <c r="P3" s="660">
        <v>4.0338220463889537E-3</v>
      </c>
      <c r="Q3" s="660">
        <v>-8.5000000000000006E-3</v>
      </c>
      <c r="R3" s="2">
        <v>14.954756380510442</v>
      </c>
      <c r="S3" s="782">
        <v>43324</v>
      </c>
      <c r="T3" s="48"/>
      <c r="X3" s="790"/>
      <c r="Y3" s="762"/>
      <c r="Z3" s="790"/>
    </row>
    <row r="4" spans="1:33" ht="21.95" customHeight="1" x14ac:dyDescent="0.25">
      <c r="A4" s="50"/>
      <c r="B4" s="50"/>
      <c r="C4" s="51"/>
      <c r="D4" s="709"/>
      <c r="E4" s="22" t="s">
        <v>52</v>
      </c>
      <c r="F4" s="78">
        <v>56.2</v>
      </c>
      <c r="G4" s="78">
        <v>38.413299999999992</v>
      </c>
      <c r="H4">
        <v>100</v>
      </c>
      <c r="I4" s="2">
        <v>5620</v>
      </c>
      <c r="J4" s="2">
        <v>3841.329999999999</v>
      </c>
      <c r="K4" s="2">
        <v>1778.6700000000019</v>
      </c>
      <c r="L4" s="660">
        <v>0.46303493841976645</v>
      </c>
      <c r="M4" s="2">
        <v>2835.41</v>
      </c>
      <c r="N4" s="29">
        <v>43454</v>
      </c>
      <c r="O4"/>
      <c r="P4" s="660">
        <v>3.3879003558718861E-2</v>
      </c>
      <c r="Q4" s="660">
        <v>2.5000000000000001E-2</v>
      </c>
      <c r="R4" s="2">
        <v>11.469387755102041</v>
      </c>
      <c r="S4" s="782">
        <v>43323</v>
      </c>
      <c r="T4" s="48"/>
      <c r="X4" s="790"/>
      <c r="Y4" s="762"/>
      <c r="Z4" s="790"/>
    </row>
    <row r="5" spans="1:33" ht="21.95" customHeight="1" x14ac:dyDescent="0.25">
      <c r="A5" s="50"/>
      <c r="B5" s="51"/>
      <c r="C5" s="51"/>
      <c r="E5" s="22" t="s">
        <v>933</v>
      </c>
      <c r="F5" s="2">
        <v>39.149900000000002</v>
      </c>
      <c r="G5" s="78">
        <v>21.403400000000001</v>
      </c>
      <c r="H5">
        <v>100</v>
      </c>
      <c r="I5" s="2">
        <v>3914.9900000000002</v>
      </c>
      <c r="J5" s="2">
        <v>2140.34</v>
      </c>
      <c r="K5" s="2">
        <v>1774.65</v>
      </c>
      <c r="L5" s="660">
        <v>0.82914396778081989</v>
      </c>
      <c r="M5" s="2">
        <v>1774.65</v>
      </c>
      <c r="N5">
        <v>100</v>
      </c>
      <c r="O5"/>
      <c r="P5" s="660">
        <v>1.9412565549337291E-2</v>
      </c>
      <c r="Q5" s="660">
        <v>3.5999999999999999E-3</v>
      </c>
      <c r="R5" s="2">
        <v>15.659960000000002</v>
      </c>
      <c r="S5" s="782">
        <v>43366</v>
      </c>
      <c r="W5" s="790"/>
      <c r="X5" s="762"/>
      <c r="Y5" s="790"/>
    </row>
    <row r="6" spans="1:33" ht="21.95" customHeight="1" x14ac:dyDescent="0.25">
      <c r="A6" s="50"/>
      <c r="B6" s="50"/>
      <c r="C6" s="50"/>
      <c r="D6" s="709"/>
      <c r="E6" s="22" t="s">
        <v>1308</v>
      </c>
      <c r="F6" s="78">
        <v>93.64</v>
      </c>
      <c r="G6" s="78">
        <v>91.8</v>
      </c>
      <c r="H6">
        <v>60</v>
      </c>
      <c r="I6" s="2">
        <v>5618.4</v>
      </c>
      <c r="J6" s="2">
        <v>5508</v>
      </c>
      <c r="K6" s="2">
        <v>110.39999999999964</v>
      </c>
      <c r="L6" s="660">
        <v>2.0043572984749493E-2</v>
      </c>
      <c r="M6" s="2">
        <v>110.39999999999964</v>
      </c>
      <c r="N6" s="29">
        <v>43446</v>
      </c>
      <c r="O6"/>
      <c r="P6" s="660">
        <v>1.9222554463904314E-2</v>
      </c>
      <c r="Q6" s="660">
        <v>1.23E-2</v>
      </c>
      <c r="R6" s="2"/>
      <c r="W6" s="790"/>
      <c r="X6" s="762"/>
      <c r="Y6" s="790"/>
      <c r="Z6" s="790"/>
    </row>
    <row r="7" spans="1:33" ht="21.95" customHeight="1" x14ac:dyDescent="0.25">
      <c r="A7" s="51"/>
      <c r="B7" s="51"/>
      <c r="C7" s="51"/>
      <c r="D7" s="709"/>
      <c r="E7" s="22" t="s">
        <v>1327</v>
      </c>
      <c r="F7" s="2">
        <v>28.77</v>
      </c>
      <c r="G7" s="78">
        <v>26.8</v>
      </c>
      <c r="H7">
        <v>300</v>
      </c>
      <c r="I7" s="2">
        <v>8631</v>
      </c>
      <c r="J7" s="2">
        <v>8040</v>
      </c>
      <c r="K7" s="2">
        <v>591</v>
      </c>
      <c r="L7" s="660">
        <v>7.3507462686567118E-2</v>
      </c>
      <c r="M7" s="2">
        <v>591</v>
      </c>
      <c r="N7" s="29">
        <v>43458</v>
      </c>
      <c r="O7"/>
      <c r="P7" s="660">
        <v>1.1122697254084116E-2</v>
      </c>
      <c r="Q7" s="660">
        <v>6.4399999999999999E-2</v>
      </c>
      <c r="R7" s="2"/>
      <c r="T7" s="48"/>
      <c r="W7" s="790"/>
      <c r="X7" s="762"/>
      <c r="Y7" s="790"/>
    </row>
    <row r="8" spans="1:33" ht="21.95" customHeight="1" x14ac:dyDescent="0.25">
      <c r="A8" s="50"/>
      <c r="B8" s="50"/>
      <c r="C8" s="51"/>
      <c r="D8" s="709"/>
      <c r="E8" s="22" t="s">
        <v>1281</v>
      </c>
      <c r="F8" s="2">
        <v>59.16</v>
      </c>
      <c r="G8" s="78">
        <v>63.5</v>
      </c>
      <c r="H8">
        <v>100</v>
      </c>
      <c r="I8" s="2">
        <v>5916</v>
      </c>
      <c r="J8" s="2">
        <v>6350</v>
      </c>
      <c r="K8" s="2">
        <v>-434</v>
      </c>
      <c r="L8" s="660">
        <v>-6.8346456692913435E-2</v>
      </c>
      <c r="M8" s="2">
        <v>-434</v>
      </c>
      <c r="N8">
        <v>100</v>
      </c>
      <c r="O8"/>
      <c r="P8" s="660">
        <v>2.7045300878972282E-2</v>
      </c>
      <c r="Q8" s="660">
        <v>2.2599999999999999E-2</v>
      </c>
      <c r="R8" s="2">
        <v>14.221153846153845</v>
      </c>
      <c r="S8" s="782">
        <v>43436</v>
      </c>
      <c r="W8" s="790"/>
      <c r="X8" s="762"/>
      <c r="Y8" s="790"/>
    </row>
    <row r="9" spans="1:33" ht="21.95" customHeight="1" x14ac:dyDescent="0.25">
      <c r="A9" s="50"/>
      <c r="B9" s="51"/>
      <c r="C9" s="51"/>
      <c r="D9" s="709"/>
      <c r="E9" s="22" t="s">
        <v>1328</v>
      </c>
      <c r="F9" s="2">
        <v>108.1099</v>
      </c>
      <c r="G9" s="78">
        <v>99.45</v>
      </c>
      <c r="H9">
        <v>100</v>
      </c>
      <c r="I9" s="2">
        <v>10810.99</v>
      </c>
      <c r="J9" s="2">
        <v>9945</v>
      </c>
      <c r="K9" s="2">
        <v>865.98999999999978</v>
      </c>
      <c r="L9" s="660">
        <v>8.7077928607340302E-2</v>
      </c>
      <c r="M9" s="2">
        <v>865.98999999999978</v>
      </c>
      <c r="N9" s="29">
        <v>43458</v>
      </c>
      <c r="O9"/>
      <c r="P9" s="660">
        <v>8.1398650817362701E-3</v>
      </c>
      <c r="Q9" s="660">
        <v>4.65E-2</v>
      </c>
      <c r="R9" s="2">
        <v>24.570431818181817</v>
      </c>
      <c r="S9" s="782">
        <v>43436</v>
      </c>
      <c r="T9" s="48"/>
      <c r="W9" s="790"/>
      <c r="X9" s="762"/>
      <c r="Y9" s="790"/>
    </row>
    <row r="10" spans="1:33" ht="21.95" customHeight="1" x14ac:dyDescent="0.25">
      <c r="A10" s="50"/>
      <c r="B10" s="50"/>
      <c r="C10" s="51"/>
      <c r="E10" s="22" t="s">
        <v>804</v>
      </c>
      <c r="F10" s="2">
        <v>99.64</v>
      </c>
      <c r="G10" s="78">
        <v>92.057000000000002</v>
      </c>
      <c r="H10">
        <v>100</v>
      </c>
      <c r="I10" s="2">
        <v>9964</v>
      </c>
      <c r="J10" s="2">
        <v>9205.7000000000007</v>
      </c>
      <c r="K10" s="2">
        <v>758.29999999999927</v>
      </c>
      <c r="L10" s="660">
        <v>8.2372877673615244E-2</v>
      </c>
      <c r="M10" s="2">
        <v>758.29999999999927</v>
      </c>
      <c r="N10">
        <v>100</v>
      </c>
      <c r="O10"/>
      <c r="P10" s="660">
        <v>6.8245684464070663E-3</v>
      </c>
      <c r="Q10" s="660">
        <v>4.8999999999999998E-3</v>
      </c>
      <c r="R10" s="2">
        <v>20.97684210526316</v>
      </c>
    </row>
    <row r="11" spans="1:33" ht="21.95" customHeight="1" x14ac:dyDescent="0.25">
      <c r="A11" s="50"/>
      <c r="B11" s="50"/>
      <c r="C11" s="51"/>
      <c r="D11" s="709"/>
      <c r="E11" s="22" t="s">
        <v>757</v>
      </c>
      <c r="F11" s="2">
        <v>7.81</v>
      </c>
      <c r="G11" s="78">
        <v>9.8771500000000039</v>
      </c>
      <c r="H11">
        <v>800</v>
      </c>
      <c r="I11" s="2">
        <v>6248</v>
      </c>
      <c r="J11" s="2">
        <v>7901.720000000003</v>
      </c>
      <c r="K11" s="2">
        <v>-1653.720000000003</v>
      </c>
      <c r="L11" s="660">
        <v>-0.20928607948649189</v>
      </c>
      <c r="M11" s="2">
        <v>-1653.720000000003</v>
      </c>
      <c r="N11">
        <v>400</v>
      </c>
      <c r="O11"/>
      <c r="P11" s="660">
        <v>2.0486555697823306E-2</v>
      </c>
      <c r="Q11" s="660">
        <v>4.1300000000000003E-2</v>
      </c>
      <c r="R11" s="2">
        <v>8.2210526315789476</v>
      </c>
      <c r="S11" s="782">
        <v>43337</v>
      </c>
      <c r="U11" s="790"/>
      <c r="V11" s="762"/>
    </row>
    <row r="12" spans="1:33" ht="21.95" customHeight="1" x14ac:dyDescent="0.25">
      <c r="A12" s="50"/>
      <c r="B12" s="50"/>
      <c r="C12" s="51"/>
      <c r="D12" s="709"/>
      <c r="E12" s="22" t="s">
        <v>170</v>
      </c>
      <c r="F12" s="2">
        <v>41.5</v>
      </c>
      <c r="G12" s="78">
        <v>44.783900000000003</v>
      </c>
      <c r="H12">
        <v>300</v>
      </c>
      <c r="I12" s="2">
        <v>12450</v>
      </c>
      <c r="J12" s="2">
        <v>13435.17</v>
      </c>
      <c r="K12" s="2">
        <v>-985.16999999999825</v>
      </c>
      <c r="L12" s="660">
        <v>-7.3327691424820138E-2</v>
      </c>
      <c r="M12" s="2">
        <v>-935.21999999999844</v>
      </c>
      <c r="N12">
        <v>200</v>
      </c>
      <c r="O12" t="s">
        <v>1335</v>
      </c>
      <c r="P12" s="660">
        <v>4.7228915662650604E-2</v>
      </c>
      <c r="Q12" s="660">
        <v>-1.9099999999999999E-2</v>
      </c>
      <c r="R12" s="2">
        <v>13.741721854304636</v>
      </c>
      <c r="S12" s="782">
        <v>43320</v>
      </c>
      <c r="T12" s="48"/>
      <c r="U12" s="789"/>
      <c r="V12" s="2"/>
      <c r="W12" s="789"/>
      <c r="X12" s="660"/>
      <c r="Y12" s="2"/>
      <c r="Z12" s="789"/>
      <c r="AA12" s="2"/>
      <c r="AB12"/>
      <c r="AC12"/>
      <c r="AD12"/>
      <c r="AE12"/>
      <c r="AF12"/>
      <c r="AG12"/>
    </row>
    <row r="13" spans="1:33" ht="21.95" customHeight="1" x14ac:dyDescent="0.25">
      <c r="A13" s="50"/>
      <c r="B13" s="50"/>
      <c r="C13" s="51"/>
      <c r="D13" s="709"/>
      <c r="E13" s="22" t="s">
        <v>825</v>
      </c>
      <c r="F13" s="2">
        <v>89.789900000000003</v>
      </c>
      <c r="G13" s="78">
        <v>71.078499999999991</v>
      </c>
      <c r="H13">
        <v>40</v>
      </c>
      <c r="I13" s="2">
        <v>3591.596</v>
      </c>
      <c r="J13" s="2">
        <v>2843.1399999999994</v>
      </c>
      <c r="K13" s="2">
        <v>748.45600000000059</v>
      </c>
      <c r="L13" s="660">
        <v>0.26324978720710218</v>
      </c>
      <c r="M13" s="2">
        <v>748.45600000000059</v>
      </c>
      <c r="N13">
        <v>40</v>
      </c>
      <c r="O13"/>
      <c r="P13" s="660">
        <v>2.5392610972949071E-2</v>
      </c>
      <c r="Q13" s="660">
        <v>-1.3299999999999999E-2</v>
      </c>
      <c r="R13" s="2">
        <v>18.8634243697479</v>
      </c>
    </row>
    <row r="14" spans="1:33" ht="21.95" customHeight="1" x14ac:dyDescent="0.25">
      <c r="A14" s="50"/>
      <c r="B14" s="51"/>
      <c r="C14" s="51"/>
      <c r="E14" s="22" t="s">
        <v>1116</v>
      </c>
      <c r="F14" s="2">
        <v>50.559899999999999</v>
      </c>
      <c r="G14" s="78">
        <v>49.707133333333331</v>
      </c>
      <c r="H14">
        <v>300</v>
      </c>
      <c r="I14" s="2">
        <v>15167.97</v>
      </c>
      <c r="J14" s="2">
        <v>14912.14</v>
      </c>
      <c r="K14" s="2">
        <v>255.82999999999993</v>
      </c>
      <c r="L14" s="660">
        <v>1.7155820693743506E-2</v>
      </c>
      <c r="M14" s="2">
        <v>255.82999999999993</v>
      </c>
      <c r="N14">
        <v>300</v>
      </c>
      <c r="O14"/>
      <c r="P14" s="660">
        <v>2.5712076171036734E-2</v>
      </c>
      <c r="Q14" s="660">
        <v>2.1999999999999999E-2</v>
      </c>
      <c r="R14" s="2"/>
      <c r="S14" s="782">
        <v>43421</v>
      </c>
      <c r="W14" s="790"/>
      <c r="X14" s="762"/>
      <c r="Y14" s="790"/>
    </row>
    <row r="15" spans="1:33" ht="21.95" customHeight="1" x14ac:dyDescent="0.25">
      <c r="A15" s="50"/>
      <c r="B15" s="51"/>
      <c r="C15" s="51"/>
      <c r="D15" s="709"/>
      <c r="E15" s="22" t="s">
        <v>917</v>
      </c>
      <c r="F15" s="2">
        <v>51.42</v>
      </c>
      <c r="G15" s="78">
        <v>56.314819999999997</v>
      </c>
      <c r="H15">
        <v>500</v>
      </c>
      <c r="I15" s="2">
        <v>25710</v>
      </c>
      <c r="J15" s="2">
        <v>28157.41</v>
      </c>
      <c r="K15" s="2">
        <v>-2447.41</v>
      </c>
      <c r="L15" s="660">
        <v>-8.6918860790108105E-2</v>
      </c>
      <c r="M15" s="2">
        <v>-2447.41</v>
      </c>
      <c r="N15">
        <v>400</v>
      </c>
      <c r="O15"/>
      <c r="P15" s="660">
        <v>4.8619214313496695E-2</v>
      </c>
      <c r="Q15" s="660">
        <v>5.8999999999999999E-3</v>
      </c>
      <c r="R15" s="2">
        <v>14.087671232876714</v>
      </c>
      <c r="S15" s="782">
        <v>43421</v>
      </c>
      <c r="T15" s="48"/>
      <c r="U15" s="790"/>
      <c r="V15" s="762"/>
      <c r="W15" s="790"/>
      <c r="X15" s="762"/>
      <c r="Y15" s="790"/>
    </row>
    <row r="16" spans="1:33" ht="21.95" customHeight="1" x14ac:dyDescent="0.25">
      <c r="A16" s="50"/>
      <c r="B16" s="50"/>
      <c r="C16" s="51"/>
      <c r="D16" s="709"/>
      <c r="E16" s="22" t="s">
        <v>920</v>
      </c>
      <c r="F16" s="2">
        <v>194.39</v>
      </c>
      <c r="G16" s="78">
        <v>184.67700000000005</v>
      </c>
      <c r="H16">
        <v>60</v>
      </c>
      <c r="I16" s="2">
        <v>11663.4</v>
      </c>
      <c r="J16" s="2">
        <v>11080.620000000003</v>
      </c>
      <c r="K16" s="2">
        <v>582.77999999999702</v>
      </c>
      <c r="L16" s="660">
        <v>5.2594529908975861E-2</v>
      </c>
      <c r="M16" s="2">
        <v>582.77999999999702</v>
      </c>
      <c r="N16" s="29">
        <v>43444</v>
      </c>
      <c r="O16"/>
      <c r="P16" s="660">
        <v>9.877051288646535E-3</v>
      </c>
      <c r="Q16" s="660">
        <v>1.9400000000000001E-2</v>
      </c>
      <c r="R16" s="2">
        <v>22.551044083526683</v>
      </c>
      <c r="S16" s="782">
        <v>43426</v>
      </c>
      <c r="U16" s="790"/>
      <c r="V16" s="762"/>
    </row>
    <row r="17" spans="1:33" ht="21.95" customHeight="1" x14ac:dyDescent="0.25">
      <c r="A17" s="50"/>
      <c r="B17" s="50"/>
      <c r="C17" s="51"/>
      <c r="D17" s="709"/>
      <c r="E17" s="22" t="s">
        <v>14</v>
      </c>
      <c r="F17" s="78">
        <v>55.73</v>
      </c>
      <c r="G17" s="78">
        <v>49.707000000000008</v>
      </c>
      <c r="H17">
        <v>200</v>
      </c>
      <c r="I17" s="2">
        <v>11146</v>
      </c>
      <c r="J17" s="2">
        <v>9941.4000000000015</v>
      </c>
      <c r="K17" s="2">
        <v>1204.5999999999985</v>
      </c>
      <c r="L17" s="660">
        <v>0.12117005653127302</v>
      </c>
      <c r="M17" s="2">
        <v>1204.5999999999985</v>
      </c>
      <c r="N17" s="29">
        <v>43446</v>
      </c>
      <c r="O17"/>
      <c r="P17" s="660">
        <v>5.0242239368383276E-2</v>
      </c>
      <c r="Q17" s="660">
        <v>1.6400000000000001E-2</v>
      </c>
      <c r="R17" s="2">
        <v>13.984943538268505</v>
      </c>
      <c r="S17" s="782">
        <v>43426</v>
      </c>
    </row>
    <row r="18" spans="1:33" ht="21.95" customHeight="1" x14ac:dyDescent="0.25">
      <c r="A18" s="50"/>
      <c r="B18" s="50"/>
      <c r="C18" s="51"/>
      <c r="D18" s="709"/>
      <c r="E18" s="22" t="s">
        <v>221</v>
      </c>
      <c r="F18" s="2">
        <v>36.86</v>
      </c>
      <c r="G18" s="78">
        <v>5.1964999999998929</v>
      </c>
      <c r="H18">
        <v>300</v>
      </c>
      <c r="I18" s="2">
        <v>11058</v>
      </c>
      <c r="J18" s="2">
        <v>1558.9499999999678</v>
      </c>
      <c r="K18" s="2">
        <v>9499.050000000032</v>
      </c>
      <c r="L18" s="660">
        <v>6.0932358318100182</v>
      </c>
      <c r="M18" s="2">
        <v>10951.31000000003</v>
      </c>
      <c r="N18">
        <v>300</v>
      </c>
      <c r="O18"/>
      <c r="P18" s="660">
        <v>2.712967986977754E-3</v>
      </c>
      <c r="Q18" s="660">
        <v>2.3900000000000001E-2</v>
      </c>
      <c r="R18" s="2">
        <v>19.400000000000002</v>
      </c>
      <c r="S18" s="782">
        <v>43421</v>
      </c>
      <c r="T18" s="48"/>
      <c r="U18" s="790"/>
      <c r="V18" s="762"/>
      <c r="X18" s="790"/>
      <c r="Y18" s="762"/>
      <c r="Z18" s="790"/>
    </row>
    <row r="19" spans="1:33" ht="21.95" customHeight="1" x14ac:dyDescent="0.25">
      <c r="A19" s="50"/>
      <c r="B19" s="50"/>
      <c r="C19" s="51"/>
      <c r="D19" s="709"/>
      <c r="E19" s="22" t="s">
        <v>50</v>
      </c>
      <c r="F19" s="2">
        <v>17.55</v>
      </c>
      <c r="G19" s="78">
        <v>4.4855777777777988</v>
      </c>
      <c r="H19">
        <v>1800</v>
      </c>
      <c r="I19" s="2">
        <v>31590</v>
      </c>
      <c r="J19" s="2">
        <v>8074.0400000000382</v>
      </c>
      <c r="K19" s="2">
        <v>23515.959999999963</v>
      </c>
      <c r="L19" s="660">
        <v>2.9125394474141637</v>
      </c>
      <c r="M19" s="2">
        <v>38131.531000001589</v>
      </c>
      <c r="N19">
        <v>1200</v>
      </c>
      <c r="O19"/>
      <c r="P19" s="660">
        <v>1.1396011396011397E-2</v>
      </c>
      <c r="Q19" s="660">
        <v>5.1499999999999997E-2</v>
      </c>
      <c r="R19" s="2">
        <v>27.857142857142858</v>
      </c>
      <c r="S19" s="782">
        <v>43429</v>
      </c>
      <c r="T19" s="48"/>
      <c r="U19" s="790"/>
      <c r="V19" s="762"/>
    </row>
    <row r="20" spans="1:33" ht="21.95" customHeight="1" x14ac:dyDescent="0.25">
      <c r="A20" s="50"/>
      <c r="B20" s="50"/>
      <c r="C20" s="51"/>
      <c r="D20" s="709"/>
      <c r="E20" s="22" t="s">
        <v>1187</v>
      </c>
      <c r="F20" s="2">
        <v>2533.7303999999999</v>
      </c>
      <c r="G20" s="78">
        <v>2555.4749999999999</v>
      </c>
      <c r="H20">
        <v>8</v>
      </c>
      <c r="I20" s="2">
        <v>20269.843199999999</v>
      </c>
      <c r="J20" s="2">
        <v>20443.8</v>
      </c>
      <c r="K20" s="2">
        <v>-173.95679999999993</v>
      </c>
      <c r="L20" s="660">
        <v>-8.5090247409972675E-3</v>
      </c>
      <c r="M20" s="2">
        <v>-173.95679999999993</v>
      </c>
      <c r="N20">
        <v>6</v>
      </c>
      <c r="O20"/>
      <c r="P20" s="660">
        <v>0</v>
      </c>
      <c r="Q20" s="660">
        <v>3.4200000000000001E-2</v>
      </c>
      <c r="R20" s="2">
        <v>13.060465979381442</v>
      </c>
      <c r="S20" s="782">
        <v>43422</v>
      </c>
      <c r="T20" s="48"/>
      <c r="U20" s="790"/>
      <c r="V20" s="762"/>
      <c r="X20" s="790"/>
      <c r="Y20" s="762"/>
      <c r="Z20" s="790"/>
    </row>
    <row r="21" spans="1:33" ht="21.95" customHeight="1" x14ac:dyDescent="0.25">
      <c r="A21" s="51"/>
      <c r="B21" s="51"/>
      <c r="C21" s="51"/>
      <c r="D21" s="709"/>
      <c r="E21" s="22" t="s">
        <v>173</v>
      </c>
      <c r="F21" s="2">
        <v>24.169899999999998</v>
      </c>
      <c r="G21" s="78">
        <v>32.324899999999985</v>
      </c>
      <c r="H21">
        <v>300</v>
      </c>
      <c r="I21" s="2">
        <v>7250.9699999999993</v>
      </c>
      <c r="J21" s="2">
        <v>9697.4699999999957</v>
      </c>
      <c r="K21" s="2">
        <v>-2446.5000000000018</v>
      </c>
      <c r="L21" s="660">
        <v>-0.25228229631027443</v>
      </c>
      <c r="M21" s="2">
        <v>-2371.4800000000018</v>
      </c>
      <c r="N21">
        <v>300</v>
      </c>
      <c r="O21"/>
      <c r="P21" s="660">
        <v>3.8063872833565722E-2</v>
      </c>
      <c r="Q21" s="660">
        <v>3.2899999999999999E-2</v>
      </c>
      <c r="R21" s="2">
        <v>12.084949999999999</v>
      </c>
      <c r="S21" s="782">
        <v>43417</v>
      </c>
      <c r="T21" s="48"/>
    </row>
    <row r="22" spans="1:33" ht="21.95" customHeight="1" x14ac:dyDescent="0.25">
      <c r="A22" s="50"/>
      <c r="B22" s="51"/>
      <c r="C22" s="51"/>
      <c r="E22" s="22" t="s">
        <v>800</v>
      </c>
      <c r="F22" s="2">
        <v>25.43</v>
      </c>
      <c r="G22" s="78">
        <v>32.819449999999961</v>
      </c>
      <c r="H22">
        <v>200</v>
      </c>
      <c r="I22" s="2">
        <v>5086</v>
      </c>
      <c r="J22" s="2">
        <v>6563.8899999999921</v>
      </c>
      <c r="K22" s="2">
        <v>-1477.8899999999921</v>
      </c>
      <c r="L22" s="660">
        <v>-0.22515459582655925</v>
      </c>
      <c r="M22" s="2">
        <v>-1477.8899999999921</v>
      </c>
      <c r="N22">
        <v>200</v>
      </c>
      <c r="O22" t="s">
        <v>1329</v>
      </c>
      <c r="P22" s="660">
        <v>4.089657884388518E-2</v>
      </c>
      <c r="Q22" s="660">
        <v>2.3999999999999998E-3</v>
      </c>
      <c r="R22" s="2">
        <v>14.958823529411765</v>
      </c>
      <c r="S22" s="782">
        <v>43324</v>
      </c>
      <c r="W22" s="790"/>
      <c r="X22" s="762"/>
      <c r="Y22" s="790"/>
      <c r="Z22" s="790"/>
    </row>
    <row r="23" spans="1:33" ht="21.95" customHeight="1" x14ac:dyDescent="0.25">
      <c r="A23" s="51"/>
      <c r="B23" s="51"/>
      <c r="C23" s="51"/>
      <c r="D23" s="709"/>
      <c r="E23" s="22" t="s">
        <v>1336</v>
      </c>
      <c r="F23" s="2">
        <v>153.38</v>
      </c>
      <c r="G23" s="78">
        <v>146.65</v>
      </c>
      <c r="H23">
        <v>25</v>
      </c>
      <c r="I23" s="2">
        <v>3834.5</v>
      </c>
      <c r="J23" s="2">
        <v>3666.25</v>
      </c>
      <c r="K23" s="2">
        <v>168.25</v>
      </c>
      <c r="L23" s="660">
        <v>4.5891578588475888E-2</v>
      </c>
      <c r="M23" s="2">
        <v>168.25</v>
      </c>
      <c r="N23" s="29">
        <v>43465</v>
      </c>
      <c r="O23"/>
      <c r="P23" s="660">
        <v>5.7373842743512846E-3</v>
      </c>
      <c r="Q23" s="660">
        <v>3.8100000000000002E-2</v>
      </c>
      <c r="R23" s="2">
        <v>34.859090909090902</v>
      </c>
      <c r="T23" s="48"/>
    </row>
    <row r="24" spans="1:33" ht="21.95" customHeight="1" x14ac:dyDescent="0.25">
      <c r="A24" s="51"/>
      <c r="B24" s="51"/>
      <c r="C24" s="51"/>
      <c r="D24" s="709"/>
      <c r="E24" s="22" t="s">
        <v>935</v>
      </c>
      <c r="F24" s="78">
        <v>172.26</v>
      </c>
      <c r="G24" s="78">
        <v>153.58237500000013</v>
      </c>
      <c r="H24">
        <v>80</v>
      </c>
      <c r="I24" s="2">
        <v>13780.8</v>
      </c>
      <c r="J24" s="2">
        <v>12286.590000000011</v>
      </c>
      <c r="K24" s="2">
        <v>1494.2099999999882</v>
      </c>
      <c r="L24" s="660">
        <v>0.12161307571913671</v>
      </c>
      <c r="M24" s="2">
        <v>1494.2099999999882</v>
      </c>
      <c r="N24">
        <v>15</v>
      </c>
      <c r="O24"/>
      <c r="P24" s="660">
        <v>7.4306281202832936E-3</v>
      </c>
      <c r="Q24" s="660">
        <v>1.7100000000000001E-2</v>
      </c>
      <c r="R24" s="2">
        <v>19.68</v>
      </c>
      <c r="T24" s="48"/>
      <c r="U24" s="790"/>
      <c r="V24" s="762"/>
      <c r="W24" s="790"/>
      <c r="X24" s="762"/>
      <c r="Y24" s="790"/>
    </row>
    <row r="25" spans="1:33" ht="21.95" customHeight="1" x14ac:dyDescent="0.25">
      <c r="A25" s="50"/>
      <c r="B25" s="50"/>
      <c r="C25" s="51"/>
      <c r="D25" s="709"/>
      <c r="E25" s="22" t="s">
        <v>1322</v>
      </c>
      <c r="F25" s="2">
        <v>28.309899999999999</v>
      </c>
      <c r="G25" s="78">
        <v>25.91</v>
      </c>
      <c r="H25">
        <v>100</v>
      </c>
      <c r="I25" s="2">
        <v>2830.99</v>
      </c>
      <c r="J25" s="2">
        <v>2591</v>
      </c>
      <c r="K25" s="2">
        <v>239.98999999999978</v>
      </c>
      <c r="L25" s="660">
        <v>9.2624469316866034E-2</v>
      </c>
      <c r="M25" s="2">
        <v>239.98999999999978</v>
      </c>
      <c r="N25" s="29">
        <v>43454</v>
      </c>
      <c r="O25"/>
      <c r="P25" s="660">
        <v>0</v>
      </c>
      <c r="Q25" s="660">
        <v>4.8500000000000001E-2</v>
      </c>
      <c r="R25" s="2">
        <v>6.4340681818181809</v>
      </c>
      <c r="T25" s="48"/>
    </row>
    <row r="26" spans="1:33" ht="21.95" customHeight="1" x14ac:dyDescent="0.25">
      <c r="A26" s="50"/>
      <c r="B26" s="50"/>
      <c r="C26" s="51"/>
      <c r="D26" s="709"/>
      <c r="E26" s="22" t="s">
        <v>896</v>
      </c>
      <c r="F26" s="2">
        <v>31.71</v>
      </c>
      <c r="G26" s="78">
        <v>28.451720000000009</v>
      </c>
      <c r="H26">
        <v>1000</v>
      </c>
      <c r="I26" s="2">
        <v>31710</v>
      </c>
      <c r="J26" s="2">
        <v>28451.720000000008</v>
      </c>
      <c r="K26" s="2">
        <v>3258.2799999999916</v>
      </c>
      <c r="L26" s="660">
        <v>0.11451961427990966</v>
      </c>
      <c r="M26" s="2">
        <v>3258.2799999999916</v>
      </c>
      <c r="N26">
        <v>800</v>
      </c>
      <c r="O26"/>
      <c r="P26" s="660">
        <v>6.307158625039419E-2</v>
      </c>
      <c r="Q26" s="660">
        <v>1.4999999999999999E-2</v>
      </c>
      <c r="R26" s="2">
        <v>9.06</v>
      </c>
      <c r="S26" s="782">
        <v>43429</v>
      </c>
      <c r="U26" s="790"/>
      <c r="V26" s="762"/>
    </row>
    <row r="27" spans="1:33" ht="21.95" customHeight="1" x14ac:dyDescent="0.25">
      <c r="A27" s="51"/>
      <c r="B27" s="51"/>
      <c r="C27" s="51"/>
      <c r="D27" s="709"/>
      <c r="E27" s="22" t="s">
        <v>1286</v>
      </c>
      <c r="F27" s="2">
        <v>41.459899999999998</v>
      </c>
      <c r="G27" s="78">
        <v>24.391499999999997</v>
      </c>
      <c r="H27">
        <v>100</v>
      </c>
      <c r="I27" s="2">
        <v>4145.99</v>
      </c>
      <c r="J27" s="2">
        <v>2439.1499999999996</v>
      </c>
      <c r="K27" s="2">
        <v>1706.8400000000001</v>
      </c>
      <c r="L27" s="660">
        <v>0.69976836192936076</v>
      </c>
      <c r="M27" s="2">
        <v>1706.8400000000001</v>
      </c>
      <c r="N27" s="29">
        <v>43444</v>
      </c>
      <c r="O27"/>
      <c r="P27" s="660">
        <v>1.1939247320905261E-3</v>
      </c>
      <c r="Q27" s="660">
        <v>3.44E-2</v>
      </c>
      <c r="R27" s="2"/>
      <c r="U27"/>
      <c r="V27" s="2"/>
      <c r="W27"/>
      <c r="X27"/>
      <c r="Y27" s="2"/>
      <c r="Z27"/>
      <c r="AA27" s="2"/>
      <c r="AB27"/>
      <c r="AC27"/>
      <c r="AD27"/>
      <c r="AE27"/>
      <c r="AF27"/>
      <c r="AG27"/>
    </row>
    <row r="28" spans="1:33" ht="21.95" customHeight="1" x14ac:dyDescent="0.25">
      <c r="A28" s="50"/>
      <c r="B28" s="50"/>
      <c r="C28" s="51"/>
      <c r="D28" s="709"/>
      <c r="E28" s="22" t="s">
        <v>321</v>
      </c>
      <c r="F28" s="2">
        <v>21.5899</v>
      </c>
      <c r="G28" s="78">
        <v>17.573225000000011</v>
      </c>
      <c r="H28">
        <v>400</v>
      </c>
      <c r="I28" s="2">
        <v>8635.9599999999991</v>
      </c>
      <c r="J28" s="2">
        <v>7029.2900000000045</v>
      </c>
      <c r="K28" s="2">
        <v>1606.6699999999946</v>
      </c>
      <c r="L28" s="660">
        <v>0.22856789234759051</v>
      </c>
      <c r="M28" s="2">
        <v>1891.6399999999994</v>
      </c>
      <c r="N28" s="29">
        <v>43453</v>
      </c>
      <c r="O28"/>
      <c r="P28" s="660">
        <v>0</v>
      </c>
      <c r="Q28" s="660">
        <v>2.3E-3</v>
      </c>
      <c r="R28" s="2">
        <v>8.8122040816326521</v>
      </c>
      <c r="S28" s="782">
        <v>43345</v>
      </c>
      <c r="T28" s="281"/>
      <c r="U28" s="790"/>
      <c r="V28" s="762"/>
      <c r="W28" s="790"/>
      <c r="X28" s="762"/>
      <c r="Y28" s="790"/>
    </row>
    <row r="29" spans="1:33" ht="21.95" customHeight="1" x14ac:dyDescent="0.25">
      <c r="A29" s="50"/>
      <c r="B29" s="50"/>
      <c r="C29" s="51"/>
      <c r="D29" s="709"/>
      <c r="E29" s="22" t="s">
        <v>1333</v>
      </c>
      <c r="F29" s="2">
        <v>94.65</v>
      </c>
      <c r="G29" s="78">
        <v>89.88</v>
      </c>
      <c r="H29">
        <v>100</v>
      </c>
      <c r="I29" s="2">
        <v>9465</v>
      </c>
      <c r="J29" s="2">
        <v>8988</v>
      </c>
      <c r="K29" s="2">
        <v>477</v>
      </c>
      <c r="L29" s="660">
        <v>5.3070761014686364E-2</v>
      </c>
      <c r="M29" s="2">
        <v>477</v>
      </c>
      <c r="N29" s="29">
        <v>43465</v>
      </c>
      <c r="O29"/>
      <c r="P29" s="660">
        <v>1.2204965662968833E-2</v>
      </c>
      <c r="Q29" s="660">
        <v>4.0099999999999997E-2</v>
      </c>
      <c r="R29" s="2"/>
      <c r="T29" s="48"/>
      <c r="W29" s="790"/>
      <c r="X29" s="762"/>
      <c r="Y29" s="790"/>
      <c r="Z29" s="790"/>
    </row>
    <row r="30" spans="1:33" ht="21.95" customHeight="1" x14ac:dyDescent="0.25">
      <c r="A30" s="50"/>
      <c r="B30" s="50"/>
      <c r="C30" s="51"/>
      <c r="D30" s="709"/>
      <c r="E30" s="22" t="s">
        <v>172</v>
      </c>
      <c r="F30" s="2">
        <v>54.239899999999999</v>
      </c>
      <c r="G30" s="78">
        <v>44.889000000000038</v>
      </c>
      <c r="H30">
        <v>120</v>
      </c>
      <c r="I30" s="2">
        <v>6508.7879999999996</v>
      </c>
      <c r="J30" s="2">
        <v>5386.6800000000048</v>
      </c>
      <c r="K30" s="2">
        <v>1122.1079999999956</v>
      </c>
      <c r="L30" s="660">
        <v>0.20831161309006554</v>
      </c>
      <c r="M30" s="2">
        <v>2726.6879999999974</v>
      </c>
      <c r="N30">
        <v>120</v>
      </c>
      <c r="O30"/>
      <c r="P30" s="660">
        <v>3.1710972918460395E-2</v>
      </c>
      <c r="Q30" s="660">
        <v>-6.9999999999999999E-4</v>
      </c>
      <c r="R30" s="2">
        <v>11.999977876106195</v>
      </c>
      <c r="U30"/>
      <c r="V30" s="2"/>
      <c r="W30" s="789"/>
      <c r="X30" s="660"/>
      <c r="Y30" s="2"/>
      <c r="Z30" s="789"/>
      <c r="AA30" s="2"/>
      <c r="AB30"/>
      <c r="AC30"/>
      <c r="AD30"/>
      <c r="AE30"/>
      <c r="AF30"/>
      <c r="AG30"/>
    </row>
    <row r="31" spans="1:33" ht="21.95" customHeight="1" x14ac:dyDescent="0.25">
      <c r="A31" s="50"/>
      <c r="B31" s="50"/>
      <c r="C31" s="51"/>
      <c r="D31" s="709"/>
      <c r="E31" s="22" t="s">
        <v>1241</v>
      </c>
      <c r="F31" s="2">
        <v>47.2699</v>
      </c>
      <c r="G31" s="78">
        <v>51.623533333333334</v>
      </c>
      <c r="H31">
        <v>300</v>
      </c>
      <c r="I31" s="2">
        <v>14180.97</v>
      </c>
      <c r="J31" s="2">
        <v>15487.06</v>
      </c>
      <c r="K31" s="2">
        <v>-1306.090000000002</v>
      </c>
      <c r="L31" s="660">
        <v>-8.4334276486305371E-2</v>
      </c>
      <c r="M31" s="2">
        <v>-1306.090000000002</v>
      </c>
      <c r="N31">
        <v>300</v>
      </c>
      <c r="O31"/>
      <c r="P31" s="660">
        <v>3.8502302733875046E-2</v>
      </c>
      <c r="Q31" s="660">
        <v>3.3999999999999998E-3</v>
      </c>
      <c r="R31" s="2">
        <v>10.276065217391306</v>
      </c>
      <c r="S31" s="782">
        <v>43423</v>
      </c>
      <c r="T31" s="48"/>
      <c r="U31" s="790"/>
      <c r="V31" s="762"/>
      <c r="W31" s="790"/>
      <c r="X31" s="762"/>
      <c r="Y31" s="790"/>
      <c r="Z31" s="790"/>
    </row>
    <row r="32" spans="1:33" ht="21.95" customHeight="1" x14ac:dyDescent="0.25">
      <c r="A32" s="50"/>
      <c r="B32" s="50"/>
      <c r="C32" s="51"/>
      <c r="D32" s="709"/>
      <c r="E32" s="22" t="s">
        <v>1284</v>
      </c>
      <c r="F32" s="2">
        <v>55.57</v>
      </c>
      <c r="G32" s="78">
        <v>54.6</v>
      </c>
      <c r="H32">
        <v>100</v>
      </c>
      <c r="I32" s="2">
        <v>5557</v>
      </c>
      <c r="J32" s="2">
        <v>5460</v>
      </c>
      <c r="K32" s="2">
        <v>97</v>
      </c>
      <c r="L32" s="660">
        <v>1.7765567765567744E-2</v>
      </c>
      <c r="M32" s="2">
        <v>97</v>
      </c>
      <c r="N32">
        <v>100</v>
      </c>
      <c r="O32"/>
      <c r="P32" s="660">
        <v>2.0788195069281985E-2</v>
      </c>
      <c r="Q32" s="660">
        <v>1.7600000000000001E-2</v>
      </c>
      <c r="R32" s="2"/>
      <c r="T32" s="48"/>
      <c r="X32" s="790"/>
      <c r="Y32" s="762"/>
      <c r="Z32" s="790"/>
    </row>
    <row r="33" spans="1:33" ht="21.95" customHeight="1" x14ac:dyDescent="0.25">
      <c r="A33" s="50"/>
      <c r="B33" s="50"/>
      <c r="C33" s="51"/>
      <c r="D33" s="709"/>
      <c r="E33" s="22" t="s">
        <v>939</v>
      </c>
      <c r="F33" s="2">
        <v>37.83</v>
      </c>
      <c r="G33" s="78">
        <v>42.703371428571437</v>
      </c>
      <c r="H33">
        <v>350</v>
      </c>
      <c r="I33" s="2">
        <v>13240.5</v>
      </c>
      <c r="J33" s="2">
        <v>14946.180000000002</v>
      </c>
      <c r="K33" s="2">
        <v>-1705.6800000000003</v>
      </c>
      <c r="L33" s="660">
        <v>-0.11412146782656191</v>
      </c>
      <c r="M33" s="2">
        <v>-1705.6800000000003</v>
      </c>
      <c r="N33">
        <v>350</v>
      </c>
      <c r="O33"/>
      <c r="P33" s="660">
        <v>9.2519164684113139E-3</v>
      </c>
      <c r="Q33" s="660">
        <v>1.2999999999999999E-3</v>
      </c>
      <c r="R33" s="2">
        <v>18.231325301204816</v>
      </c>
      <c r="S33" s="782">
        <v>43425</v>
      </c>
      <c r="T33" s="48"/>
      <c r="U33" s="790"/>
      <c r="V33" s="762"/>
      <c r="X33" s="790"/>
      <c r="Y33" s="762"/>
      <c r="Z33" s="790"/>
    </row>
    <row r="34" spans="1:33" ht="21.95" customHeight="1" x14ac:dyDescent="0.25">
      <c r="A34" s="50"/>
      <c r="B34" s="50"/>
      <c r="C34" s="50"/>
      <c r="D34" s="709"/>
      <c r="E34" s="22" t="s">
        <v>62</v>
      </c>
      <c r="F34" s="2">
        <v>324.05</v>
      </c>
      <c r="G34" s="78">
        <v>324.05</v>
      </c>
      <c r="H34">
        <v>0</v>
      </c>
      <c r="I34" s="2">
        <v>0</v>
      </c>
      <c r="J34" s="2">
        <v>0</v>
      </c>
      <c r="K34" s="2">
        <v>0</v>
      </c>
      <c r="L34" s="660">
        <v>0</v>
      </c>
      <c r="M34" s="2">
        <v>1659.3600000000079</v>
      </c>
      <c r="N34">
        <v>0</v>
      </c>
      <c r="O34"/>
      <c r="P34" s="660">
        <v>0</v>
      </c>
      <c r="Q34" s="660">
        <v>1.2999999999999999E-3</v>
      </c>
      <c r="R34" s="2"/>
    </row>
    <row r="35" spans="1:33" ht="21.95" customHeight="1" x14ac:dyDescent="0.25">
      <c r="A35" s="50"/>
      <c r="B35" s="50"/>
      <c r="C35" s="51"/>
      <c r="D35" s="709"/>
      <c r="E35" s="22" t="s">
        <v>200</v>
      </c>
      <c r="F35" s="2">
        <v>34.92</v>
      </c>
      <c r="G35" s="78">
        <v>34.92</v>
      </c>
      <c r="H35">
        <v>0</v>
      </c>
      <c r="I35" s="2">
        <v>0</v>
      </c>
      <c r="J35" s="2">
        <v>0</v>
      </c>
      <c r="K35" s="2">
        <v>0</v>
      </c>
      <c r="L35" s="660">
        <v>0</v>
      </c>
      <c r="M35" s="2">
        <v>555.54</v>
      </c>
      <c r="N35">
        <v>0</v>
      </c>
      <c r="O35"/>
      <c r="P35" s="660">
        <v>0</v>
      </c>
      <c r="Q35" s="660">
        <v>2.1899999999999999E-2</v>
      </c>
      <c r="R35" s="2"/>
      <c r="T35" s="48"/>
      <c r="U35"/>
      <c r="V35" s="2"/>
      <c r="W35" s="789"/>
      <c r="X35" s="660"/>
      <c r="Y35" s="2"/>
      <c r="Z35"/>
      <c r="AA35" s="2"/>
      <c r="AB35"/>
      <c r="AC35"/>
      <c r="AD35"/>
      <c r="AE35"/>
      <c r="AF35"/>
      <c r="AG35"/>
    </row>
    <row r="36" spans="1:33" ht="21.95" customHeight="1" x14ac:dyDescent="0.25">
      <c r="A36" s="152"/>
      <c r="B36" s="50"/>
      <c r="C36" s="51"/>
      <c r="D36" s="709"/>
      <c r="E36" s="22" t="s">
        <v>209</v>
      </c>
      <c r="F36" s="2">
        <v>56.71</v>
      </c>
      <c r="G36" s="78">
        <v>56.71</v>
      </c>
      <c r="H36">
        <v>0</v>
      </c>
      <c r="I36" s="2">
        <v>0</v>
      </c>
      <c r="J36" s="2">
        <v>0</v>
      </c>
      <c r="K36" s="2">
        <v>973.83000000000175</v>
      </c>
      <c r="L36" s="660">
        <v>0</v>
      </c>
      <c r="M36" s="2">
        <v>2131.6999999999971</v>
      </c>
      <c r="N36">
        <v>0</v>
      </c>
      <c r="O36" t="s">
        <v>1186</v>
      </c>
      <c r="P36" s="660">
        <v>2.6097690001763357E-2</v>
      </c>
      <c r="Q36" s="660">
        <v>-1.52E-2</v>
      </c>
      <c r="R36" s="2">
        <v>14.1775</v>
      </c>
      <c r="T36" s="48"/>
    </row>
    <row r="37" spans="1:33" ht="21.95" customHeight="1" x14ac:dyDescent="0.25">
      <c r="A37" s="50"/>
      <c r="B37" s="50"/>
      <c r="C37" s="51"/>
      <c r="D37" s="709"/>
      <c r="E37" s="22" t="s">
        <v>199</v>
      </c>
      <c r="F37" s="2">
        <v>193.53</v>
      </c>
      <c r="G37" s="78">
        <v>193.53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363.09999999999945</v>
      </c>
      <c r="N37">
        <v>0</v>
      </c>
      <c r="O37"/>
      <c r="P37" s="660">
        <v>0</v>
      </c>
      <c r="Q37" s="660">
        <v>3.0999999999999999E-3</v>
      </c>
      <c r="R37" s="2"/>
      <c r="T37" s="48"/>
    </row>
    <row r="38" spans="1:33" ht="21.95" customHeight="1" x14ac:dyDescent="0.25">
      <c r="A38" s="50"/>
      <c r="B38" s="51"/>
      <c r="C38" s="51"/>
      <c r="D38" s="709"/>
      <c r="E38" s="22" t="s">
        <v>220</v>
      </c>
      <c r="F38" s="2">
        <v>109.46</v>
      </c>
      <c r="G38" s="78">
        <v>109.46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231.53999999999996</v>
      </c>
      <c r="N38">
        <v>0</v>
      </c>
      <c r="O38"/>
      <c r="P38" s="660">
        <v>1.6199999999999999E-2</v>
      </c>
      <c r="Q38" s="660">
        <v>3.7000000000000002E-3</v>
      </c>
      <c r="R38" s="2"/>
      <c r="U38" s="790"/>
      <c r="V38" s="762"/>
    </row>
    <row r="39" spans="1:33" ht="21.95" customHeight="1" x14ac:dyDescent="0.25">
      <c r="A39" s="50"/>
      <c r="B39" s="50"/>
      <c r="C39" s="51"/>
      <c r="D39" s="709"/>
      <c r="E39" s="22" t="s">
        <v>260</v>
      </c>
      <c r="F39" s="2">
        <v>111.42</v>
      </c>
      <c r="G39" s="78">
        <v>111.42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1857.7799999999988</v>
      </c>
      <c r="N39">
        <v>0</v>
      </c>
      <c r="O39"/>
      <c r="P39" s="660">
        <v>1.49E-2</v>
      </c>
      <c r="Q39" s="660">
        <v>-6.9999999999999999E-4</v>
      </c>
      <c r="R39" s="2"/>
      <c r="T39" s="48"/>
      <c r="W39" s="790"/>
      <c r="X39" s="762"/>
      <c r="Y39" s="790"/>
      <c r="Z39" s="790"/>
    </row>
    <row r="40" spans="1:33" ht="21.95" customHeight="1" x14ac:dyDescent="0.25">
      <c r="A40" s="51"/>
      <c r="B40" s="51"/>
      <c r="C40" s="51"/>
      <c r="D40" s="709"/>
      <c r="E40" s="22" t="s">
        <v>23</v>
      </c>
      <c r="F40" s="2">
        <v>39.57</v>
      </c>
      <c r="G40" s="78">
        <v>39.57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171.89999999999964</v>
      </c>
      <c r="N40">
        <v>0</v>
      </c>
      <c r="O40"/>
      <c r="P40" s="660">
        <v>0</v>
      </c>
      <c r="Q40" s="660">
        <v>1.9199999999999998E-2</v>
      </c>
      <c r="R40" s="2"/>
      <c r="U40" s="790"/>
      <c r="V40" s="762"/>
      <c r="X40" s="790"/>
      <c r="Y40" s="762"/>
      <c r="Z40" s="790"/>
    </row>
    <row r="41" spans="1:33" ht="21.95" customHeight="1" x14ac:dyDescent="0.25">
      <c r="A41" s="50"/>
      <c r="B41" s="50"/>
      <c r="C41" s="51"/>
      <c r="E41" s="22" t="s">
        <v>261</v>
      </c>
      <c r="F41" s="78">
        <v>48.16</v>
      </c>
      <c r="G41" s="78">
        <v>48.16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98.449999999999818</v>
      </c>
      <c r="N41">
        <v>0</v>
      </c>
      <c r="O41"/>
      <c r="P41" s="660">
        <v>1.11E-2</v>
      </c>
      <c r="Q41" s="660">
        <v>-2.2000000000000001E-3</v>
      </c>
      <c r="R41" s="2"/>
      <c r="X41" s="790"/>
      <c r="Y41" s="762"/>
      <c r="Z41" s="790"/>
    </row>
    <row r="42" spans="1:33" ht="21.95" customHeight="1" x14ac:dyDescent="0.25">
      <c r="A42" s="50"/>
      <c r="B42" s="50"/>
      <c r="C42" s="51"/>
      <c r="D42" s="709"/>
      <c r="E42" s="22" t="s">
        <v>318</v>
      </c>
      <c r="F42" s="2">
        <v>13.57</v>
      </c>
      <c r="G42" s="78">
        <v>13.57</v>
      </c>
      <c r="H42">
        <v>0</v>
      </c>
      <c r="I42" s="2">
        <v>0</v>
      </c>
      <c r="J42" s="2">
        <v>0</v>
      </c>
      <c r="K42" s="2">
        <v>-1184.9399999999987</v>
      </c>
      <c r="L42" s="660">
        <v>0</v>
      </c>
      <c r="M42" s="2">
        <v>98.479999999995925</v>
      </c>
      <c r="N42">
        <v>0</v>
      </c>
      <c r="O42" t="s">
        <v>1204</v>
      </c>
      <c r="P42" s="660">
        <v>0</v>
      </c>
      <c r="Q42" s="660">
        <v>1.5800000000000002E-2</v>
      </c>
      <c r="R42" s="2">
        <v>42.40625</v>
      </c>
      <c r="T42" s="48"/>
    </row>
    <row r="43" spans="1:33" ht="21.95" customHeight="1" x14ac:dyDescent="0.25">
      <c r="A43" s="51"/>
      <c r="B43" s="152"/>
      <c r="C43" s="272"/>
      <c r="D43" s="709"/>
      <c r="E43" s="22" t="s">
        <v>36</v>
      </c>
      <c r="F43" s="2">
        <v>52.58</v>
      </c>
      <c r="G43" s="78">
        <v>52.58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117.73999999999978</v>
      </c>
      <c r="N43">
        <v>0</v>
      </c>
      <c r="O43"/>
      <c r="P43" s="660">
        <v>0</v>
      </c>
      <c r="Q43" s="660">
        <v>-2.9999999999999997E-4</v>
      </c>
      <c r="R43" s="2"/>
      <c r="U43"/>
      <c r="V43" s="2"/>
      <c r="W43" s="789"/>
      <c r="X43" s="660"/>
      <c r="Y43" s="2"/>
      <c r="Z43" s="789"/>
      <c r="AA43" s="2"/>
      <c r="AB43"/>
      <c r="AC43"/>
      <c r="AD43"/>
      <c r="AE43"/>
      <c r="AF43"/>
      <c r="AG43"/>
    </row>
    <row r="44" spans="1:33" ht="21.95" customHeight="1" x14ac:dyDescent="0.25">
      <c r="A44" s="50"/>
      <c r="B44" s="51"/>
      <c r="C44" s="51"/>
      <c r="D44" s="709"/>
      <c r="E44" s="22" t="s">
        <v>306</v>
      </c>
      <c r="F44" s="2">
        <v>0.06</v>
      </c>
      <c r="G44" s="78">
        <v>0.06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264.92000000000007</v>
      </c>
      <c r="N44">
        <v>0</v>
      </c>
      <c r="O44"/>
      <c r="P44" s="660">
        <v>3.4200000000000001E-2</v>
      </c>
      <c r="Q44" s="660">
        <v>6.0000000000000001E-3</v>
      </c>
      <c r="R44" s="2"/>
      <c r="U44" s="790"/>
      <c r="V44" s="762"/>
      <c r="X44" s="790"/>
      <c r="Y44" s="762"/>
      <c r="Z44" s="790"/>
    </row>
    <row r="45" spans="1:33" ht="21.95" customHeight="1" x14ac:dyDescent="0.25">
      <c r="A45" s="50"/>
      <c r="B45" s="51"/>
      <c r="C45" s="51"/>
      <c r="D45" s="709"/>
      <c r="E45" s="22" t="s">
        <v>292</v>
      </c>
      <c r="F45" s="2">
        <v>54.07</v>
      </c>
      <c r="G45" s="78">
        <v>54.07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910.79999999999927</v>
      </c>
      <c r="N45">
        <v>0</v>
      </c>
      <c r="O45"/>
      <c r="P45" s="660">
        <v>2.87E-2</v>
      </c>
      <c r="Q45" s="660">
        <v>-2E-3</v>
      </c>
      <c r="R45" s="2"/>
      <c r="W45" s="790"/>
      <c r="X45" s="762"/>
      <c r="Y45" s="790"/>
    </row>
    <row r="46" spans="1:33" ht="21.95" customHeight="1" x14ac:dyDescent="0.25">
      <c r="A46" s="51"/>
      <c r="B46" s="51"/>
      <c r="C46" s="51"/>
      <c r="D46" s="709"/>
      <c r="E46" s="22" t="s">
        <v>670</v>
      </c>
      <c r="F46" s="2">
        <v>25.9</v>
      </c>
      <c r="G46" s="78">
        <v>25.9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557.94000000000005</v>
      </c>
      <c r="N46">
        <v>0</v>
      </c>
      <c r="O46"/>
      <c r="P46" s="660">
        <v>4.0599999999999997E-2</v>
      </c>
      <c r="Q46" s="660">
        <v>0</v>
      </c>
      <c r="R46" s="2"/>
      <c r="T46" s="48"/>
    </row>
    <row r="47" spans="1:33" ht="21.95" customHeight="1" x14ac:dyDescent="0.25">
      <c r="A47" s="60"/>
      <c r="B47" s="61"/>
      <c r="C47" s="60"/>
      <c r="D47" s="709"/>
      <c r="E47" s="22" t="s">
        <v>242</v>
      </c>
      <c r="F47" s="2">
        <v>69.87</v>
      </c>
      <c r="G47" s="78">
        <v>69.87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329.74000000000069</v>
      </c>
      <c r="N47">
        <v>0</v>
      </c>
      <c r="O47"/>
      <c r="P47" s="660">
        <v>0</v>
      </c>
      <c r="Q47" s="660">
        <v>4.4999999999999997E-3</v>
      </c>
      <c r="R47" s="2"/>
    </row>
    <row r="48" spans="1:33" ht="21.95" customHeight="1" x14ac:dyDescent="0.25">
      <c r="A48" s="50"/>
      <c r="B48" s="50"/>
      <c r="C48" s="51"/>
      <c r="D48" s="709"/>
      <c r="E48" s="22" t="s">
        <v>649</v>
      </c>
      <c r="F48" s="2">
        <v>20.149999999999999</v>
      </c>
      <c r="G48" s="78">
        <v>20.149999999999999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309.26000000000022</v>
      </c>
      <c r="N48">
        <v>0</v>
      </c>
      <c r="O48" s="29"/>
      <c r="P48" s="660">
        <v>8.8000000000000005E-3</v>
      </c>
      <c r="Q48" s="660">
        <v>4.7300000000000002E-2</v>
      </c>
      <c r="R48" s="2"/>
      <c r="T48" s="48"/>
    </row>
    <row r="49" spans="1:33" ht="21.95" customHeight="1" x14ac:dyDescent="0.25">
      <c r="A49" s="50"/>
      <c r="B49" s="50"/>
      <c r="C49" s="51"/>
      <c r="D49" s="709"/>
      <c r="E49" s="22" t="s">
        <v>269</v>
      </c>
      <c r="F49" s="2">
        <v>79.5</v>
      </c>
      <c r="G49" s="78">
        <v>79.5</v>
      </c>
      <c r="H49">
        <v>0</v>
      </c>
      <c r="I49" s="2">
        <v>0</v>
      </c>
      <c r="J49" s="2">
        <v>0</v>
      </c>
      <c r="K49" s="2">
        <v>2846.25</v>
      </c>
      <c r="L49" s="660">
        <v>0</v>
      </c>
      <c r="M49" s="2">
        <v>3043.4599999999955</v>
      </c>
      <c r="N49">
        <v>0</v>
      </c>
      <c r="O49"/>
      <c r="P49" s="660">
        <v>2.5157232704402517E-2</v>
      </c>
      <c r="Q49" s="660">
        <v>2.1299999999999999E-2</v>
      </c>
      <c r="R49" s="2">
        <v>11.397849462365592</v>
      </c>
      <c r="S49" s="782">
        <v>43324</v>
      </c>
      <c r="W49" s="790"/>
      <c r="X49" s="762"/>
      <c r="Y49" s="790"/>
    </row>
    <row r="50" spans="1:33" ht="21.95" customHeight="1" x14ac:dyDescent="0.25">
      <c r="A50" s="50"/>
      <c r="B50" s="50"/>
      <c r="C50" s="51"/>
      <c r="D50" s="709"/>
      <c r="E50" s="22" t="s">
        <v>712</v>
      </c>
      <c r="F50" s="2">
        <v>238.89</v>
      </c>
      <c r="G50" s="78">
        <v>238.89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843.18000000000029</v>
      </c>
      <c r="N50">
        <v>0</v>
      </c>
      <c r="O50"/>
      <c r="P50" s="660">
        <v>2.8E-3</v>
      </c>
      <c r="Q50" s="660">
        <v>1.7500000000000002E-2</v>
      </c>
      <c r="R50" s="2"/>
      <c r="T50" s="48"/>
      <c r="U50" s="789"/>
      <c r="V50" s="2"/>
      <c r="W50"/>
      <c r="X50"/>
      <c r="Y50" s="2"/>
      <c r="Z50"/>
      <c r="AA50" s="2"/>
      <c r="AB50"/>
      <c r="AC50"/>
      <c r="AD50"/>
      <c r="AE50"/>
      <c r="AF50"/>
      <c r="AG50"/>
    </row>
    <row r="51" spans="1:33" ht="21.95" customHeight="1" x14ac:dyDescent="0.25">
      <c r="A51" s="50"/>
      <c r="B51" s="50"/>
      <c r="C51" s="51"/>
      <c r="D51" s="709"/>
      <c r="E51" s="22" t="s">
        <v>1290</v>
      </c>
      <c r="F51" s="2">
        <v>222.55</v>
      </c>
      <c r="G51" s="78">
        <v>222.55</v>
      </c>
      <c r="H51">
        <v>0</v>
      </c>
      <c r="I51" s="2">
        <v>0</v>
      </c>
      <c r="J51" s="2">
        <v>0</v>
      </c>
      <c r="K51" s="2">
        <v>164.93000000000029</v>
      </c>
      <c r="L51" s="660">
        <v>0</v>
      </c>
      <c r="M51" s="2">
        <v>164.93000000000029</v>
      </c>
      <c r="N51">
        <v>0</v>
      </c>
      <c r="O51" t="s">
        <v>1298</v>
      </c>
      <c r="P51" s="660">
        <v>0</v>
      </c>
      <c r="Q51" s="660">
        <v>5.4999999999999997E-3</v>
      </c>
      <c r="R51" s="2"/>
      <c r="T51" s="48"/>
      <c r="U51" s="790"/>
      <c r="V51" s="762"/>
    </row>
    <row r="52" spans="1:33" ht="21.95" customHeight="1" x14ac:dyDescent="0.25">
      <c r="A52" s="50"/>
      <c r="B52" s="50"/>
      <c r="C52" s="51"/>
      <c r="D52" s="709"/>
      <c r="E52" s="22" t="s">
        <v>1289</v>
      </c>
      <c r="F52" s="2">
        <v>19.55</v>
      </c>
      <c r="G52" s="78">
        <v>19.55</v>
      </c>
      <c r="H52">
        <v>0</v>
      </c>
      <c r="I52" s="2">
        <v>0</v>
      </c>
      <c r="J52" s="2">
        <v>0</v>
      </c>
      <c r="K52" s="2">
        <v>863.92000000000007</v>
      </c>
      <c r="L52" s="660">
        <v>0</v>
      </c>
      <c r="M52" s="2">
        <v>863.92000000000007</v>
      </c>
      <c r="N52">
        <v>0</v>
      </c>
      <c r="O52" t="s">
        <v>1297</v>
      </c>
      <c r="P52" s="660">
        <v>0</v>
      </c>
      <c r="Q52" s="660">
        <v>-1.7500000000000002E-2</v>
      </c>
      <c r="R52" s="2"/>
      <c r="U52" s="790"/>
      <c r="V52" s="762"/>
      <c r="W52" s="790"/>
      <c r="X52" s="762"/>
      <c r="Y52" s="790"/>
      <c r="Z52" s="790"/>
    </row>
    <row r="53" spans="1:33" ht="21.95" customHeight="1" x14ac:dyDescent="0.25">
      <c r="A53" s="50"/>
      <c r="B53" s="50"/>
      <c r="C53" s="51"/>
      <c r="D53" s="709"/>
      <c r="E53" s="22" t="s">
        <v>1017</v>
      </c>
      <c r="F53" s="2">
        <v>56.06</v>
      </c>
      <c r="G53" s="78">
        <v>56.06</v>
      </c>
      <c r="H53">
        <v>0</v>
      </c>
      <c r="I53" s="2">
        <v>0</v>
      </c>
      <c r="J53" s="2">
        <v>0</v>
      </c>
      <c r="K53" s="2">
        <v>458.44000000000051</v>
      </c>
      <c r="L53" s="660">
        <v>0</v>
      </c>
      <c r="M53" s="2">
        <v>458.44000000000051</v>
      </c>
      <c r="N53">
        <v>0</v>
      </c>
      <c r="O53"/>
      <c r="P53" s="660">
        <v>2.6757046022119157E-2</v>
      </c>
      <c r="Q53" s="660">
        <v>-1.2999999999999999E-3</v>
      </c>
      <c r="R53" s="2"/>
      <c r="T53" s="48"/>
      <c r="W53" s="790"/>
      <c r="X53" s="762"/>
      <c r="Y53" s="790"/>
    </row>
    <row r="54" spans="1:33" ht="21.95" customHeight="1" x14ac:dyDescent="0.25">
      <c r="A54" s="50"/>
      <c r="B54" s="51"/>
      <c r="C54" s="51"/>
      <c r="D54" s="709"/>
      <c r="E54" s="22" t="s">
        <v>193</v>
      </c>
      <c r="F54" s="78">
        <v>30.24</v>
      </c>
      <c r="G54" s="78">
        <v>30.24</v>
      </c>
      <c r="H54">
        <v>0</v>
      </c>
      <c r="I54" s="2">
        <v>0</v>
      </c>
      <c r="J54" s="2">
        <v>0</v>
      </c>
      <c r="K54" s="2">
        <v>5325.3000000001048</v>
      </c>
      <c r="L54" s="660">
        <v>0</v>
      </c>
      <c r="M54" s="2">
        <v>7073.2700000000987</v>
      </c>
      <c r="N54">
        <v>0</v>
      </c>
      <c r="O54" t="s">
        <v>1293</v>
      </c>
      <c r="P54" s="660">
        <v>1.8518518518518521E-2</v>
      </c>
      <c r="Q54" s="660">
        <v>-5.9999999999999995E-4</v>
      </c>
      <c r="R54" s="2">
        <v>14.573493975903613</v>
      </c>
      <c r="S54" s="782">
        <v>43358</v>
      </c>
      <c r="T54" s="48"/>
      <c r="U54" s="790"/>
      <c r="V54" s="762"/>
      <c r="W54" s="790"/>
      <c r="X54" s="762"/>
      <c r="Y54" s="790"/>
    </row>
    <row r="55" spans="1:33" ht="21.95" customHeight="1" x14ac:dyDescent="0.25">
      <c r="A55" s="50"/>
      <c r="B55" s="50"/>
      <c r="C55" s="51"/>
      <c r="D55" s="709"/>
      <c r="E55" s="22" t="s">
        <v>194</v>
      </c>
      <c r="F55" s="2">
        <v>9.0500000000000007</v>
      </c>
      <c r="G55" s="78">
        <v>9.0500000000000007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495.20999999999913</v>
      </c>
      <c r="N55">
        <v>0</v>
      </c>
      <c r="O55"/>
      <c r="P55" s="660">
        <v>5.1499999999999997E-2</v>
      </c>
      <c r="Q55" s="660">
        <v>5.1999999999999998E-3</v>
      </c>
      <c r="R55" s="2"/>
      <c r="W55" s="790"/>
      <c r="X55" s="762"/>
      <c r="Y55" s="790"/>
    </row>
    <row r="56" spans="1:33" ht="21.95" customHeight="1" x14ac:dyDescent="0.25">
      <c r="A56" s="152"/>
      <c r="B56" s="50"/>
      <c r="C56" s="51"/>
      <c r="D56" s="709"/>
      <c r="E56" s="22" t="s">
        <v>264</v>
      </c>
      <c r="F56" s="2">
        <v>145.99</v>
      </c>
      <c r="G56" s="78">
        <v>145.99</v>
      </c>
      <c r="H56">
        <v>0</v>
      </c>
      <c r="I56" s="2">
        <v>0</v>
      </c>
      <c r="J56" s="2">
        <v>0</v>
      </c>
      <c r="K56" s="2">
        <v>765.82999999999993</v>
      </c>
      <c r="L56" s="660">
        <v>0</v>
      </c>
      <c r="M56" s="2">
        <v>920.60999999999967</v>
      </c>
      <c r="N56">
        <v>0</v>
      </c>
      <c r="O56"/>
      <c r="P56" s="660">
        <v>2.5700000000000001E-2</v>
      </c>
      <c r="Q56" s="660">
        <v>5.7999999999999996E-3</v>
      </c>
      <c r="R56" s="2">
        <v>17.979064039408868</v>
      </c>
      <c r="T56" s="48"/>
      <c r="U56"/>
      <c r="V56" s="2"/>
      <c r="W56" s="789"/>
      <c r="X56" s="660"/>
      <c r="Y56" s="2"/>
      <c r="Z56"/>
      <c r="AA56" s="2"/>
      <c r="AB56"/>
      <c r="AC56"/>
      <c r="AD56"/>
      <c r="AE56"/>
      <c r="AF56"/>
      <c r="AG56"/>
    </row>
    <row r="57" spans="1:33" ht="21.95" customHeight="1" x14ac:dyDescent="0.25">
      <c r="A57" s="50"/>
      <c r="B57" s="50"/>
      <c r="C57" s="51"/>
      <c r="D57" s="709"/>
      <c r="E57" s="22" t="s">
        <v>671</v>
      </c>
      <c r="F57" s="2">
        <v>313.56</v>
      </c>
      <c r="G57" s="78">
        <v>313.56</v>
      </c>
      <c r="H57">
        <v>0</v>
      </c>
      <c r="I57" s="2">
        <v>0</v>
      </c>
      <c r="J57" s="2">
        <v>0</v>
      </c>
      <c r="K57" s="2">
        <v>4854.3499999999767</v>
      </c>
      <c r="L57" s="660">
        <v>0</v>
      </c>
      <c r="M57" s="2">
        <v>5079.1199999999772</v>
      </c>
      <c r="N57">
        <v>0</v>
      </c>
      <c r="O57" t="s">
        <v>1134</v>
      </c>
      <c r="P57" s="660">
        <v>0</v>
      </c>
      <c r="Q57" s="660">
        <v>3.6799999999999999E-2</v>
      </c>
      <c r="R57" s="2">
        <v>32.022058823529413</v>
      </c>
      <c r="S57" s="782">
        <v>43324</v>
      </c>
      <c r="W57" s="790"/>
      <c r="X57" s="762"/>
      <c r="Y57" s="790"/>
      <c r="Z57" s="790"/>
    </row>
    <row r="58" spans="1:33" ht="21.95" customHeight="1" x14ac:dyDescent="0.25">
      <c r="A58" s="50"/>
      <c r="B58" s="50"/>
      <c r="C58" s="51"/>
      <c r="D58" s="709"/>
      <c r="E58" s="22" t="s">
        <v>656</v>
      </c>
      <c r="F58" s="2">
        <v>179.21</v>
      </c>
      <c r="G58" s="78">
        <v>179.21</v>
      </c>
      <c r="H58">
        <v>0</v>
      </c>
      <c r="I58" s="2">
        <v>0</v>
      </c>
      <c r="J58" s="2">
        <v>0</v>
      </c>
      <c r="K58" s="2">
        <v>2714.0600000000013</v>
      </c>
      <c r="L58" s="660">
        <v>0</v>
      </c>
      <c r="M58" s="2">
        <v>2714.0600000000013</v>
      </c>
      <c r="N58">
        <v>0</v>
      </c>
      <c r="O58"/>
      <c r="P58" s="660">
        <v>2.8E-3</v>
      </c>
      <c r="Q58" s="660">
        <v>6.7999999999999996E-3</v>
      </c>
      <c r="R58" s="2">
        <v>26.787742899850524</v>
      </c>
      <c r="U58"/>
      <c r="V58" s="2"/>
      <c r="W58" s="789"/>
      <c r="X58" s="660"/>
      <c r="Y58" s="2"/>
      <c r="Z58"/>
      <c r="AA58" s="2"/>
      <c r="AB58"/>
      <c r="AC58"/>
      <c r="AD58"/>
      <c r="AE58"/>
      <c r="AF58"/>
      <c r="AG58"/>
    </row>
    <row r="59" spans="1:33" ht="21.95" customHeight="1" x14ac:dyDescent="0.25">
      <c r="A59" s="50"/>
      <c r="B59" s="50"/>
      <c r="C59" s="51"/>
      <c r="D59" s="709"/>
      <c r="E59" s="22" t="s">
        <v>934</v>
      </c>
      <c r="F59" s="2">
        <v>88.76</v>
      </c>
      <c r="G59" s="78">
        <v>88.76</v>
      </c>
      <c r="H59">
        <v>0</v>
      </c>
      <c r="I59" s="2">
        <v>0</v>
      </c>
      <c r="J59" s="2">
        <v>0</v>
      </c>
      <c r="K59" s="2">
        <v>500.88000000000011</v>
      </c>
      <c r="L59" s="660">
        <v>0</v>
      </c>
      <c r="M59" s="2">
        <v>500.88000000000011</v>
      </c>
      <c r="N59">
        <v>0</v>
      </c>
      <c r="O59"/>
      <c r="P59" s="660">
        <v>7.210455159981974E-3</v>
      </c>
      <c r="Q59" s="660">
        <v>1.0800000000000001E-2</v>
      </c>
      <c r="R59" s="2">
        <v>12.027100271002711</v>
      </c>
      <c r="U59" s="790"/>
      <c r="V59" s="762"/>
      <c r="W59" s="790"/>
      <c r="X59" s="762"/>
      <c r="Y59" s="790"/>
      <c r="Z59" s="790"/>
    </row>
    <row r="60" spans="1:33" ht="21.95" customHeight="1" x14ac:dyDescent="0.25">
      <c r="A60" s="50"/>
      <c r="B60" s="50"/>
      <c r="C60" s="51"/>
      <c r="D60" s="709"/>
      <c r="E60" s="22" t="s">
        <v>658</v>
      </c>
      <c r="F60" s="2">
        <v>231.02</v>
      </c>
      <c r="G60" s="78">
        <v>231.02</v>
      </c>
      <c r="H60">
        <v>0</v>
      </c>
      <c r="I60" s="2">
        <v>0</v>
      </c>
      <c r="J60" s="2">
        <v>0</v>
      </c>
      <c r="K60" s="2">
        <v>1411.7400000000016</v>
      </c>
      <c r="L60" s="660">
        <v>0</v>
      </c>
      <c r="M60" s="2">
        <v>1554.7700000000018</v>
      </c>
      <c r="N60">
        <v>0</v>
      </c>
      <c r="O60"/>
      <c r="P60" s="660">
        <v>2.1643147779413035E-3</v>
      </c>
      <c r="Q60" s="660">
        <v>7.7000000000000002E-3</v>
      </c>
      <c r="R60" s="2">
        <v>33.676384839650147</v>
      </c>
      <c r="W60" s="790"/>
      <c r="X60" s="762"/>
      <c r="Y60" s="790"/>
    </row>
    <row r="61" spans="1:33" ht="21.95" customHeight="1" x14ac:dyDescent="0.25">
      <c r="A61" s="50"/>
      <c r="B61" s="50"/>
      <c r="C61" s="51"/>
      <c r="D61" s="709"/>
      <c r="E61" s="22" t="s">
        <v>17</v>
      </c>
      <c r="F61" s="2"/>
      <c r="G61" s="78">
        <v>0</v>
      </c>
      <c r="H61">
        <v>0</v>
      </c>
      <c r="I61" s="2">
        <v>0</v>
      </c>
      <c r="J61" s="2">
        <v>0</v>
      </c>
      <c r="K61" s="2">
        <v>-20818.210000000079</v>
      </c>
      <c r="L61" s="660"/>
      <c r="M61" s="2">
        <v>-20818.210000000079</v>
      </c>
      <c r="N61">
        <v>0</v>
      </c>
      <c r="O61"/>
      <c r="P61" s="660">
        <v>0</v>
      </c>
      <c r="Q61" s="660">
        <v>0</v>
      </c>
      <c r="R61" s="2"/>
      <c r="T61" s="48"/>
      <c r="W61" s="790"/>
      <c r="X61" s="762"/>
      <c r="Y61" s="790"/>
    </row>
    <row r="62" spans="1:33" ht="21.95" customHeight="1" x14ac:dyDescent="0.25">
      <c r="A62" s="50"/>
      <c r="B62" s="51"/>
      <c r="C62" s="51"/>
      <c r="D62" s="709"/>
      <c r="E62" s="22" t="s">
        <v>300</v>
      </c>
      <c r="F62" s="2">
        <v>155.71</v>
      </c>
      <c r="G62" s="78">
        <v>155.71</v>
      </c>
      <c r="H62">
        <v>0</v>
      </c>
      <c r="I62" s="2">
        <v>0</v>
      </c>
      <c r="J62" s="2">
        <v>0</v>
      </c>
      <c r="K62" s="2">
        <v>0</v>
      </c>
      <c r="L62" s="660">
        <v>0</v>
      </c>
      <c r="M62" s="2">
        <v>720.56000000000131</v>
      </c>
      <c r="N62">
        <v>0</v>
      </c>
      <c r="O62"/>
      <c r="P62" s="660">
        <v>0</v>
      </c>
      <c r="Q62" s="660">
        <v>4.7000000000000002E-3</v>
      </c>
      <c r="R62" s="2"/>
      <c r="W62" s="790"/>
      <c r="X62" s="762"/>
      <c r="Y62" s="790"/>
      <c r="Z62" s="790"/>
    </row>
    <row r="63" spans="1:33" ht="21.95" customHeight="1" x14ac:dyDescent="0.25">
      <c r="A63" s="50"/>
      <c r="B63" s="50"/>
      <c r="C63" s="51"/>
      <c r="D63" s="709"/>
      <c r="E63" s="22" t="s">
        <v>668</v>
      </c>
      <c r="F63" s="78">
        <v>51.49</v>
      </c>
      <c r="G63" s="78">
        <v>51.49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329.55999999999949</v>
      </c>
      <c r="N63">
        <v>0</v>
      </c>
      <c r="O63"/>
      <c r="P63" s="660">
        <v>1.78E-2</v>
      </c>
      <c r="Q63" s="660">
        <v>5.7000000000000002E-3</v>
      </c>
      <c r="R63" s="2"/>
      <c r="U63" s="790"/>
      <c r="V63" s="762"/>
      <c r="W63" s="790"/>
      <c r="X63" s="762"/>
      <c r="Y63" s="790"/>
    </row>
    <row r="64" spans="1:33" ht="21.95" customHeight="1" x14ac:dyDescent="0.25">
      <c r="A64" s="51"/>
      <c r="B64" s="51"/>
      <c r="C64" s="51"/>
      <c r="D64" s="709"/>
      <c r="E64" s="22" t="s">
        <v>711</v>
      </c>
      <c r="F64" s="2">
        <v>82.52</v>
      </c>
      <c r="G64" s="78">
        <v>82.52</v>
      </c>
      <c r="H64">
        <v>0</v>
      </c>
      <c r="I64" s="2">
        <v>0</v>
      </c>
      <c r="J64" s="2">
        <v>0</v>
      </c>
      <c r="K64" s="2">
        <v>2113.4099999999889</v>
      </c>
      <c r="L64" s="660">
        <v>0</v>
      </c>
      <c r="M64" s="2">
        <v>2113.4099999999889</v>
      </c>
      <c r="N64">
        <v>0</v>
      </c>
      <c r="O64" t="s">
        <v>1283</v>
      </c>
      <c r="P64" s="660">
        <v>1.9389238972370337E-2</v>
      </c>
      <c r="Q64" s="660">
        <v>3.6700000000000003E-2</v>
      </c>
      <c r="R64" s="2">
        <v>13.810878661087866</v>
      </c>
      <c r="S64" s="782">
        <v>43317</v>
      </c>
      <c r="U64" s="790"/>
      <c r="V64" s="762"/>
      <c r="X64" s="790"/>
      <c r="Y64" s="762"/>
      <c r="Z64" s="790"/>
    </row>
    <row r="65" spans="1:33" ht="21.95" customHeight="1" x14ac:dyDescent="0.25">
      <c r="A65" s="50"/>
      <c r="B65" s="50"/>
      <c r="C65" s="51"/>
      <c r="D65" s="709"/>
      <c r="E65" s="22" t="s">
        <v>710</v>
      </c>
      <c r="F65" s="2">
        <v>827.99</v>
      </c>
      <c r="G65" s="78">
        <v>827.99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559.89000000000033</v>
      </c>
      <c r="N65">
        <v>0</v>
      </c>
      <c r="O65"/>
      <c r="P65" s="660">
        <v>0</v>
      </c>
      <c r="Q65" s="660">
        <v>-1.1999999999999999E-3</v>
      </c>
      <c r="R65" s="2"/>
      <c r="X65" s="790"/>
      <c r="Y65" s="762"/>
      <c r="Z65" s="790"/>
    </row>
    <row r="66" spans="1:33" ht="21.95" customHeight="1" x14ac:dyDescent="0.25">
      <c r="A66" s="51"/>
      <c r="B66" s="51"/>
      <c r="C66" s="51"/>
      <c r="D66" s="709"/>
      <c r="E66" s="22" t="s">
        <v>921</v>
      </c>
      <c r="F66" s="2">
        <v>50.88</v>
      </c>
      <c r="G66" s="78">
        <v>50.88</v>
      </c>
      <c r="H66">
        <v>0</v>
      </c>
      <c r="I66" s="2">
        <v>0</v>
      </c>
      <c r="J66" s="2">
        <v>0</v>
      </c>
      <c r="K66" s="2">
        <v>2227.6699999999946</v>
      </c>
      <c r="L66" s="660">
        <v>0</v>
      </c>
      <c r="M66" s="2">
        <v>2227.6699999999946</v>
      </c>
      <c r="N66">
        <v>0</v>
      </c>
      <c r="O66" t="s">
        <v>1256</v>
      </c>
      <c r="P66" s="660">
        <v>2.712264150943396E-2</v>
      </c>
      <c r="Q66" s="660">
        <v>4.4999999999999998E-2</v>
      </c>
      <c r="R66" s="2">
        <v>11.563636363636363</v>
      </c>
      <c r="S66" s="782">
        <v>43314</v>
      </c>
      <c r="X66" s="790"/>
      <c r="Y66" s="762"/>
      <c r="Z66" s="790"/>
    </row>
    <row r="67" spans="1:33" ht="21.95" customHeight="1" x14ac:dyDescent="0.25">
      <c r="A67" s="50"/>
      <c r="B67" s="50"/>
      <c r="C67" s="51"/>
      <c r="D67" s="709"/>
      <c r="E67" s="22" t="s">
        <v>897</v>
      </c>
      <c r="F67" s="2">
        <v>31.02</v>
      </c>
      <c r="G67" s="78">
        <v>31.02</v>
      </c>
      <c r="H67">
        <v>0</v>
      </c>
      <c r="I67" s="2">
        <v>0</v>
      </c>
      <c r="J67" s="2">
        <v>0</v>
      </c>
      <c r="K67" s="2">
        <v>845.78000000000065</v>
      </c>
      <c r="L67" s="660">
        <v>0</v>
      </c>
      <c r="M67" s="2">
        <v>845.78000000000065</v>
      </c>
      <c r="N67">
        <v>0</v>
      </c>
      <c r="O67"/>
      <c r="P67" s="660">
        <v>8.5106382978723416E-2</v>
      </c>
      <c r="Q67" s="660">
        <v>6.9999999999999999E-4</v>
      </c>
      <c r="R67" s="2"/>
      <c r="T67" s="48"/>
      <c r="X67" s="790"/>
      <c r="Y67" s="762"/>
      <c r="Z67" s="790"/>
    </row>
    <row r="68" spans="1:33" ht="21.95" customHeight="1" x14ac:dyDescent="0.25">
      <c r="A68" s="50"/>
      <c r="B68" s="51"/>
      <c r="C68" s="51"/>
      <c r="D68" s="709"/>
      <c r="E68" s="22" t="s">
        <v>893</v>
      </c>
      <c r="F68" s="2">
        <v>254.05</v>
      </c>
      <c r="G68" s="78">
        <v>254.05</v>
      </c>
      <c r="H68">
        <v>0</v>
      </c>
      <c r="I68" s="2">
        <v>0</v>
      </c>
      <c r="J68" s="2">
        <v>0</v>
      </c>
      <c r="K68" s="2">
        <v>423.00000000000364</v>
      </c>
      <c r="L68" s="660">
        <v>0</v>
      </c>
      <c r="M68" s="2">
        <v>423.00000000000364</v>
      </c>
      <c r="N68">
        <v>0</v>
      </c>
      <c r="O68"/>
      <c r="P68" s="660">
        <v>1.9900000000000001E-2</v>
      </c>
      <c r="Q68" s="660">
        <v>5.3E-3</v>
      </c>
      <c r="R68" s="2">
        <v>16.34</v>
      </c>
      <c r="T68" s="48"/>
    </row>
    <row r="69" spans="1:33" ht="21.95" customHeight="1" x14ac:dyDescent="0.25">
      <c r="A69" s="50"/>
      <c r="B69" s="50"/>
      <c r="C69" s="51"/>
      <c r="D69" s="709"/>
      <c r="E69" s="22" t="s">
        <v>898</v>
      </c>
      <c r="F69" s="2">
        <v>81.22</v>
      </c>
      <c r="G69" s="78">
        <v>81.22</v>
      </c>
      <c r="H69">
        <v>0</v>
      </c>
      <c r="I69" s="2">
        <v>0</v>
      </c>
      <c r="J69" s="2">
        <v>0</v>
      </c>
      <c r="K69" s="2">
        <v>870.23999999999796</v>
      </c>
      <c r="L69" s="660">
        <v>0</v>
      </c>
      <c r="M69" s="2">
        <v>870.23999999999796</v>
      </c>
      <c r="N69">
        <v>0</v>
      </c>
      <c r="O69"/>
      <c r="P69" s="660">
        <v>1.1819748830337356E-2</v>
      </c>
      <c r="Q69" s="660">
        <v>5.7999999999999996E-3</v>
      </c>
      <c r="R69" s="2">
        <v>22.878873239436622</v>
      </c>
      <c r="T69" s="48"/>
    </row>
    <row r="70" spans="1:33" ht="21.95" customHeight="1" x14ac:dyDescent="0.25">
      <c r="A70" s="50"/>
      <c r="B70" s="50"/>
      <c r="C70" s="51"/>
      <c r="D70" s="709"/>
      <c r="E70" s="22" t="s">
        <v>192</v>
      </c>
      <c r="F70" s="2">
        <v>74.739999999999995</v>
      </c>
      <c r="G70" s="78">
        <v>74.739999999999995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785.90999999999985</v>
      </c>
      <c r="N70">
        <v>0</v>
      </c>
      <c r="O70"/>
      <c r="P70" s="660">
        <v>1.29E-2</v>
      </c>
      <c r="Q70" s="660">
        <v>-5.4999999999999997E-3</v>
      </c>
      <c r="R70" s="2"/>
    </row>
    <row r="71" spans="1:33" ht="21.95" customHeight="1" x14ac:dyDescent="0.25">
      <c r="A71" s="51"/>
      <c r="B71" s="51"/>
      <c r="C71" s="51"/>
      <c r="D71" s="709"/>
      <c r="E71" s="22" t="s">
        <v>219</v>
      </c>
      <c r="F71" s="2">
        <v>51.85</v>
      </c>
      <c r="G71" s="78">
        <v>51.85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257.64999999999964</v>
      </c>
      <c r="N71">
        <v>0</v>
      </c>
      <c r="O71"/>
      <c r="P71" s="660">
        <v>0</v>
      </c>
      <c r="Q71" s="660">
        <v>8.6999999999999994E-3</v>
      </c>
      <c r="R71" s="2"/>
      <c r="T71" s="48"/>
      <c r="U71"/>
      <c r="V71" s="2"/>
      <c r="W71"/>
      <c r="X71"/>
      <c r="Y71" s="2"/>
      <c r="Z71"/>
      <c r="AA71" s="2"/>
      <c r="AB71"/>
      <c r="AC71"/>
      <c r="AD71"/>
      <c r="AE71"/>
      <c r="AF71"/>
      <c r="AG71"/>
    </row>
    <row r="72" spans="1:33" ht="21.95" customHeight="1" x14ac:dyDescent="0.25">
      <c r="A72" s="50"/>
      <c r="B72" s="50"/>
      <c r="C72" s="50"/>
      <c r="D72" s="709"/>
      <c r="E72" s="22" t="s">
        <v>799</v>
      </c>
      <c r="F72" s="2">
        <v>472.76</v>
      </c>
      <c r="G72" s="78">
        <v>472.76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1264.8599999999997</v>
      </c>
      <c r="N72">
        <v>0</v>
      </c>
      <c r="O72"/>
      <c r="P72" s="660">
        <v>0</v>
      </c>
      <c r="Q72" s="2">
        <v>5.3E-3</v>
      </c>
      <c r="R72" s="2"/>
      <c r="X72" s="790"/>
      <c r="Y72" s="762"/>
      <c r="Z72" s="790"/>
    </row>
    <row r="73" spans="1:33" ht="21.95" customHeight="1" x14ac:dyDescent="0.25">
      <c r="A73" s="50"/>
      <c r="B73" s="50"/>
      <c r="C73" s="51"/>
      <c r="D73" s="709"/>
      <c r="E73" s="22" t="s">
        <v>709</v>
      </c>
      <c r="F73" s="2">
        <v>86.07</v>
      </c>
      <c r="G73" s="78">
        <v>86.07</v>
      </c>
      <c r="H73">
        <v>0</v>
      </c>
      <c r="I73" s="2">
        <v>0</v>
      </c>
      <c r="J73" s="2">
        <v>0</v>
      </c>
      <c r="K73" s="2">
        <v>581.39999999999964</v>
      </c>
      <c r="L73" s="660">
        <v>0</v>
      </c>
      <c r="M73" s="2">
        <v>1040.7199999999993</v>
      </c>
      <c r="N73">
        <v>0</v>
      </c>
      <c r="O73" t="s">
        <v>1184</v>
      </c>
      <c r="P73" s="660">
        <v>0</v>
      </c>
      <c r="Q73" s="660">
        <v>-2.5000000000000001E-3</v>
      </c>
      <c r="R73" s="2">
        <v>21.069767441860463</v>
      </c>
      <c r="T73" s="48"/>
      <c r="U73" s="790"/>
      <c r="V73" s="762"/>
    </row>
    <row r="74" spans="1:33" ht="21.95" customHeight="1" x14ac:dyDescent="0.25">
      <c r="A74" s="50"/>
      <c r="B74" s="50"/>
      <c r="C74" s="50"/>
      <c r="D74" s="709"/>
      <c r="E74" s="22" t="s">
        <v>34</v>
      </c>
      <c r="F74" s="2">
        <v>39.44</v>
      </c>
      <c r="G74" s="78">
        <v>39.44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21137.586999999941</v>
      </c>
      <c r="N74">
        <v>0</v>
      </c>
      <c r="O74"/>
      <c r="P74" s="660">
        <v>0</v>
      </c>
      <c r="Q74" s="660">
        <v>2.01E-2</v>
      </c>
      <c r="R74" s="2"/>
      <c r="U74"/>
      <c r="V74" s="2"/>
      <c r="W74"/>
      <c r="X74"/>
      <c r="Y74" s="2"/>
      <c r="Z74"/>
      <c r="AA74" s="2"/>
      <c r="AB74"/>
      <c r="AC74"/>
      <c r="AD74"/>
      <c r="AE74"/>
      <c r="AF74"/>
      <c r="AG74"/>
    </row>
    <row r="75" spans="1:33" ht="21.95" customHeight="1" x14ac:dyDescent="0.25">
      <c r="A75" s="50"/>
      <c r="B75" s="51"/>
      <c r="C75" s="51"/>
      <c r="D75" s="709"/>
      <c r="E75" s="22" t="s">
        <v>171</v>
      </c>
      <c r="F75" s="2">
        <v>46.18</v>
      </c>
      <c r="G75" s="78">
        <v>46.18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119.92000000000053</v>
      </c>
      <c r="N75">
        <v>0</v>
      </c>
      <c r="O75"/>
      <c r="P75" s="660">
        <v>3.6400000000000002E-2</v>
      </c>
      <c r="Q75" s="660">
        <v>1.17E-2</v>
      </c>
      <c r="R75" s="2"/>
      <c r="T75" s="48"/>
      <c r="U75" s="790"/>
      <c r="V75" s="762"/>
      <c r="X75" s="790"/>
      <c r="Y75" s="762"/>
      <c r="Z75" s="790"/>
    </row>
    <row r="76" spans="1:33" ht="21.95" customHeight="1" x14ac:dyDescent="0.25">
      <c r="A76" s="51"/>
      <c r="B76" s="50"/>
      <c r="C76" s="51"/>
      <c r="D76" s="709"/>
      <c r="E76" s="22" t="s">
        <v>27</v>
      </c>
      <c r="F76" s="78">
        <v>48.83</v>
      </c>
      <c r="G76" s="78">
        <v>48.83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1407.5400000000009</v>
      </c>
      <c r="N76">
        <v>0</v>
      </c>
      <c r="O76"/>
      <c r="P76" s="660">
        <v>3.0200000000000001E-2</v>
      </c>
      <c r="Q76" s="660">
        <v>1.4500000000000001E-2</v>
      </c>
      <c r="R76" s="2"/>
      <c r="T76" s="48"/>
    </row>
    <row r="77" spans="1:33" ht="21.95" customHeight="1" x14ac:dyDescent="0.25">
      <c r="A77" s="50"/>
      <c r="B77" s="50"/>
      <c r="C77" s="51"/>
      <c r="D77" s="709"/>
      <c r="E77" s="22" t="s">
        <v>22</v>
      </c>
      <c r="F77" s="2">
        <v>57.68</v>
      </c>
      <c r="G77" s="78">
        <v>57.68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3178.8000000000466</v>
      </c>
      <c r="N77">
        <v>0</v>
      </c>
      <c r="O77"/>
      <c r="P77" s="660">
        <v>2.07E-2</v>
      </c>
      <c r="Q77" s="660">
        <v>9.1000000000000004E-3</v>
      </c>
      <c r="R77" s="2"/>
      <c r="T77" s="48"/>
      <c r="U77" s="789"/>
      <c r="V77" s="2"/>
      <c r="W77"/>
      <c r="X77"/>
      <c r="Y77" s="2"/>
      <c r="Z77"/>
      <c r="AA77" s="2"/>
      <c r="AB77"/>
      <c r="AC77"/>
      <c r="AD77"/>
      <c r="AE77"/>
      <c r="AF77"/>
      <c r="AG77"/>
    </row>
    <row r="78" spans="1:33" ht="21.95" customHeight="1" x14ac:dyDescent="0.25">
      <c r="A78" s="50"/>
      <c r="B78" s="50"/>
      <c r="C78" s="51"/>
      <c r="D78" s="709"/>
      <c r="E78" s="22" t="s">
        <v>42</v>
      </c>
      <c r="F78" s="2">
        <v>151.41999999999999</v>
      </c>
      <c r="G78" s="78">
        <v>151.41999999999999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128.08999999999833</v>
      </c>
      <c r="N78">
        <v>0</v>
      </c>
      <c r="O78"/>
      <c r="P78" s="660">
        <v>2.18E-2</v>
      </c>
      <c r="Q78" s="660">
        <v>-6.9999999999999999E-4</v>
      </c>
      <c r="R78" s="2"/>
      <c r="T78" s="48"/>
      <c r="U78"/>
      <c r="V78" s="2"/>
      <c r="W78"/>
      <c r="X78"/>
      <c r="Y78" s="2"/>
      <c r="Z78"/>
      <c r="AA78" s="2"/>
      <c r="AB78"/>
      <c r="AC78"/>
      <c r="AD78"/>
      <c r="AE78" s="2"/>
      <c r="AF78"/>
      <c r="AG78"/>
    </row>
    <row r="79" spans="1:33" ht="21.95" customHeight="1" x14ac:dyDescent="0.25">
      <c r="A79" s="50"/>
      <c r="B79" s="51"/>
      <c r="C79" s="51"/>
      <c r="D79" s="709"/>
      <c r="E79" s="22" t="s">
        <v>262</v>
      </c>
      <c r="F79" s="78">
        <v>50.43</v>
      </c>
      <c r="G79" s="78">
        <v>50.43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427.92000000000007</v>
      </c>
      <c r="N79">
        <v>0</v>
      </c>
      <c r="O79"/>
      <c r="P79" s="660">
        <v>0</v>
      </c>
      <c r="Q79" s="660">
        <v>1.32E-2</v>
      </c>
      <c r="R79" s="2"/>
      <c r="T79" s="48"/>
      <c r="U79" s="790"/>
      <c r="V79" s="762"/>
      <c r="X79" s="790"/>
      <c r="Y79" s="762"/>
      <c r="Z79" s="790"/>
    </row>
    <row r="80" spans="1:33" ht="21.95" customHeight="1" x14ac:dyDescent="0.25">
      <c r="A80" s="50"/>
      <c r="B80" s="51"/>
      <c r="C80" s="51"/>
      <c r="D80" s="709"/>
      <c r="E80" s="22" t="s">
        <v>174</v>
      </c>
      <c r="F80" s="2">
        <v>273.73</v>
      </c>
      <c r="G80" s="78">
        <v>273.73</v>
      </c>
      <c r="H80">
        <v>0</v>
      </c>
      <c r="I80" s="2">
        <v>0</v>
      </c>
      <c r="J80" s="2">
        <v>0</v>
      </c>
      <c r="K80" s="2">
        <v>935.99000000000524</v>
      </c>
      <c r="L80" s="660">
        <v>0</v>
      </c>
      <c r="M80" s="2">
        <v>1096.8200000000052</v>
      </c>
      <c r="N80">
        <v>0</v>
      </c>
      <c r="O80"/>
      <c r="P80" s="660">
        <v>1.84E-2</v>
      </c>
      <c r="Q80" s="660">
        <v>6.0000000000000001E-3</v>
      </c>
      <c r="R80" s="2">
        <v>21.056153846153848</v>
      </c>
    </row>
    <row r="81" spans="1:33" ht="21.95" customHeight="1" x14ac:dyDescent="0.25">
      <c r="A81" s="50"/>
      <c r="B81" s="51"/>
      <c r="C81" s="51"/>
      <c r="D81" s="709"/>
      <c r="E81" s="22" t="s">
        <v>169</v>
      </c>
      <c r="F81" s="2">
        <v>72.95</v>
      </c>
      <c r="G81" s="78">
        <v>72.95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1368.9000000000015</v>
      </c>
      <c r="N81">
        <v>0</v>
      </c>
      <c r="O81"/>
      <c r="P81" s="660">
        <v>1.14E-2</v>
      </c>
      <c r="Q81" s="660">
        <v>7.4000000000000003E-3</v>
      </c>
      <c r="R81" s="2"/>
      <c r="U81" s="790"/>
      <c r="V81" s="762"/>
      <c r="X81" s="790"/>
      <c r="Y81" s="762"/>
      <c r="Z81" s="790"/>
    </row>
    <row r="82" spans="1:33" ht="21.95" customHeight="1" x14ac:dyDescent="0.25">
      <c r="A82" s="50"/>
      <c r="B82" s="51"/>
      <c r="C82" s="51"/>
      <c r="E82" s="22" t="s">
        <v>8</v>
      </c>
      <c r="F82" s="2">
        <v>85.72</v>
      </c>
      <c r="G82" s="78">
        <v>85.72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121.94999999999982</v>
      </c>
      <c r="N82">
        <v>0</v>
      </c>
      <c r="O82"/>
      <c r="P82" s="660">
        <v>1.67E-2</v>
      </c>
      <c r="Q82" s="660">
        <v>5.9999999999999995E-4</v>
      </c>
      <c r="R82" s="2"/>
      <c r="X82" s="48"/>
      <c r="Y82" s="762"/>
      <c r="Z82" s="790"/>
    </row>
    <row r="83" spans="1:33" ht="21.95" customHeight="1" x14ac:dyDescent="0.25">
      <c r="A83" s="50"/>
      <c r="B83" s="50"/>
      <c r="C83" s="51"/>
      <c r="D83" s="709"/>
      <c r="E83" s="22" t="s">
        <v>10</v>
      </c>
      <c r="F83" s="2">
        <v>35.950000000000003</v>
      </c>
      <c r="G83" s="78">
        <v>35.950000000000003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1128.3800000000047</v>
      </c>
      <c r="N83">
        <v>0</v>
      </c>
      <c r="O83"/>
      <c r="P83" s="660">
        <v>1.2500000000000001E-2</v>
      </c>
      <c r="Q83" s="660">
        <v>3.4000000000000002E-2</v>
      </c>
      <c r="R83" s="2"/>
      <c r="X83" s="790"/>
      <c r="Y83" s="762"/>
      <c r="Z83" s="790"/>
    </row>
    <row r="84" spans="1:33" ht="21.95" customHeight="1" x14ac:dyDescent="0.25">
      <c r="A84" s="50"/>
      <c r="B84" s="50"/>
      <c r="C84" s="51"/>
      <c r="D84" s="709"/>
      <c r="E84" s="22" t="s">
        <v>218</v>
      </c>
      <c r="F84" s="2">
        <v>47.09</v>
      </c>
      <c r="G84" s="78">
        <v>47.09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4376.9599999999991</v>
      </c>
      <c r="N84">
        <v>0</v>
      </c>
      <c r="O84" t="s">
        <v>1172</v>
      </c>
      <c r="P84" s="660">
        <v>4.0899999999999999E-2</v>
      </c>
      <c r="Q84" s="660">
        <v>9.9000000000000008E-3</v>
      </c>
      <c r="R84" s="2"/>
      <c r="T84" s="48"/>
      <c r="U84" s="789"/>
      <c r="V84" s="2"/>
      <c r="W84"/>
      <c r="X84" s="789"/>
      <c r="Y84" s="2"/>
      <c r="Z84" s="789"/>
      <c r="AA84" s="2"/>
      <c r="AB84"/>
      <c r="AC84"/>
      <c r="AD84"/>
      <c r="AE84"/>
      <c r="AF84"/>
      <c r="AG84"/>
    </row>
    <row r="85" spans="1:33" ht="21.95" customHeight="1" x14ac:dyDescent="0.25">
      <c r="A85" s="50"/>
      <c r="B85" s="51"/>
      <c r="C85" s="51"/>
      <c r="D85" s="709"/>
      <c r="E85" s="22" t="s">
        <v>332</v>
      </c>
      <c r="F85" s="2">
        <v>79.680000000000007</v>
      </c>
      <c r="G85" s="78">
        <v>79.680000000000007</v>
      </c>
      <c r="H85">
        <v>0</v>
      </c>
      <c r="I85" s="2">
        <v>0</v>
      </c>
      <c r="J85" s="2">
        <v>0</v>
      </c>
      <c r="K85" s="2">
        <v>129.92000000000007</v>
      </c>
      <c r="L85" s="660">
        <v>0</v>
      </c>
      <c r="M85" s="2">
        <v>2190.3500000000004</v>
      </c>
      <c r="N85">
        <v>0</v>
      </c>
      <c r="O85"/>
      <c r="P85" s="660">
        <v>4.3499999999999997E-2</v>
      </c>
      <c r="Q85" s="660">
        <v>7.0000000000000001E-3</v>
      </c>
      <c r="R85" s="2">
        <v>15.177142857142858</v>
      </c>
      <c r="T85" s="48"/>
    </row>
    <row r="86" spans="1:33" ht="21.95" customHeight="1" x14ac:dyDescent="0.25">
      <c r="A86" s="50"/>
      <c r="B86" s="50"/>
      <c r="C86" s="51"/>
      <c r="D86" s="709"/>
      <c r="E86" s="22" t="s">
        <v>24</v>
      </c>
      <c r="F86" s="2">
        <v>45.89</v>
      </c>
      <c r="G86" s="78">
        <v>45.89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937.36999999999534</v>
      </c>
      <c r="N86">
        <v>0</v>
      </c>
      <c r="O86"/>
      <c r="P86" s="660">
        <v>0</v>
      </c>
      <c r="Q86" s="660">
        <v>7.4999999999999997E-3</v>
      </c>
      <c r="R86" s="2"/>
    </row>
    <row r="87" spans="1:33" ht="21.95" customHeight="1" x14ac:dyDescent="0.25">
      <c r="A87" s="50"/>
      <c r="B87" s="50"/>
      <c r="C87" s="51"/>
      <c r="E87" s="22" t="s">
        <v>45</v>
      </c>
      <c r="F87" s="2">
        <v>89.5</v>
      </c>
      <c r="G87" s="78">
        <v>89.5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523.61999999999898</v>
      </c>
      <c r="N87">
        <v>0</v>
      </c>
      <c r="O87"/>
      <c r="P87" s="660">
        <v>1.67E-2</v>
      </c>
      <c r="Q87" s="660">
        <v>3.7000000000000002E-3</v>
      </c>
      <c r="R87" s="2"/>
      <c r="U87" s="790"/>
      <c r="V87" s="762"/>
    </row>
    <row r="88" spans="1:33" ht="21.95" customHeight="1" x14ac:dyDescent="0.25">
      <c r="A88" s="50"/>
      <c r="B88" s="50"/>
      <c r="C88" s="51"/>
      <c r="D88" s="709"/>
      <c r="E88" s="22" t="s">
        <v>47</v>
      </c>
      <c r="F88" s="2">
        <v>172.05</v>
      </c>
      <c r="G88" s="78">
        <v>172.05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-168.6200000000008</v>
      </c>
      <c r="N88">
        <v>0</v>
      </c>
      <c r="O88"/>
      <c r="P88" s="660">
        <v>0</v>
      </c>
      <c r="Q88" s="660">
        <v>7.3000000000000001E-3</v>
      </c>
      <c r="R88" s="2"/>
      <c r="T88" s="48"/>
    </row>
    <row r="89" spans="1:33" ht="21.95" customHeight="1" x14ac:dyDescent="0.25">
      <c r="A89" s="50"/>
      <c r="B89" s="51"/>
      <c r="C89" s="51"/>
      <c r="D89" s="709"/>
      <c r="E89" s="22" t="s">
        <v>33</v>
      </c>
      <c r="F89" s="78">
        <v>237.61</v>
      </c>
      <c r="G89" s="78">
        <v>237.61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780.73999999999796</v>
      </c>
      <c r="N89">
        <v>0</v>
      </c>
      <c r="O89"/>
      <c r="P89" s="660">
        <v>1.8599999999999998E-2</v>
      </c>
      <c r="Q89" s="660">
        <v>1.66E-2</v>
      </c>
      <c r="R89" s="2"/>
      <c r="T89" s="48"/>
      <c r="U89" s="789"/>
      <c r="V89" s="2"/>
      <c r="W89"/>
      <c r="X89"/>
      <c r="Y89" s="2"/>
      <c r="Z89"/>
      <c r="AA89" s="2"/>
      <c r="AB89"/>
      <c r="AC89"/>
      <c r="AD89"/>
      <c r="AE89"/>
      <c r="AF89"/>
      <c r="AG89"/>
    </row>
    <row r="90" spans="1:33" ht="21.95" customHeight="1" x14ac:dyDescent="0.25">
      <c r="A90" s="50"/>
      <c r="B90" s="50"/>
      <c r="C90" s="51"/>
      <c r="D90" s="709"/>
      <c r="E90" s="22" t="s">
        <v>13</v>
      </c>
      <c r="F90" s="2">
        <v>92.26</v>
      </c>
      <c r="G90" s="78">
        <v>92.26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1461.5600000000013</v>
      </c>
      <c r="N90">
        <v>0</v>
      </c>
      <c r="O90"/>
      <c r="P90" s="660">
        <v>0</v>
      </c>
      <c r="Q90" s="660">
        <v>4.7999999999999996E-3</v>
      </c>
      <c r="R90" s="2"/>
      <c r="U90"/>
      <c r="V90" s="2"/>
      <c r="W90"/>
      <c r="X90"/>
      <c r="Y90" s="2"/>
      <c r="Z90"/>
      <c r="AA90" s="2"/>
      <c r="AB90"/>
      <c r="AC90"/>
      <c r="AD90"/>
      <c r="AE90"/>
      <c r="AF90"/>
      <c r="AG90"/>
    </row>
    <row r="91" spans="1:33" ht="21.95" customHeight="1" x14ac:dyDescent="0.25">
      <c r="A91" s="50"/>
      <c r="B91" s="50"/>
      <c r="C91" s="51"/>
      <c r="D91" s="709"/>
      <c r="E91" s="22" t="s">
        <v>32</v>
      </c>
      <c r="F91" s="2">
        <v>55.97</v>
      </c>
      <c r="G91" s="78">
        <v>55.97</v>
      </c>
      <c r="H91">
        <v>0</v>
      </c>
      <c r="I91" s="2">
        <v>0</v>
      </c>
      <c r="J91" s="2">
        <v>0</v>
      </c>
      <c r="K91" s="2">
        <v>2229.1399999999994</v>
      </c>
      <c r="L91" s="660">
        <v>0</v>
      </c>
      <c r="M91" s="2">
        <v>3427.6099999999965</v>
      </c>
      <c r="N91">
        <v>0</v>
      </c>
      <c r="O91"/>
      <c r="P91" s="660">
        <v>2.1797391459710561E-2</v>
      </c>
      <c r="Q91" s="660">
        <v>1.01E-2</v>
      </c>
      <c r="R91" s="2">
        <v>10.130316742081448</v>
      </c>
      <c r="T91" s="48"/>
      <c r="U91" s="790"/>
      <c r="V91" s="762"/>
    </row>
    <row r="92" spans="1:33" ht="21.95" customHeight="1" x14ac:dyDescent="0.25">
      <c r="A92" s="50"/>
      <c r="B92" s="50"/>
      <c r="C92" s="51"/>
      <c r="D92" s="709"/>
      <c r="E92" s="22" t="s">
        <v>63</v>
      </c>
      <c r="F92" s="2">
        <v>116.19</v>
      </c>
      <c r="G92" s="78">
        <v>116.19</v>
      </c>
      <c r="H92">
        <v>0</v>
      </c>
      <c r="I92" s="2">
        <v>0</v>
      </c>
      <c r="J92" s="2">
        <v>0</v>
      </c>
      <c r="K92" s="2">
        <v>0</v>
      </c>
      <c r="L92" s="660">
        <v>0</v>
      </c>
      <c r="M92" s="2">
        <v>257.30999999999949</v>
      </c>
      <c r="N92">
        <v>0</v>
      </c>
      <c r="O92"/>
      <c r="P92" s="660">
        <v>1.38E-2</v>
      </c>
      <c r="Q92" s="660">
        <v>-5.0000000000000001E-4</v>
      </c>
      <c r="R92" s="2"/>
    </row>
    <row r="93" spans="1:33" ht="21.95" customHeight="1" x14ac:dyDescent="0.25">
      <c r="A93" s="51"/>
      <c r="B93" s="152"/>
      <c r="C93" s="272"/>
      <c r="D93" s="709"/>
      <c r="E93" s="22" t="s">
        <v>9</v>
      </c>
      <c r="F93" s="2">
        <v>3.92</v>
      </c>
      <c r="G93" s="78">
        <v>3.92</v>
      </c>
      <c r="H93">
        <v>0</v>
      </c>
      <c r="I93" s="2">
        <v>0</v>
      </c>
      <c r="J93" s="2">
        <v>0</v>
      </c>
      <c r="K93" s="2">
        <v>-8332.1133333333346</v>
      </c>
      <c r="L93" s="660">
        <v>0</v>
      </c>
      <c r="M93" s="2">
        <v>-7897.1833333333343</v>
      </c>
      <c r="N93">
        <v>0</v>
      </c>
      <c r="O93"/>
      <c r="P93" s="660">
        <v>0.04</v>
      </c>
      <c r="Q93" s="660">
        <v>1.0699999999999999E-2</v>
      </c>
      <c r="R93" s="2"/>
      <c r="T93" s="48"/>
      <c r="U93"/>
      <c r="V93" s="2"/>
      <c r="W93"/>
      <c r="X93"/>
      <c r="Y93" s="2"/>
      <c r="Z93"/>
      <c r="AA93" s="2"/>
      <c r="AB93"/>
      <c r="AC93"/>
      <c r="AD93"/>
      <c r="AE93" s="2"/>
      <c r="AF93"/>
      <c r="AG93"/>
    </row>
    <row r="94" spans="1:33" ht="21.95" customHeight="1" x14ac:dyDescent="0.25">
      <c r="A94" s="51"/>
      <c r="B94" s="50"/>
      <c r="C94" s="51"/>
      <c r="D94" s="709"/>
      <c r="E94" s="22" t="s">
        <v>55</v>
      </c>
      <c r="F94" s="2">
        <v>69.2</v>
      </c>
      <c r="G94" s="78">
        <v>69.2</v>
      </c>
      <c r="H94">
        <v>0</v>
      </c>
      <c r="I94" s="2">
        <v>0</v>
      </c>
      <c r="J94" s="2">
        <v>0</v>
      </c>
      <c r="K94" s="2">
        <v>113.94999999999982</v>
      </c>
      <c r="L94" s="660">
        <v>0</v>
      </c>
      <c r="M94" s="2">
        <v>924.07999999998992</v>
      </c>
      <c r="N94">
        <v>0</v>
      </c>
      <c r="O94" t="s">
        <v>1171</v>
      </c>
      <c r="P94" s="660">
        <v>3.0057803468208091E-2</v>
      </c>
      <c r="Q94" s="660">
        <v>3.3999999999999998E-3</v>
      </c>
      <c r="R94" s="2">
        <v>10.712074303405574</v>
      </c>
      <c r="T94" s="48"/>
      <c r="U94" s="790"/>
      <c r="V94" s="762"/>
    </row>
    <row r="95" spans="1:33" ht="21.95" customHeight="1" x14ac:dyDescent="0.25">
      <c r="A95" s="50"/>
      <c r="B95" s="50"/>
      <c r="C95" s="51"/>
      <c r="D95" s="709"/>
      <c r="E95" s="22" t="s">
        <v>53</v>
      </c>
      <c r="F95" s="2">
        <v>81.86</v>
      </c>
      <c r="G95" s="78">
        <v>81.86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33.940000000000055</v>
      </c>
      <c r="N95">
        <v>0</v>
      </c>
      <c r="O95"/>
      <c r="P95" s="660">
        <v>7.4000000000000003E-3</v>
      </c>
      <c r="Q95" s="660">
        <v>1.4E-3</v>
      </c>
      <c r="R95" s="2"/>
    </row>
    <row r="96" spans="1:33" ht="21.95" customHeight="1" x14ac:dyDescent="0.25">
      <c r="A96" s="50"/>
      <c r="B96" s="50"/>
      <c r="C96" s="51"/>
      <c r="E96" s="22" t="s">
        <v>56</v>
      </c>
      <c r="F96" s="2">
        <v>35.75</v>
      </c>
      <c r="G96" s="78">
        <v>35.75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36.819999999999709</v>
      </c>
      <c r="N96">
        <v>0</v>
      </c>
      <c r="O96"/>
      <c r="P96" s="660">
        <v>4.2999999999999997E-2</v>
      </c>
      <c r="Q96" s="660">
        <v>8.0999999999999996E-3</v>
      </c>
      <c r="R96" s="2"/>
    </row>
    <row r="97" spans="1:18" ht="21.95" customHeight="1" x14ac:dyDescent="0.25">
      <c r="A97" s="50"/>
      <c r="B97" s="51"/>
      <c r="C97" s="51"/>
      <c r="E97" s="22" t="s">
        <v>0</v>
      </c>
      <c r="F97" s="2">
        <v>241.06</v>
      </c>
      <c r="G97" s="78">
        <v>241.06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465.57999999999993</v>
      </c>
      <c r="N97">
        <v>0</v>
      </c>
      <c r="O97"/>
      <c r="P97" s="660">
        <v>3.8999999999999998E-3</v>
      </c>
      <c r="Q97" s="660">
        <v>2.2000000000000001E-3</v>
      </c>
      <c r="R97" s="2"/>
    </row>
    <row r="98" spans="1:18" ht="21.95" customHeight="1" x14ac:dyDescent="0.25">
      <c r="A98" s="50"/>
      <c r="B98" s="50"/>
      <c r="C98" s="51"/>
      <c r="E98" s="22" t="s">
        <v>39</v>
      </c>
      <c r="F98" s="2">
        <v>40.89</v>
      </c>
      <c r="G98" s="78">
        <v>40.89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529.88000000000284</v>
      </c>
      <c r="N98">
        <v>0</v>
      </c>
      <c r="O98"/>
      <c r="P98" s="660">
        <v>2.3E-2</v>
      </c>
      <c r="Q98" s="660">
        <v>6.3E-3</v>
      </c>
      <c r="R98" s="2"/>
    </row>
    <row r="99" spans="1:18" ht="21.95" customHeight="1" x14ac:dyDescent="0.25">
      <c r="A99" s="50"/>
      <c r="B99" s="51"/>
      <c r="C99" s="51"/>
      <c r="E99" s="22" t="s">
        <v>54</v>
      </c>
      <c r="F99" s="2">
        <v>130.13</v>
      </c>
      <c r="G99" s="78">
        <v>130.13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114.84999999999991</v>
      </c>
      <c r="N99">
        <v>0</v>
      </c>
      <c r="O99"/>
      <c r="P99" s="660">
        <v>2.35E-2</v>
      </c>
      <c r="Q99" s="660">
        <v>5.4999999999999997E-3</v>
      </c>
      <c r="R99" s="2"/>
    </row>
    <row r="100" spans="1:18" ht="21.95" customHeight="1" x14ac:dyDescent="0.25">
      <c r="A100" s="50"/>
      <c r="B100" s="50"/>
      <c r="C100" s="51"/>
      <c r="E100" s="22" t="s">
        <v>51</v>
      </c>
      <c r="F100" s="2">
        <v>271.11</v>
      </c>
      <c r="G100" s="78">
        <v>271.11</v>
      </c>
      <c r="H100">
        <v>0</v>
      </c>
      <c r="I100" s="2">
        <v>0</v>
      </c>
      <c r="J100" s="2">
        <v>0</v>
      </c>
      <c r="K100" s="2">
        <v>0</v>
      </c>
      <c r="L100" s="660">
        <v>0</v>
      </c>
      <c r="M100" s="2">
        <v>176.70000000000073</v>
      </c>
      <c r="N100">
        <v>0</v>
      </c>
      <c r="O100"/>
      <c r="P100" s="660">
        <v>1.52E-2</v>
      </c>
      <c r="Q100" s="660">
        <v>1.0800000000000001E-2</v>
      </c>
      <c r="R100" s="2"/>
    </row>
    <row r="101" spans="1:18" ht="21.95" customHeight="1" x14ac:dyDescent="0.25">
      <c r="A101" s="50"/>
      <c r="B101" s="51"/>
      <c r="C101" s="51"/>
      <c r="F101" s="78"/>
      <c r="G101" s="78"/>
      <c r="H101"/>
      <c r="I101" s="2"/>
      <c r="J101" s="2"/>
      <c r="K101" s="2"/>
      <c r="L101" s="660"/>
      <c r="M101" s="2"/>
      <c r="N101"/>
      <c r="O101"/>
      <c r="P101" s="660"/>
      <c r="Q101" s="660"/>
      <c r="R101" s="2"/>
    </row>
    <row r="102" spans="1:18" ht="21.95" customHeight="1" x14ac:dyDescent="0.25">
      <c r="A102" s="50"/>
      <c r="B102" s="50"/>
      <c r="C102" s="51"/>
      <c r="F102" s="78"/>
      <c r="G102" s="78"/>
      <c r="H102"/>
      <c r="I102" s="2"/>
      <c r="J102" s="2"/>
      <c r="K102" s="2"/>
      <c r="L102" s="660"/>
      <c r="M102" s="2"/>
      <c r="N102"/>
      <c r="O102"/>
      <c r="P102" s="660"/>
      <c r="Q102" s="660"/>
      <c r="R102" s="2"/>
    </row>
    <row r="103" spans="1:18" ht="21.95" customHeight="1" x14ac:dyDescent="0.25">
      <c r="A103" s="50"/>
      <c r="B103" s="51"/>
      <c r="C103" s="51"/>
      <c r="F103" s="78"/>
      <c r="G103" s="78"/>
      <c r="H103"/>
      <c r="I103" s="2"/>
      <c r="J103" s="2"/>
      <c r="K103" s="2"/>
      <c r="L103" s="660"/>
      <c r="M103" s="2"/>
      <c r="N103"/>
      <c r="O103"/>
      <c r="P103" s="660"/>
      <c r="Q103" s="660"/>
      <c r="R103" s="2"/>
    </row>
    <row r="104" spans="1:18" ht="21.95" customHeight="1" x14ac:dyDescent="0.25">
      <c r="A104" s="50"/>
      <c r="B104" s="50"/>
      <c r="C104" s="51"/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E2:S33">
    <sortCondition ref="E1"/>
  </sortState>
  <dataConsolidate/>
  <conditionalFormatting sqref="O105:O1048576 O1">
    <cfRule type="expression" dxfId="3537" priority="731">
      <formula>$O1=0</formula>
    </cfRule>
    <cfRule type="dataBar" priority="1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536" priority="687">
      <formula>$H2=0</formula>
    </cfRule>
  </conditionalFormatting>
  <conditionalFormatting sqref="K105:K200">
    <cfRule type="expression" dxfId="3535" priority="688">
      <formula>$J105=0</formula>
    </cfRule>
  </conditionalFormatting>
  <conditionalFormatting sqref="K105:K458">
    <cfRule type="expression" dxfId="3534" priority="729">
      <formula>$J105&lt;0</formula>
    </cfRule>
  </conditionalFormatting>
  <conditionalFormatting sqref="E59">
    <cfRule type="expression" dxfId="3533" priority="658">
      <formula>$H59=0</formula>
    </cfRule>
  </conditionalFormatting>
  <conditionalFormatting sqref="E5">
    <cfRule type="expression" dxfId="3532" priority="636">
      <formula>$H5=0</formula>
    </cfRule>
  </conditionalFormatting>
  <conditionalFormatting sqref="E60">
    <cfRule type="expression" dxfId="3531" priority="614">
      <formula>$H60=0</formula>
    </cfRule>
  </conditionalFormatting>
  <conditionalFormatting sqref="E62">
    <cfRule type="expression" dxfId="3530" priority="603">
      <formula>$H62=0</formula>
    </cfRule>
  </conditionalFormatting>
  <conditionalFormatting sqref="E61">
    <cfRule type="expression" dxfId="3529" priority="592">
      <formula>$H61=0</formula>
    </cfRule>
  </conditionalFormatting>
  <conditionalFormatting sqref="E8">
    <cfRule type="expression" dxfId="3528" priority="577">
      <formula>$H8=0</formula>
    </cfRule>
  </conditionalFormatting>
  <conditionalFormatting sqref="E63">
    <cfRule type="expression" dxfId="3527" priority="567">
      <formula>$H63=0</formula>
    </cfRule>
  </conditionalFormatting>
  <conditionalFormatting sqref="E20">
    <cfRule type="expression" dxfId="3526" priority="557">
      <formula>$H20=0</formula>
    </cfRule>
  </conditionalFormatting>
  <conditionalFormatting sqref="E64">
    <cfRule type="expression" dxfId="3525" priority="548">
      <formula>$H64=0</formula>
    </cfRule>
  </conditionalFormatting>
  <conditionalFormatting sqref="E65">
    <cfRule type="expression" dxfId="3524" priority="541">
      <formula>$H65=0</formula>
    </cfRule>
  </conditionalFormatting>
  <conditionalFormatting sqref="E11">
    <cfRule type="expression" dxfId="3523" priority="532">
      <formula>$H11=0</formula>
    </cfRule>
  </conditionalFormatting>
  <conditionalFormatting sqref="E9">
    <cfRule type="expression" dxfId="3522" priority="525">
      <formula>$H9=0</formula>
    </cfRule>
  </conditionalFormatting>
  <conditionalFormatting sqref="E66">
    <cfRule type="expression" dxfId="3521" priority="516">
      <formula>$H66=0</formula>
    </cfRule>
  </conditionalFormatting>
  <conditionalFormatting sqref="E10">
    <cfRule type="expression" dxfId="3520" priority="507">
      <formula>$H10=0</formula>
    </cfRule>
  </conditionalFormatting>
  <conditionalFormatting sqref="E26:E28 E30 E45:E49 E36:E43">
    <cfRule type="expression" dxfId="3519" priority="503">
      <formula>$H26=0</formula>
    </cfRule>
  </conditionalFormatting>
  <conditionalFormatting sqref="E29">
    <cfRule type="expression" dxfId="3518" priority="502">
      <formula>$H29=0</formula>
    </cfRule>
  </conditionalFormatting>
  <conditionalFormatting sqref="E31">
    <cfRule type="expression" dxfId="3517" priority="501">
      <formula>$H31=0</formula>
    </cfRule>
  </conditionalFormatting>
  <conditionalFormatting sqref="E32">
    <cfRule type="expression" dxfId="3516" priority="500">
      <formula>$H32=0</formula>
    </cfRule>
  </conditionalFormatting>
  <conditionalFormatting sqref="E44">
    <cfRule type="expression" dxfId="3515" priority="499">
      <formula>$H44=0</formula>
    </cfRule>
  </conditionalFormatting>
  <conditionalFormatting sqref="E35">
    <cfRule type="expression" dxfId="3514" priority="498">
      <formula>$H35=0</formula>
    </cfRule>
  </conditionalFormatting>
  <conditionalFormatting sqref="E33">
    <cfRule type="expression" dxfId="3513" priority="497">
      <formula>$H33=0</formula>
    </cfRule>
  </conditionalFormatting>
  <conditionalFormatting sqref="E34">
    <cfRule type="expression" dxfId="3512" priority="496">
      <formula>$H34=0</formula>
    </cfRule>
  </conditionalFormatting>
  <conditionalFormatting sqref="E67">
    <cfRule type="expression" dxfId="3511" priority="492">
      <formula>$H67=0</formula>
    </cfRule>
  </conditionalFormatting>
  <conditionalFormatting sqref="E69:E70">
    <cfRule type="expression" dxfId="3510" priority="485">
      <formula>$H69=0</formula>
    </cfRule>
  </conditionalFormatting>
  <conditionalFormatting sqref="E68">
    <cfRule type="expression" dxfId="3509" priority="478">
      <formula>$H68=0</formula>
    </cfRule>
  </conditionalFormatting>
  <conditionalFormatting sqref="E69:E70">
    <cfRule type="expression" dxfId="3508" priority="470">
      <formula>$H69=0</formula>
    </cfRule>
  </conditionalFormatting>
  <conditionalFormatting sqref="E71">
    <cfRule type="expression" dxfId="3507" priority="463">
      <formula>$H71=0</formula>
    </cfRule>
  </conditionalFormatting>
  <conditionalFormatting sqref="E72">
    <cfRule type="expression" dxfId="3506" priority="440">
      <formula>$H72=0</formula>
    </cfRule>
  </conditionalFormatting>
  <conditionalFormatting sqref="E72">
    <cfRule type="expression" dxfId="3505" priority="432">
      <formula>$H72=0</formula>
    </cfRule>
  </conditionalFormatting>
  <conditionalFormatting sqref="E74">
    <cfRule type="expression" dxfId="3504" priority="425">
      <formula>$H74=0</formula>
    </cfRule>
  </conditionalFormatting>
  <conditionalFormatting sqref="E73">
    <cfRule type="expression" dxfId="3503" priority="418">
      <formula>$H73=0</formula>
    </cfRule>
  </conditionalFormatting>
  <conditionalFormatting sqref="E75">
    <cfRule type="expression" dxfId="3502" priority="401">
      <formula>$H75=0</formula>
    </cfRule>
  </conditionalFormatting>
  <conditionalFormatting sqref="E7">
    <cfRule type="expression" dxfId="3501" priority="393">
      <formula>$H7=0</formula>
    </cfRule>
  </conditionalFormatting>
  <conditionalFormatting sqref="P105:P1048576">
    <cfRule type="dataBar" priority="3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500" priority="377">
      <formula>$H76=0</formula>
    </cfRule>
  </conditionalFormatting>
  <conditionalFormatting sqref="E77">
    <cfRule type="expression" dxfId="3499" priority="364">
      <formula>$H77=0</formula>
    </cfRule>
  </conditionalFormatting>
  <conditionalFormatting sqref="E78">
    <cfRule type="expression" dxfId="3498" priority="350">
      <formula>$H78=0</formula>
    </cfRule>
  </conditionalFormatting>
  <conditionalFormatting sqref="P105:P1048576 P1">
    <cfRule type="dataBar" priority="3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497" priority="338">
      <formula>$H79=0</formula>
    </cfRule>
  </conditionalFormatting>
  <conditionalFormatting sqref="E80">
    <cfRule type="expression" dxfId="3496" priority="328">
      <formula>$H80=0</formula>
    </cfRule>
  </conditionalFormatting>
  <conditionalFormatting sqref="E81">
    <cfRule type="expression" dxfId="3495" priority="318">
      <formula>$H81=0</formula>
    </cfRule>
  </conditionalFormatting>
  <conditionalFormatting sqref="E82">
    <cfRule type="expression" dxfId="3494" priority="308">
      <formula>$H82=0</formula>
    </cfRule>
  </conditionalFormatting>
  <conditionalFormatting sqref="E83">
    <cfRule type="expression" dxfId="3493" priority="298">
      <formula>$H83=0</formula>
    </cfRule>
  </conditionalFormatting>
  <conditionalFormatting sqref="E84">
    <cfRule type="expression" dxfId="3492" priority="288">
      <formula>$H84=0</formula>
    </cfRule>
  </conditionalFormatting>
  <conditionalFormatting sqref="Q1">
    <cfRule type="dataBar" priority="2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491" priority="277">
      <formula>$H85=0</formula>
    </cfRule>
  </conditionalFormatting>
  <conditionalFormatting sqref="R105:R1048576">
    <cfRule type="expression" dxfId="3490" priority="1109">
      <formula>$O105=0</formula>
    </cfRule>
    <cfRule type="dataBar" priority="11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489" priority="251">
      <formula>$O1=0</formula>
    </cfRule>
    <cfRule type="dataBar" priority="25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488" priority="249">
      <formula>$L2=0</formula>
    </cfRule>
  </conditionalFormatting>
  <conditionalFormatting sqref="Q1">
    <cfRule type="dataBar" priority="2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98 P101:P1048576">
    <cfRule type="dataBar" priority="2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98 Q101:Q1048576">
    <cfRule type="dataBar" priority="2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487" priority="242">
      <formula>K3&gt;0</formula>
    </cfRule>
    <cfRule type="expression" dxfId="3486" priority="243">
      <formula>K3&lt;0</formula>
    </cfRule>
  </conditionalFormatting>
  <conditionalFormatting sqref="K2 K4 K6 K8 K10 K12 K14 K16 K18 K20 K22 K24 K26 K28 K30">
    <cfRule type="expression" dxfId="3485" priority="240">
      <formula>K2&gt;0</formula>
    </cfRule>
    <cfRule type="expression" dxfId="3484" priority="241">
      <formula>K2&lt;0</formula>
    </cfRule>
  </conditionalFormatting>
  <conditionalFormatting sqref="K23 K25 K27 K29">
    <cfRule type="expression" dxfId="3483" priority="238">
      <formula>K23&gt;0</formula>
    </cfRule>
    <cfRule type="expression" dxfId="3482" priority="239">
      <formula>K23&lt;0</formula>
    </cfRule>
  </conditionalFormatting>
  <conditionalFormatting sqref="K31 K33 K40 K35 K42 K37:K38">
    <cfRule type="expression" dxfId="3481" priority="236">
      <formula>K31&gt;0</formula>
    </cfRule>
    <cfRule type="expression" dxfId="3480" priority="237">
      <formula>K31&lt;0</formula>
    </cfRule>
  </conditionalFormatting>
  <conditionalFormatting sqref="K32 K39 K34 K41 K36 K43">
    <cfRule type="expression" dxfId="3479" priority="234">
      <formula>K32&gt;0</formula>
    </cfRule>
    <cfRule type="expression" dxfId="3478" priority="235">
      <formula>K32&lt;0</formula>
    </cfRule>
  </conditionalFormatting>
  <conditionalFormatting sqref="K45 K47 K49 K51 K53">
    <cfRule type="expression" dxfId="3477" priority="232">
      <formula>K45&gt;0</formula>
    </cfRule>
    <cfRule type="expression" dxfId="3476" priority="233">
      <formula>K45&lt;0</formula>
    </cfRule>
  </conditionalFormatting>
  <conditionalFormatting sqref="K46 K48 K50 K52">
    <cfRule type="expression" dxfId="3475" priority="230">
      <formula>K46&gt;0</formula>
    </cfRule>
    <cfRule type="expression" dxfId="3474" priority="231">
      <formula>K46&lt;0</formula>
    </cfRule>
  </conditionalFormatting>
  <conditionalFormatting sqref="K54 K56 K58 K60">
    <cfRule type="expression" dxfId="3473" priority="228">
      <formula>K54&gt;0</formula>
    </cfRule>
    <cfRule type="expression" dxfId="3472" priority="229">
      <formula>K54&lt;0</formula>
    </cfRule>
  </conditionalFormatting>
  <conditionalFormatting sqref="K55 K57 K59">
    <cfRule type="expression" dxfId="3471" priority="226">
      <formula>K55&gt;0</formula>
    </cfRule>
    <cfRule type="expression" dxfId="3470" priority="227">
      <formula>K55&lt;0</formula>
    </cfRule>
  </conditionalFormatting>
  <conditionalFormatting sqref="K68 K70 K72 K74">
    <cfRule type="expression" dxfId="3469" priority="224">
      <formula>K68&gt;0</formula>
    </cfRule>
    <cfRule type="expression" dxfId="3468" priority="225">
      <formula>K68&lt;0</formula>
    </cfRule>
  </conditionalFormatting>
  <conditionalFormatting sqref="K69 K71 K73">
    <cfRule type="expression" dxfId="3467" priority="222">
      <formula>K69&gt;0</formula>
    </cfRule>
    <cfRule type="expression" dxfId="3466" priority="223">
      <formula>K69&lt;0</formula>
    </cfRule>
  </conditionalFormatting>
  <conditionalFormatting sqref="K75 K77 K79 K81 K83">
    <cfRule type="expression" dxfId="3465" priority="220">
      <formula>K75&gt;0</formula>
    </cfRule>
    <cfRule type="expression" dxfId="3464" priority="221">
      <formula>K75&lt;0</formula>
    </cfRule>
  </conditionalFormatting>
  <conditionalFormatting sqref="K76 K78 K80 K82">
    <cfRule type="expression" dxfId="3463" priority="218">
      <formula>K76&gt;0</formula>
    </cfRule>
    <cfRule type="expression" dxfId="3462" priority="219">
      <formula>K76&lt;0</formula>
    </cfRule>
  </conditionalFormatting>
  <conditionalFormatting sqref="K82 K84 K88">
    <cfRule type="expression" dxfId="3461" priority="216">
      <formula>K82&gt;0</formula>
    </cfRule>
    <cfRule type="expression" dxfId="3460" priority="217">
      <formula>K82&lt;0</formula>
    </cfRule>
  </conditionalFormatting>
  <conditionalFormatting sqref="K83 K85">
    <cfRule type="expression" dxfId="3459" priority="214">
      <formula>K83&gt;0</formula>
    </cfRule>
    <cfRule type="expression" dxfId="3458" priority="215">
      <formula>K83&lt;0</formula>
    </cfRule>
  </conditionalFormatting>
  <conditionalFormatting sqref="M105:M200">
    <cfRule type="expression" dxfId="3457" priority="212">
      <formula>$J105=0</formula>
    </cfRule>
  </conditionalFormatting>
  <conditionalFormatting sqref="M105:M458">
    <cfRule type="expression" dxfId="3456" priority="213">
      <formula>$J105&lt;0</formula>
    </cfRule>
  </conditionalFormatting>
  <conditionalFormatting sqref="M3 M5 M7 M9 M11 M13 M15 M17 M19 M21">
    <cfRule type="expression" dxfId="3455" priority="210">
      <formula>M3&gt;0</formula>
    </cfRule>
    <cfRule type="expression" dxfId="3454" priority="211">
      <formula>M3&lt;0</formula>
    </cfRule>
  </conditionalFormatting>
  <conditionalFormatting sqref="M2 M4 M6 M8 M10 M12 M14 M16 M18 M20 M22 M24 M26 M28 M30">
    <cfRule type="expression" dxfId="3453" priority="208">
      <formula>M2&gt;0</formula>
    </cfRule>
    <cfRule type="expression" dxfId="3452" priority="209">
      <formula>M2&lt;0</formula>
    </cfRule>
  </conditionalFormatting>
  <conditionalFormatting sqref="M23 M25 M27 M29">
    <cfRule type="expression" dxfId="3451" priority="206">
      <formula>M23&gt;0</formula>
    </cfRule>
    <cfRule type="expression" dxfId="3450" priority="207">
      <formula>M23&lt;0</formula>
    </cfRule>
  </conditionalFormatting>
  <conditionalFormatting sqref="M31 M33 M40 M35 M42 M37:M38">
    <cfRule type="expression" dxfId="3449" priority="204">
      <formula>M31&gt;0</formula>
    </cfRule>
    <cfRule type="expression" dxfId="3448" priority="205">
      <formula>M31&lt;0</formula>
    </cfRule>
  </conditionalFormatting>
  <conditionalFormatting sqref="M32 M39 M34 M41 M36 M43">
    <cfRule type="expression" dxfId="3447" priority="202">
      <formula>M32&gt;0</formula>
    </cfRule>
    <cfRule type="expression" dxfId="3446" priority="203">
      <formula>M32&lt;0</formula>
    </cfRule>
  </conditionalFormatting>
  <conditionalFormatting sqref="M45 M47 M49 M51 M53">
    <cfRule type="expression" dxfId="3445" priority="200">
      <formula>M45&gt;0</formula>
    </cfRule>
    <cfRule type="expression" dxfId="3444" priority="201">
      <formula>M45&lt;0</formula>
    </cfRule>
  </conditionalFormatting>
  <conditionalFormatting sqref="M46 M48 M50 M52">
    <cfRule type="expression" dxfId="3443" priority="198">
      <formula>M46&gt;0</formula>
    </cfRule>
    <cfRule type="expression" dxfId="3442" priority="199">
      <formula>M46&lt;0</formula>
    </cfRule>
  </conditionalFormatting>
  <conditionalFormatting sqref="M54 M56 M58 M60">
    <cfRule type="expression" dxfId="3441" priority="196">
      <formula>M54&gt;0</formula>
    </cfRule>
    <cfRule type="expression" dxfId="3440" priority="197">
      <formula>M54&lt;0</formula>
    </cfRule>
  </conditionalFormatting>
  <conditionalFormatting sqref="M55 M57 M59 M61">
    <cfRule type="expression" dxfId="3439" priority="194">
      <formula>M55&gt;0</formula>
    </cfRule>
    <cfRule type="expression" dxfId="3438" priority="195">
      <formula>M55&lt;0</formula>
    </cfRule>
  </conditionalFormatting>
  <conditionalFormatting sqref="M68 M70 M72 M74">
    <cfRule type="expression" dxfId="3437" priority="192">
      <formula>M68&gt;0</formula>
    </cfRule>
    <cfRule type="expression" dxfId="3436" priority="193">
      <formula>M68&lt;0</formula>
    </cfRule>
  </conditionalFormatting>
  <conditionalFormatting sqref="M67 M69 M71 M73">
    <cfRule type="expression" dxfId="3435" priority="190">
      <formula>M67&gt;0</formula>
    </cfRule>
    <cfRule type="expression" dxfId="3434" priority="191">
      <formula>M67&lt;0</formula>
    </cfRule>
  </conditionalFormatting>
  <conditionalFormatting sqref="M75 M77 M79 M81 M83">
    <cfRule type="expression" dxfId="3433" priority="188">
      <formula>M75&gt;0</formula>
    </cfRule>
    <cfRule type="expression" dxfId="3432" priority="189">
      <formula>M75&lt;0</formula>
    </cfRule>
  </conditionalFormatting>
  <conditionalFormatting sqref="M76 M78 M80 M82">
    <cfRule type="expression" dxfId="3431" priority="186">
      <formula>M76&gt;0</formula>
    </cfRule>
    <cfRule type="expression" dxfId="3430" priority="187">
      <formula>M76&lt;0</formula>
    </cfRule>
  </conditionalFormatting>
  <conditionalFormatting sqref="M82 M84 M88">
    <cfRule type="expression" dxfId="3429" priority="184">
      <formula>M82&gt;0</formula>
    </cfRule>
    <cfRule type="expression" dxfId="3428" priority="185">
      <formula>M82&lt;0</formula>
    </cfRule>
  </conditionalFormatting>
  <conditionalFormatting sqref="M83 M85">
    <cfRule type="expression" dxfId="3427" priority="182">
      <formula>M83&gt;0</formula>
    </cfRule>
    <cfRule type="expression" dxfId="3426" priority="183">
      <formula>M83&lt;0</formula>
    </cfRule>
  </conditionalFormatting>
  <conditionalFormatting sqref="L105:L200">
    <cfRule type="expression" dxfId="3425" priority="180">
      <formula>$J105=0</formula>
    </cfRule>
  </conditionalFormatting>
  <conditionalFormatting sqref="L105:L458">
    <cfRule type="expression" dxfId="3424" priority="181">
      <formula>$J105&lt;0</formula>
    </cfRule>
  </conditionalFormatting>
  <conditionalFormatting sqref="L3 L5 L7 L9 L11 L13 L15 L17 L19 L21">
    <cfRule type="expression" dxfId="3423" priority="178">
      <formula>L3&gt;0</formula>
    </cfRule>
    <cfRule type="expression" dxfId="3422" priority="179">
      <formula>L3&lt;0</formula>
    </cfRule>
  </conditionalFormatting>
  <conditionalFormatting sqref="L2 L4 L6 L8 L10 L12 L14 L16 L18 L20 L22 L24 L26 L28 L30">
    <cfRule type="expression" dxfId="3421" priority="176">
      <formula>L2&gt;0</formula>
    </cfRule>
    <cfRule type="expression" dxfId="3420" priority="177">
      <formula>L2&lt;0</formula>
    </cfRule>
  </conditionalFormatting>
  <conditionalFormatting sqref="L23 L25 L27 L29">
    <cfRule type="expression" dxfId="3419" priority="174">
      <formula>L23&gt;0</formula>
    </cfRule>
    <cfRule type="expression" dxfId="3418" priority="175">
      <formula>L23&lt;0</formula>
    </cfRule>
  </conditionalFormatting>
  <conditionalFormatting sqref="L31 L33 L40 L35 L42 L37:L38">
    <cfRule type="expression" dxfId="3417" priority="172">
      <formula>L31&gt;0</formula>
    </cfRule>
    <cfRule type="expression" dxfId="3416" priority="173">
      <formula>L31&lt;0</formula>
    </cfRule>
  </conditionalFormatting>
  <conditionalFormatting sqref="L32 L39 L34 L41 L36 L43">
    <cfRule type="expression" dxfId="3415" priority="170">
      <formula>L32&gt;0</formula>
    </cfRule>
    <cfRule type="expression" dxfId="3414" priority="171">
      <formula>L32&lt;0</formula>
    </cfRule>
  </conditionalFormatting>
  <conditionalFormatting sqref="L45 L47 L49 L51 L53">
    <cfRule type="expression" dxfId="3413" priority="168">
      <formula>L45&gt;0</formula>
    </cfRule>
    <cfRule type="expression" dxfId="3412" priority="169">
      <formula>L45&lt;0</formula>
    </cfRule>
  </conditionalFormatting>
  <conditionalFormatting sqref="L46 L48 L50 L52">
    <cfRule type="expression" dxfId="3411" priority="166">
      <formula>L46&gt;0</formula>
    </cfRule>
    <cfRule type="expression" dxfId="3410" priority="167">
      <formula>L46&lt;0</formula>
    </cfRule>
  </conditionalFormatting>
  <conditionalFormatting sqref="L54 L56 L58 L60 L62">
    <cfRule type="expression" dxfId="3409" priority="164">
      <formula>L54&gt;0</formula>
    </cfRule>
    <cfRule type="expression" dxfId="3408" priority="165">
      <formula>L54&lt;0</formula>
    </cfRule>
  </conditionalFormatting>
  <conditionalFormatting sqref="L55 L57 L59 L61">
    <cfRule type="expression" dxfId="3407" priority="162">
      <formula>L55&gt;0</formula>
    </cfRule>
    <cfRule type="expression" dxfId="3406" priority="163">
      <formula>L55&lt;0</formula>
    </cfRule>
  </conditionalFormatting>
  <conditionalFormatting sqref="L66 L68 L70 L72 L74">
    <cfRule type="expression" dxfId="3405" priority="160">
      <formula>L66&gt;0</formula>
    </cfRule>
    <cfRule type="expression" dxfId="3404" priority="161">
      <formula>L66&lt;0</formula>
    </cfRule>
  </conditionalFormatting>
  <conditionalFormatting sqref="L58:L79">
    <cfRule type="expression" dxfId="3403" priority="158">
      <formula>L58&gt;0</formula>
    </cfRule>
    <cfRule type="expression" dxfId="3402" priority="159">
      <formula>L58&lt;0</formula>
    </cfRule>
  </conditionalFormatting>
  <conditionalFormatting sqref="L75 L77 L79 L81 L83">
    <cfRule type="expression" dxfId="3401" priority="156">
      <formula>L75&gt;0</formula>
    </cfRule>
    <cfRule type="expression" dxfId="3400" priority="157">
      <formula>L75&lt;0</formula>
    </cfRule>
  </conditionalFormatting>
  <conditionalFormatting sqref="L76 L78 L80 L82">
    <cfRule type="expression" dxfId="3399" priority="154">
      <formula>L76&gt;0</formula>
    </cfRule>
    <cfRule type="expression" dxfId="3398" priority="155">
      <formula>L76&lt;0</formula>
    </cfRule>
  </conditionalFormatting>
  <conditionalFormatting sqref="L82 L84 L88">
    <cfRule type="expression" dxfId="3397" priority="152">
      <formula>L82&gt;0</formula>
    </cfRule>
    <cfRule type="expression" dxfId="3396" priority="153">
      <formula>L82&lt;0</formula>
    </cfRule>
  </conditionalFormatting>
  <conditionalFormatting sqref="L83 L85">
    <cfRule type="expression" dxfId="3395" priority="150">
      <formula>L83&gt;0</formula>
    </cfRule>
    <cfRule type="expression" dxfId="3394" priority="151">
      <formula>L83&lt;0</formula>
    </cfRule>
  </conditionalFormatting>
  <conditionalFormatting sqref="I1:I85 I94:I96 I101:I1048576">
    <cfRule type="dataBar" priority="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393" priority="147">
      <formula>M44&gt;0</formula>
    </cfRule>
    <cfRule type="expression" dxfId="3392" priority="148">
      <formula>M44&lt;0</formula>
    </cfRule>
  </conditionalFormatting>
  <conditionalFormatting sqref="M62:M66">
    <cfRule type="expression" dxfId="3391" priority="145">
      <formula>M62&gt;0</formula>
    </cfRule>
    <cfRule type="expression" dxfId="3390" priority="146">
      <formula>M62&lt;0</formula>
    </cfRule>
  </conditionalFormatting>
  <conditionalFormatting sqref="E86">
    <cfRule type="expression" dxfId="3389" priority="144">
      <formula>$H86=0</formula>
    </cfRule>
  </conditionalFormatting>
  <conditionalFormatting sqref="K86">
    <cfRule type="expression" dxfId="3388" priority="142">
      <formula>K86&gt;0</formula>
    </cfRule>
    <cfRule type="expression" dxfId="3387" priority="143">
      <formula>K86&lt;0</formula>
    </cfRule>
  </conditionalFormatting>
  <conditionalFormatting sqref="M86">
    <cfRule type="expression" dxfId="3386" priority="140">
      <formula>M86&gt;0</formula>
    </cfRule>
    <cfRule type="expression" dxfId="3385" priority="141">
      <formula>M86&lt;0</formula>
    </cfRule>
  </conditionalFormatting>
  <conditionalFormatting sqref="L86">
    <cfRule type="expression" dxfId="3384" priority="138">
      <formula>L86&gt;0</formula>
    </cfRule>
    <cfRule type="expression" dxfId="3383" priority="139">
      <formula>L86&lt;0</formula>
    </cfRule>
  </conditionalFormatting>
  <conditionalFormatting sqref="J1:J85 J94:J96 J101:J1048576">
    <cfRule type="dataBar" priority="1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1:J1048576">
    <cfRule type="dataBar" priority="13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382" priority="132">
      <formula>K61&gt;0</formula>
    </cfRule>
    <cfRule type="expression" dxfId="3381" priority="133">
      <formula>K61&lt;0</formula>
    </cfRule>
  </conditionalFormatting>
  <conditionalFormatting sqref="K44">
    <cfRule type="expression" dxfId="3380" priority="130">
      <formula>K44&gt;0</formula>
    </cfRule>
    <cfRule type="expression" dxfId="3379" priority="131">
      <formula>K44&lt;0</formula>
    </cfRule>
  </conditionalFormatting>
  <conditionalFormatting sqref="E87">
    <cfRule type="expression" dxfId="3378" priority="129">
      <formula>$H87=0</formula>
    </cfRule>
  </conditionalFormatting>
  <conditionalFormatting sqref="K87">
    <cfRule type="expression" dxfId="3377" priority="127">
      <formula>K87&gt;0</formula>
    </cfRule>
    <cfRule type="expression" dxfId="3376" priority="128">
      <formula>K87&lt;0</formula>
    </cfRule>
  </conditionalFormatting>
  <conditionalFormatting sqref="M87">
    <cfRule type="expression" dxfId="3375" priority="125">
      <formula>M87&gt;0</formula>
    </cfRule>
    <cfRule type="expression" dxfId="3374" priority="126">
      <formula>M87&lt;0</formula>
    </cfRule>
  </conditionalFormatting>
  <conditionalFormatting sqref="L87">
    <cfRule type="expression" dxfId="3373" priority="123">
      <formula>L87&gt;0</formula>
    </cfRule>
    <cfRule type="expression" dxfId="3372" priority="124">
      <formula>L87&lt;0</formula>
    </cfRule>
  </conditionalFormatting>
  <conditionalFormatting sqref="E88">
    <cfRule type="expression" dxfId="3371" priority="119">
      <formula>$H88=0</formula>
    </cfRule>
  </conditionalFormatting>
  <conditionalFormatting sqref="S1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370" priority="110">
      <formula>$H89=0</formula>
    </cfRule>
  </conditionalFormatting>
  <conditionalFormatting sqref="E90">
    <cfRule type="expression" dxfId="3369" priority="109">
      <formula>$H90=0</formula>
    </cfRule>
  </conditionalFormatting>
  <conditionalFormatting sqref="E91">
    <cfRule type="expression" dxfId="3368" priority="108">
      <formula>$H91=0</formula>
    </cfRule>
  </conditionalFormatting>
  <conditionalFormatting sqref="K89">
    <cfRule type="expression" dxfId="3367" priority="106">
      <formula>K89&gt;0</formula>
    </cfRule>
    <cfRule type="expression" dxfId="3366" priority="107">
      <formula>K89&lt;0</formula>
    </cfRule>
  </conditionalFormatting>
  <conditionalFormatting sqref="K90">
    <cfRule type="expression" dxfId="3365" priority="104">
      <formula>K90&gt;0</formula>
    </cfRule>
    <cfRule type="expression" dxfId="3364" priority="105">
      <formula>K90&lt;0</formula>
    </cfRule>
  </conditionalFormatting>
  <conditionalFormatting sqref="K89 K91">
    <cfRule type="expression" dxfId="3363" priority="102">
      <formula>K89&gt;0</formula>
    </cfRule>
    <cfRule type="expression" dxfId="3362" priority="103">
      <formula>K89&lt;0</formula>
    </cfRule>
  </conditionalFormatting>
  <conditionalFormatting sqref="M89">
    <cfRule type="expression" dxfId="3361" priority="100">
      <formula>M89&gt;0</formula>
    </cfRule>
    <cfRule type="expression" dxfId="3360" priority="101">
      <formula>M89&lt;0</formula>
    </cfRule>
  </conditionalFormatting>
  <conditionalFormatting sqref="M90">
    <cfRule type="expression" dxfId="3359" priority="98">
      <formula>M90&gt;0</formula>
    </cfRule>
    <cfRule type="expression" dxfId="3358" priority="99">
      <formula>M90&lt;0</formula>
    </cfRule>
  </conditionalFormatting>
  <conditionalFormatting sqref="M89 M91">
    <cfRule type="expression" dxfId="3357" priority="96">
      <formula>M89&gt;0</formula>
    </cfRule>
    <cfRule type="expression" dxfId="3356" priority="97">
      <formula>M89&lt;0</formula>
    </cfRule>
  </conditionalFormatting>
  <conditionalFormatting sqref="L89">
    <cfRule type="expression" dxfId="3355" priority="94">
      <formula>L89&gt;0</formula>
    </cfRule>
    <cfRule type="expression" dxfId="3354" priority="95">
      <formula>L89&lt;0</formula>
    </cfRule>
  </conditionalFormatting>
  <conditionalFormatting sqref="L90">
    <cfRule type="expression" dxfId="3353" priority="92">
      <formula>L90&gt;0</formula>
    </cfRule>
    <cfRule type="expression" dxfId="3352" priority="93">
      <formula>L90&lt;0</formula>
    </cfRule>
  </conditionalFormatting>
  <conditionalFormatting sqref="L89 L91">
    <cfRule type="expression" dxfId="3351" priority="90">
      <formula>L89&gt;0</formula>
    </cfRule>
    <cfRule type="expression" dxfId="3350" priority="91">
      <formula>L89&lt;0</formula>
    </cfRule>
  </conditionalFormatting>
  <conditionalFormatting sqref="I89:I91">
    <cfRule type="dataBar" priority="8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349" priority="88">
      <formula>$H92=0</formula>
    </cfRule>
  </conditionalFormatting>
  <conditionalFormatting sqref="K92">
    <cfRule type="expression" dxfId="3348" priority="86">
      <formula>K92&gt;0</formula>
    </cfRule>
    <cfRule type="expression" dxfId="3347" priority="87">
      <formula>K92&lt;0</formula>
    </cfRule>
  </conditionalFormatting>
  <conditionalFormatting sqref="M92">
    <cfRule type="expression" dxfId="3346" priority="84">
      <formula>M92&gt;0</formula>
    </cfRule>
    <cfRule type="expression" dxfId="3345" priority="85">
      <formula>M92&lt;0</formula>
    </cfRule>
  </conditionalFormatting>
  <conditionalFormatting sqref="L92">
    <cfRule type="expression" dxfId="3344" priority="82">
      <formula>L92&gt;0</formula>
    </cfRule>
    <cfRule type="expression" dxfId="3343" priority="83">
      <formula>L92&lt;0</formula>
    </cfRule>
  </conditionalFormatting>
  <conditionalFormatting sqref="J89:J91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342" priority="79">
      <formula>$H93=0</formula>
    </cfRule>
  </conditionalFormatting>
  <conditionalFormatting sqref="K93">
    <cfRule type="expression" dxfId="3341" priority="77">
      <formula>K93&gt;0</formula>
    </cfRule>
    <cfRule type="expression" dxfId="3340" priority="78">
      <formula>K93&lt;0</formula>
    </cfRule>
  </conditionalFormatting>
  <conditionalFormatting sqref="M93">
    <cfRule type="expression" dxfId="3339" priority="75">
      <formula>M93&gt;0</formula>
    </cfRule>
    <cfRule type="expression" dxfId="3338" priority="76">
      <formula>M93&lt;0</formula>
    </cfRule>
  </conditionalFormatting>
  <conditionalFormatting sqref="L93">
    <cfRule type="expression" dxfId="3337" priority="73">
      <formula>L93&gt;0</formula>
    </cfRule>
    <cfRule type="expression" dxfId="3336" priority="74">
      <formula>L93&lt;0</formula>
    </cfRule>
  </conditionalFormatting>
  <conditionalFormatting sqref="I92:I93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7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7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335" priority="69">
      <formula>$H92=0</formula>
    </cfRule>
  </conditionalFormatting>
  <conditionalFormatting sqref="E93">
    <cfRule type="expression" dxfId="3334" priority="68">
      <formula>$H93=0</formula>
    </cfRule>
  </conditionalFormatting>
  <conditionalFormatting sqref="E94">
    <cfRule type="expression" dxfId="3333" priority="67">
      <formula>$H94=0</formula>
    </cfRule>
  </conditionalFormatting>
  <conditionalFormatting sqref="K92">
    <cfRule type="expression" dxfId="3332" priority="65">
      <formula>K92&gt;0</formula>
    </cfRule>
    <cfRule type="expression" dxfId="3331" priority="66">
      <formula>K92&lt;0</formula>
    </cfRule>
  </conditionalFormatting>
  <conditionalFormatting sqref="K93">
    <cfRule type="expression" dxfId="3330" priority="63">
      <formula>K93&gt;0</formula>
    </cfRule>
    <cfRule type="expression" dxfId="3329" priority="64">
      <formula>K93&lt;0</formula>
    </cfRule>
  </conditionalFormatting>
  <conditionalFormatting sqref="K92 K94">
    <cfRule type="expression" dxfId="3328" priority="61">
      <formula>K92&gt;0</formula>
    </cfRule>
    <cfRule type="expression" dxfId="3327" priority="62">
      <formula>K92&lt;0</formula>
    </cfRule>
  </conditionalFormatting>
  <conditionalFormatting sqref="M92">
    <cfRule type="expression" dxfId="3326" priority="59">
      <formula>M92&gt;0</formula>
    </cfRule>
    <cfRule type="expression" dxfId="3325" priority="60">
      <formula>M92&lt;0</formula>
    </cfRule>
  </conditionalFormatting>
  <conditionalFormatting sqref="M93">
    <cfRule type="expression" dxfId="3324" priority="57">
      <formula>M93&gt;0</formula>
    </cfRule>
    <cfRule type="expression" dxfId="3323" priority="58">
      <formula>M93&lt;0</formula>
    </cfRule>
  </conditionalFormatting>
  <conditionalFormatting sqref="M92 M94">
    <cfRule type="expression" dxfId="3322" priority="55">
      <formula>M92&gt;0</formula>
    </cfRule>
    <cfRule type="expression" dxfId="3321" priority="56">
      <formula>M92&lt;0</formula>
    </cfRule>
  </conditionalFormatting>
  <conditionalFormatting sqref="L92">
    <cfRule type="expression" dxfId="3320" priority="53">
      <formula>L92&gt;0</formula>
    </cfRule>
    <cfRule type="expression" dxfId="3319" priority="54">
      <formula>L92&lt;0</formula>
    </cfRule>
  </conditionalFormatting>
  <conditionalFormatting sqref="L93">
    <cfRule type="expression" dxfId="3318" priority="51">
      <formula>L93&gt;0</formula>
    </cfRule>
    <cfRule type="expression" dxfId="3317" priority="52">
      <formula>L93&lt;0</formula>
    </cfRule>
  </conditionalFormatting>
  <conditionalFormatting sqref="L92 L94">
    <cfRule type="expression" dxfId="3316" priority="49">
      <formula>L92&gt;0</formula>
    </cfRule>
    <cfRule type="expression" dxfId="3315" priority="50">
      <formula>L92&lt;0</formula>
    </cfRule>
  </conditionalFormatting>
  <conditionalFormatting sqref="I92:I94">
    <cfRule type="dataBar" priority="4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314" priority="47">
      <formula>$H95=0</formula>
    </cfRule>
  </conditionalFormatting>
  <conditionalFormatting sqref="K95">
    <cfRule type="expression" dxfId="3313" priority="45">
      <formula>K95&gt;0</formula>
    </cfRule>
    <cfRule type="expression" dxfId="3312" priority="46">
      <formula>K95&lt;0</formula>
    </cfRule>
  </conditionalFormatting>
  <conditionalFormatting sqref="M95">
    <cfRule type="expression" dxfId="3311" priority="43">
      <formula>M95&gt;0</formula>
    </cfRule>
    <cfRule type="expression" dxfId="3310" priority="44">
      <formula>M95&lt;0</formula>
    </cfRule>
  </conditionalFormatting>
  <conditionalFormatting sqref="L95">
    <cfRule type="expression" dxfId="3309" priority="41">
      <formula>L95&gt;0</formula>
    </cfRule>
    <cfRule type="expression" dxfId="3308" priority="42">
      <formula>L95&lt;0</formula>
    </cfRule>
  </conditionalFormatting>
  <conditionalFormatting sqref="J92:J94">
    <cfRule type="dataBar" priority="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3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307" priority="38">
      <formula>$H96=0</formula>
    </cfRule>
  </conditionalFormatting>
  <conditionalFormatting sqref="K96">
    <cfRule type="expression" dxfId="3306" priority="36">
      <formula>K96&gt;0</formula>
    </cfRule>
    <cfRule type="expression" dxfId="3305" priority="37">
      <formula>K96&lt;0</formula>
    </cfRule>
  </conditionalFormatting>
  <conditionalFormatting sqref="M96">
    <cfRule type="expression" dxfId="3304" priority="34">
      <formula>M96&gt;0</formula>
    </cfRule>
    <cfRule type="expression" dxfId="3303" priority="35">
      <formula>M96&lt;0</formula>
    </cfRule>
  </conditionalFormatting>
  <conditionalFormatting sqref="L96">
    <cfRule type="expression" dxfId="3302" priority="32">
      <formula>L96&gt;0</formula>
    </cfRule>
    <cfRule type="expression" dxfId="3301" priority="33">
      <formula>L96&lt;0</formula>
    </cfRule>
  </conditionalFormatting>
  <conditionalFormatting sqref="I95:I9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3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2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300" priority="25">
      <formula>$H97=0</formula>
    </cfRule>
  </conditionalFormatting>
  <conditionalFormatting sqref="E98">
    <cfRule type="expression" dxfId="3299" priority="24">
      <formula>$H98=0</formula>
    </cfRule>
  </conditionalFormatting>
  <conditionalFormatting sqref="I97:I9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298" priority="19">
      <formula>M97&gt;0</formula>
    </cfRule>
    <cfRule type="expression" dxfId="3297" priority="20">
      <formula>M97&lt;0</formula>
    </cfRule>
  </conditionalFormatting>
  <conditionalFormatting sqref="M98">
    <cfRule type="expression" dxfId="3296" priority="17">
      <formula>M98&gt;0</formula>
    </cfRule>
    <cfRule type="expression" dxfId="3295" priority="18">
      <formula>M98&lt;0</formula>
    </cfRule>
  </conditionalFormatting>
  <conditionalFormatting sqref="I99:I100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294" priority="11">
      <formula>$H99=0</formula>
    </cfRule>
  </conditionalFormatting>
  <conditionalFormatting sqref="E100">
    <cfRule type="expression" dxfId="3293" priority="10">
      <formula>$H100=0</formula>
    </cfRule>
  </conditionalFormatting>
  <conditionalFormatting sqref="I99:I100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292" priority="5">
      <formula>M99&gt;0</formula>
    </cfRule>
    <cfRule type="expression" dxfId="3291" priority="6">
      <formula>M99&lt;0</formula>
    </cfRule>
  </conditionalFormatting>
  <conditionalFormatting sqref="M100">
    <cfRule type="expression" dxfId="3290" priority="3">
      <formula>M100&gt;0</formula>
    </cfRule>
    <cfRule type="expression" dxfId="3289" priority="4">
      <formula>M100&lt;0</formula>
    </cfRule>
  </conditionalFormatting>
  <conditionalFormatting sqref="P99:P100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{4806FFE2-B775-434F-8B9E-DFA92F17E0E1}</x14:id>
        </ext>
      </extLst>
    </cfRule>
  </conditionalFormatting>
  <conditionalFormatting sqref="Q99:Q10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{69F5F710-3BB9-4945-9413-B87D10D204CD}</x14:id>
        </ext>
      </extLst>
    </cfRule>
  </conditionalFormatting>
  <hyperlinks>
    <hyperlink ref="E34" location="BIIB!A1" display="BIIB"/>
    <hyperlink ref="E35" location="MYL!A1" display="MYL"/>
    <hyperlink ref="E36" location="SIG!A1" display="SIG"/>
    <hyperlink ref="E2" location="ABC!A1" display="ABC"/>
    <hyperlink ref="E20" location="NVR!A1" display="NVR"/>
    <hyperlink ref="E37" location="AAPL!A1" display="AAPL"/>
    <hyperlink ref="E38" location="AXP!A1" display="AXP"/>
    <hyperlink ref="E39" location="DG!A1" display="DG"/>
    <hyperlink ref="E40" location="PINC!A1" display="PINC"/>
    <hyperlink ref="E41" location="FOXA!A1" display="FOXA"/>
    <hyperlink ref="E42" location="AOBC!A1" display="AOBC"/>
    <hyperlink ref="E43" location="LUV!A1" display="LUV"/>
    <hyperlink ref="E44" location="CCE!A1" display="CCE"/>
    <hyperlink ref="E45" location="BMY!A1" display="BMY"/>
    <hyperlink ref="E29" location="TIF!A1" display="TIF"/>
    <hyperlink ref="E8" location="DWDP!A1" display="DWDP"/>
    <hyperlink ref="E46" location="GPS!A1" display="GPS"/>
    <hyperlink ref="E47" location="AKAM!A1" display="AKAM"/>
    <hyperlink ref="E48" location="ARNC!A1" display="ARNC"/>
    <hyperlink ref="E14" location="IEMG!A1" display="IEMG"/>
    <hyperlink ref="E49" location="CVS!A1" display="CVS"/>
    <hyperlink ref="E50" location="ADBE!A1" display="ADBE"/>
    <hyperlink ref="E51" location="FDX!A1" display="FDX"/>
    <hyperlink ref="E52" location="PPC!A1" display="PPC"/>
    <hyperlink ref="E25" location="SKX!A1" display="SKX"/>
    <hyperlink ref="E32" location="XLB!A1" display="XLB"/>
    <hyperlink ref="E9" location="EOG!A1" display="EOG"/>
    <hyperlink ref="E27" location="TCEHY!A1" display="TCEHY"/>
    <hyperlink ref="E7" location="DVN!A1" display="DVN"/>
    <hyperlink ref="E19" location="MRO!A1" display="MRO"/>
    <hyperlink ref="E11" location="GE!A1" display="GE"/>
    <hyperlink ref="E33" location="XRAY!A1" display="XRAY"/>
    <hyperlink ref="E6" location="CRI!A1" display="CRI"/>
    <hyperlink ref="E23" location="PXD!A1" display="PXD"/>
    <hyperlink ref="E53" location="XLP!A1" display="XLP"/>
    <hyperlink ref="E54" location="KR!A1" display="KR"/>
    <hyperlink ref="E55" location="F!A1" display="F"/>
    <hyperlink ref="E56" location="JNJ!A1" display="JNJ"/>
    <hyperlink ref="E57" location="ULTA!A1" display="ULTA"/>
    <hyperlink ref="E10" location="FRC!A1" display="FRC"/>
    <hyperlink ref="E58" location="AAP!A1" display="AAP"/>
    <hyperlink ref="E5" location="CMCSA!A1" display="CMCSA"/>
    <hyperlink ref="E59" location="XEC!A1" display="XEC"/>
    <hyperlink ref="E31" location="WRK!A1" display="WRK"/>
    <hyperlink ref="E17" location="MO!A1" display="MO"/>
    <hyperlink ref="E26" location="T!A1" display="T"/>
    <hyperlink ref="E60" location="COST!A1" display="COST"/>
    <hyperlink ref="E61" location="CPN!A1" display="CPN"/>
    <hyperlink ref="E62" location="EW!A1" display="EW"/>
    <hyperlink ref="E63" location="TJX!A1" display="TJX"/>
    <hyperlink ref="E24" location="QQQ!A1" display="QQQ"/>
    <hyperlink ref="E64" location="WBA!A1" display="WBA"/>
    <hyperlink ref="E65" location="AZO!A1" display="AZO"/>
    <hyperlink ref="E66" location="FL!A1" display="FL"/>
    <hyperlink ref="E16" location="MLM!A1" display="MLM"/>
    <hyperlink ref="E15" location="KHC!A1" display="KHC"/>
    <hyperlink ref="E67" location="KBWY!A1" display="KBWY"/>
    <hyperlink ref="E3" location="AYI!A1" display="AYI"/>
    <hyperlink ref="E68" location="DIA!A1" display="DIA"/>
    <hyperlink ref="E69" location="ICE!A1" display="ICE"/>
    <hyperlink ref="E70" location="NKE!A1" display="NKE"/>
    <hyperlink ref="E18" location="MOS!A1" display="MOS"/>
    <hyperlink ref="E71" location="VGK!A1" display="VGK"/>
    <hyperlink ref="E72" location="CMG!A1" display="CMG"/>
    <hyperlink ref="E13" location="HAS!A1" display="HAS"/>
    <hyperlink ref="E73" location="HSIC!A1" display="HSIC"/>
    <hyperlink ref="E22" location="PDCO!A1" display="PDCO"/>
    <hyperlink ref="E74" location="MU!A1" display="MU"/>
    <hyperlink ref="E75" location="IP!A1" display="IP"/>
    <hyperlink ref="E76" location="INTC!A1" display="INTC"/>
    <hyperlink ref="E77" location="HES!A1" display="HES"/>
    <hyperlink ref="E78" location="UNP!A1" display="UNP"/>
    <hyperlink ref="E79" location="NCLH!A1" display="NCLH"/>
    <hyperlink ref="E80" location="SPY!A1" display="SPY"/>
    <hyperlink ref="E81" location="SWKS!A1" display="SWKS"/>
    <hyperlink ref="E82" location="CNI!A1" display="CNI"/>
    <hyperlink ref="E30" location="WFC!A1" display="WFC"/>
    <hyperlink ref="E83" location="AA!A1" display="AA"/>
    <hyperlink ref="E84" location="CF!A1" display="CF"/>
    <hyperlink ref="E85" location="TGT!A1" display="TGT"/>
    <hyperlink ref="E21" location="NWL!A1" display="NWL"/>
    <hyperlink ref="E86" location="KORS!A1" display="KORS"/>
    <hyperlink ref="E87" location="ALL!A1" display="ALL"/>
    <hyperlink ref="E88" location="NSC!A1" display="NSC"/>
    <hyperlink ref="E89" location="AVGO!A1" display="AVGO"/>
    <hyperlink ref="E90" location="UAL!A1" display="UAL"/>
    <hyperlink ref="E4" location="CAH!A1" display="CAH"/>
    <hyperlink ref="E91" location="DAL!A1" display="DAL"/>
    <hyperlink ref="E28" location="TEVA!A1" display="TEVA"/>
    <hyperlink ref="E92" location="DIS!A1" display="DIS"/>
    <hyperlink ref="E93" location="FTR!A1" display="FTR"/>
    <hyperlink ref="E94" location="GILD!A1" display="GILD"/>
    <hyperlink ref="E95" location="WWD!A1" display="WWD"/>
    <hyperlink ref="E12" location="GIS!A1" display="GIS"/>
    <hyperlink ref="E96" location="GM!A1" display="GM"/>
    <hyperlink ref="E97" location="TMO!A1" display="TMO"/>
    <hyperlink ref="E98" location="TKR!A1" display="TKR"/>
    <hyperlink ref="E99" location="UTX!A1" display="UTX"/>
    <hyperlink ref="E10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P1:P98 P101:P1048576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Q1:Q98 Q101:Q1048576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I101:I1048576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J101:J1048576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J101:J1048576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806FFE2-B775-434F-8B9E-DFA92F17E0E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P99:P100</xm:sqref>
        </x14:conditionalFormatting>
        <x14:conditionalFormatting xmlns:xm="http://schemas.microsoft.com/office/excel/2006/main">
          <x14:cfRule type="dataBar" id="{69F5F710-3BB9-4945-9413-B87D10D204C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Q99:Q100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86"/>
  <sheetViews>
    <sheetView zoomScaleNormal="100" workbookViewId="0">
      <pane ySplit="1" topLeftCell="A772" activePane="bottomLeft" state="frozen"/>
      <selection pane="bottomLeft" activeCell="L789" sqref="L789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1.425781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4" width="7.85546875" style="874" bestFit="1" customWidth="1"/>
    <col min="15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1324</v>
      </c>
      <c r="F1" s="794" t="s">
        <v>152</v>
      </c>
      <c r="G1" s="794" t="s">
        <v>274</v>
      </c>
      <c r="H1" s="794" t="s">
        <v>1323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1325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1326</v>
      </c>
      <c r="Y1" s="795" t="s">
        <v>927</v>
      </c>
      <c r="Z1" s="795" t="s">
        <v>904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121570.64000000001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>-(E785-N785)</f>
        <v>6.9879163190071203E-2</v>
      </c>
    </row>
    <row r="786" spans="1:26" ht="20.100000000000001" customHeight="1" x14ac:dyDescent="0.2">
      <c r="A786" s="800">
        <f t="shared" ref="A786" si="406">B786-$B$2</f>
        <v>1204</v>
      </c>
      <c r="B786" s="819">
        <v>43437</v>
      </c>
      <c r="C786" s="844">
        <v>2790.37</v>
      </c>
      <c r="D786" s="816">
        <f t="shared" ref="D786" si="407">(C786-C785)/C785</f>
        <v>1.0941355061463539E-2</v>
      </c>
      <c r="E786" s="843">
        <f t="shared" ref="E786" si="408">(C786-$C$2)/$C$2</f>
        <v>0.32720553261924235</v>
      </c>
      <c r="F786" s="840">
        <v>7441.51</v>
      </c>
      <c r="G786" s="816">
        <f t="shared" ref="G786" si="409">(F786-F785)/F785</f>
        <v>1.5139423752443613E-2</v>
      </c>
      <c r="H786" s="821">
        <f t="shared" ref="H786" si="410">(F786-F$2)/F$2</f>
        <v>0.46149812439853105</v>
      </c>
      <c r="I786" s="865">
        <v>421570.64</v>
      </c>
      <c r="J786" s="824">
        <v>300000</v>
      </c>
      <c r="K786" s="824">
        <f t="shared" ref="K786" si="411">I786-I785-J786+J785</f>
        <v>6754.5100000000093</v>
      </c>
      <c r="L786" s="816">
        <f t="shared" ref="L786" si="412">K786/I785</f>
        <v>1.6283142123716378E-2</v>
      </c>
      <c r="M786" s="841">
        <f t="shared" ref="M786" si="413">I786-J786</f>
        <v>121570.64000000001</v>
      </c>
      <c r="N786" s="826">
        <f t="shared" ref="N786" si="414">M786/J786</f>
        <v>0.40523546666666671</v>
      </c>
      <c r="O786" s="810">
        <f t="shared" ref="O786" si="415">N786/(A786/365.25)</f>
        <v>0.12293376594684387</v>
      </c>
      <c r="P786" s="841" t="b">
        <f t="shared" ref="P786" si="416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7">I786-R786</f>
        <v>86365.640000000014</v>
      </c>
      <c r="T786" s="824">
        <v>-31163</v>
      </c>
      <c r="U786" s="824">
        <f t="shared" ref="U786" si="418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19">E786/(A786/365.25)/V786</f>
        <v>0.70272743718590269</v>
      </c>
      <c r="Y786" s="825">
        <f t="shared" ref="Y786" si="420">O786/W786</f>
        <v>0.48004831906826367</v>
      </c>
      <c r="Z786" s="831">
        <f>-(E786-N786)</f>
        <v>7.8029934047424365E-2</v>
      </c>
    </row>
  </sheetData>
  <conditionalFormatting sqref="L787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86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86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86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workbookViewId="0">
      <pane ySplit="1" topLeftCell="A252" activePane="bottomLeft" state="frozen"/>
      <selection activeCell="E5" sqref="E5"/>
      <selection pane="bottomLeft" activeCell="K280" sqref="K280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7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7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7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7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7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7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/>
      <c r="T260" s="342"/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/>
      <c r="T261" s="342"/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/>
      <c r="T262" s="342"/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SUM(T207:T259)</f>
        <v>1181.9400000000003</v>
      </c>
    </row>
    <row r="266" spans="1:20" ht="18" customHeight="1" x14ac:dyDescent="0.25">
      <c r="M266" s="25" t="s">
        <v>151</v>
      </c>
      <c r="N266" s="435">
        <f>T265</f>
        <v>1181.9400000000003</v>
      </c>
    </row>
    <row r="267" spans="1:20" ht="18" customHeight="1" x14ac:dyDescent="0.25">
      <c r="M267" s="25" t="s">
        <v>129</v>
      </c>
      <c r="N267" s="141">
        <f>SUM(ACTIVE!M:M)</f>
        <v>122702.43186666819</v>
      </c>
    </row>
    <row r="269" spans="1:20" ht="18" customHeight="1" x14ac:dyDescent="0.25">
      <c r="M269" s="25" t="s">
        <v>142</v>
      </c>
      <c r="N269" s="141">
        <f>SUM(N264:N267) -R265</f>
        <v>121570.69186666826</v>
      </c>
    </row>
    <row r="270" spans="1:20" ht="18" customHeight="1" x14ac:dyDescent="0.25">
      <c r="M270" s="25" t="s">
        <v>143</v>
      </c>
      <c r="N270" s="141">
        <f>Balance!AA2</f>
        <v>121570.64000000001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5.1866668247384951E-2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288" priority="7">
      <formula>#REF!&gt;0</formula>
    </cfRule>
    <cfRule type="expression" dxfId="328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8" t="s">
        <v>78</v>
      </c>
      <c r="P42" s="878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286" priority="58">
      <formula>F19&gt;0</formula>
    </cfRule>
    <cfRule type="expression" dxfId="328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284" priority="47">
      <formula>H25&gt;0</formula>
    </cfRule>
    <cfRule type="expression" dxfId="3283" priority="48">
      <formula>H25&lt;0</formula>
    </cfRule>
  </conditionalFormatting>
  <conditionalFormatting sqref="M39">
    <cfRule type="expression" dxfId="3282" priority="45">
      <formula>M39&gt;0</formula>
    </cfRule>
    <cfRule type="expression" dxfId="3281" priority="46">
      <formula>M39&lt;0</formula>
    </cfRule>
  </conditionalFormatting>
  <conditionalFormatting sqref="F61:F67">
    <cfRule type="expression" dxfId="3280" priority="43">
      <formula>F61&gt;0</formula>
    </cfRule>
    <cfRule type="expression" dxfId="3279" priority="44">
      <formula>F61&lt;0</formula>
    </cfRule>
  </conditionalFormatting>
  <conditionalFormatting sqref="H61:H67">
    <cfRule type="expression" dxfId="3278" priority="41">
      <formula>H61&gt;0</formula>
    </cfRule>
    <cfRule type="expression" dxfId="3277" priority="42">
      <formula>H61&lt;0</formula>
    </cfRule>
  </conditionalFormatting>
  <conditionalFormatting sqref="F21:F24">
    <cfRule type="expression" dxfId="3276" priority="39">
      <formula>F21&gt;0</formula>
    </cfRule>
    <cfRule type="expression" dxfId="3275" priority="40">
      <formula>F21&lt;0</formula>
    </cfRule>
  </conditionalFormatting>
  <conditionalFormatting sqref="H21:H24">
    <cfRule type="expression" dxfId="3274" priority="37">
      <formula>H21&gt;0</formula>
    </cfRule>
    <cfRule type="expression" dxfId="3273" priority="38">
      <formula>H21&lt;0</formula>
    </cfRule>
  </conditionalFormatting>
  <conditionalFormatting sqref="I25:I28">
    <cfRule type="expression" dxfId="3272" priority="31">
      <formula>I25&gt;0</formula>
    </cfRule>
    <cfRule type="expression" dxfId="3271" priority="32">
      <formula>I25&lt;0</formula>
    </cfRule>
  </conditionalFormatting>
  <conditionalFormatting sqref="I21:I24">
    <cfRule type="expression" dxfId="3270" priority="29">
      <formula>I21&gt;0</formula>
    </cfRule>
    <cfRule type="expression" dxfId="3269" priority="30">
      <formula>I21&lt;0</formula>
    </cfRule>
  </conditionalFormatting>
  <conditionalFormatting sqref="H29">
    <cfRule type="expression" dxfId="3268" priority="27">
      <formula>H29&gt;0</formula>
    </cfRule>
    <cfRule type="expression" dxfId="3267" priority="28">
      <formula>H29&lt;0</formula>
    </cfRule>
  </conditionalFormatting>
  <conditionalFormatting sqref="H30">
    <cfRule type="expression" dxfId="3266" priority="25">
      <formula>H30&gt;0</formula>
    </cfRule>
    <cfRule type="expression" dxfId="3265" priority="26">
      <formula>H30&lt;0</formula>
    </cfRule>
  </conditionalFormatting>
  <conditionalFormatting sqref="H31">
    <cfRule type="expression" dxfId="3264" priority="23">
      <formula>H31&gt;0</formula>
    </cfRule>
    <cfRule type="expression" dxfId="3263" priority="24">
      <formula>H31&lt;0</formula>
    </cfRule>
  </conditionalFormatting>
  <conditionalFormatting sqref="Q7">
    <cfRule type="expression" dxfId="3262" priority="21">
      <formula>Q7&gt;0</formula>
    </cfRule>
    <cfRule type="expression" dxfId="3261" priority="22">
      <formula>Q7&lt;0</formula>
    </cfRule>
  </conditionalFormatting>
  <conditionalFormatting sqref="Q8">
    <cfRule type="expression" dxfId="3260" priority="19">
      <formula>Q8&gt;0</formula>
    </cfRule>
    <cfRule type="expression" dxfId="3259" priority="20">
      <formula>Q8&lt;0</formula>
    </cfRule>
  </conditionalFormatting>
  <conditionalFormatting sqref="F73:F82">
    <cfRule type="expression" dxfId="3258" priority="17">
      <formula>F73&gt;0</formula>
    </cfRule>
    <cfRule type="expression" dxfId="3257" priority="18">
      <formula>F73&lt;0</formula>
    </cfRule>
  </conditionalFormatting>
  <conditionalFormatting sqref="H73:H76">
    <cfRule type="expression" dxfId="3256" priority="15">
      <formula>H73&gt;0</formula>
    </cfRule>
    <cfRule type="expression" dxfId="3255" priority="16">
      <formula>H73&lt;0</formula>
    </cfRule>
  </conditionalFormatting>
  <conditionalFormatting sqref="F69:F72">
    <cfRule type="expression" dxfId="3254" priority="13">
      <formula>F69&gt;0</formula>
    </cfRule>
    <cfRule type="expression" dxfId="3253" priority="14">
      <formula>F69&lt;0</formula>
    </cfRule>
  </conditionalFormatting>
  <conditionalFormatting sqref="H69:H72">
    <cfRule type="expression" dxfId="3252" priority="11">
      <formula>H69&gt;0</formula>
    </cfRule>
    <cfRule type="expression" dxfId="3251" priority="12">
      <formula>H69&lt;0</formula>
    </cfRule>
  </conditionalFormatting>
  <conditionalFormatting sqref="I73:I76">
    <cfRule type="expression" dxfId="3250" priority="9">
      <formula>I73&gt;0</formula>
    </cfRule>
    <cfRule type="expression" dxfId="3249" priority="10">
      <formula>I73&lt;0</formula>
    </cfRule>
  </conditionalFormatting>
  <conditionalFormatting sqref="I69:I72">
    <cfRule type="expression" dxfId="3248" priority="7">
      <formula>I69&gt;0</formula>
    </cfRule>
    <cfRule type="expression" dxfId="3247" priority="8">
      <formula>I69&lt;0</formula>
    </cfRule>
  </conditionalFormatting>
  <conditionalFormatting sqref="H77">
    <cfRule type="expression" dxfId="3246" priority="5">
      <formula>H77&gt;0</formula>
    </cfRule>
    <cfRule type="expression" dxfId="3245" priority="6">
      <formula>H77&lt;0</formula>
    </cfRule>
  </conditionalFormatting>
  <conditionalFormatting sqref="H78">
    <cfRule type="expression" dxfId="3244" priority="3">
      <formula>H78&gt;0</formula>
    </cfRule>
    <cfRule type="expression" dxfId="3243" priority="4">
      <formula>H78&lt;0</formula>
    </cfRule>
  </conditionalFormatting>
  <conditionalFormatting sqref="H79">
    <cfRule type="expression" dxfId="3242" priority="1">
      <formula>H79&gt;0</formula>
    </cfRule>
    <cfRule type="expression" dxfId="324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8" t="s">
        <v>78</v>
      </c>
      <c r="P42" s="87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240" priority="29">
      <formula>N19&gt;0</formula>
    </cfRule>
    <cfRule type="expression" dxfId="323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238" priority="23">
      <formula>F22&gt;0</formula>
    </cfRule>
    <cfRule type="expression" dxfId="3237" priority="24">
      <formula>F22&lt;0</formula>
    </cfRule>
  </conditionalFormatting>
  <conditionalFormatting sqref="H22:H31">
    <cfRule type="expression" dxfId="3236" priority="21">
      <formula>H22&gt;0</formula>
    </cfRule>
    <cfRule type="expression" dxfId="3235" priority="22">
      <formula>H22&lt;0</formula>
    </cfRule>
  </conditionalFormatting>
  <conditionalFormatting sqref="I21:J31">
    <cfRule type="expression" dxfId="3234" priority="19">
      <formula>I21&gt;0</formula>
    </cfRule>
    <cfRule type="expression" dxfId="3233" priority="20">
      <formula>I21&lt;0</formula>
    </cfRule>
  </conditionalFormatting>
  <conditionalFormatting sqref="Q8">
    <cfRule type="expression" dxfId="3232" priority="11">
      <formula>Q8&gt;0</formula>
    </cfRule>
    <cfRule type="expression" dxfId="3231" priority="12">
      <formula>Q8&lt;0</formula>
    </cfRule>
  </conditionalFormatting>
  <conditionalFormatting sqref="Q7">
    <cfRule type="expression" dxfId="3230" priority="13">
      <formula>Q7&gt;0</formula>
    </cfRule>
    <cfRule type="expression" dxfId="3229" priority="14">
      <formula>Q7&lt;0</formula>
    </cfRule>
  </conditionalFormatting>
  <conditionalFormatting sqref="F56:F66">
    <cfRule type="expression" dxfId="3228" priority="9">
      <formula>F56&gt;0</formula>
    </cfRule>
    <cfRule type="expression" dxfId="3227" priority="10">
      <formula>F56&lt;0</formula>
    </cfRule>
  </conditionalFormatting>
  <conditionalFormatting sqref="H56:H66">
    <cfRule type="expression" dxfId="3226" priority="7">
      <formula>H56&gt;0</formula>
    </cfRule>
    <cfRule type="expression" dxfId="3225" priority="8">
      <formula>H56&lt;0</formula>
    </cfRule>
  </conditionalFormatting>
  <conditionalFormatting sqref="I56:I66">
    <cfRule type="expression" dxfId="3224" priority="5">
      <formula>I56&gt;0</formula>
    </cfRule>
    <cfRule type="expression" dxfId="3223" priority="6">
      <formula>I56&lt;0</formula>
    </cfRule>
  </conditionalFormatting>
  <conditionalFormatting sqref="F21">
    <cfRule type="expression" dxfId="3222" priority="3">
      <formula>F21&gt;0</formula>
    </cfRule>
    <cfRule type="expression" dxfId="3221" priority="4">
      <formula>F21&lt;0</formula>
    </cfRule>
  </conditionalFormatting>
  <conditionalFormatting sqref="H21">
    <cfRule type="expression" dxfId="3220" priority="1">
      <formula>H21&gt;0</formula>
    </cfRule>
    <cfRule type="expression" dxfId="321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218" priority="64">
      <formula>N23&gt;0</formula>
    </cfRule>
    <cfRule type="expression" dxfId="321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216" priority="58">
      <formula>F79&gt;0</formula>
    </cfRule>
    <cfRule type="expression" dxfId="3215" priority="59">
      <formula>F79&lt;0</formula>
    </cfRule>
  </conditionalFormatting>
  <conditionalFormatting sqref="H79:H97 H101:H118">
    <cfRule type="expression" dxfId="3214" priority="56">
      <formula>H79&gt;0</formula>
    </cfRule>
    <cfRule type="expression" dxfId="3213" priority="57">
      <formula>H79&lt;0</formula>
    </cfRule>
  </conditionalFormatting>
  <conditionalFormatting sqref="I75:I97 I100:I118">
    <cfRule type="expression" dxfId="3212" priority="54">
      <formula>I75&gt;0</formula>
    </cfRule>
    <cfRule type="expression" dxfId="3211" priority="55">
      <formula>I75&lt;0</formula>
    </cfRule>
  </conditionalFormatting>
  <conditionalFormatting sqref="Q7">
    <cfRule type="expression" dxfId="3210" priority="52">
      <formula>Q7&gt;0</formula>
    </cfRule>
    <cfRule type="expression" dxfId="3209" priority="53">
      <formula>Q7&lt;0</formula>
    </cfRule>
  </conditionalFormatting>
  <conditionalFormatting sqref="Q8">
    <cfRule type="expression" dxfId="3208" priority="50">
      <formula>Q8&gt;0</formula>
    </cfRule>
    <cfRule type="expression" dxfId="3207" priority="51">
      <formula>Q8&lt;0</formula>
    </cfRule>
  </conditionalFormatting>
  <conditionalFormatting sqref="F75:F78">
    <cfRule type="expression" dxfId="3206" priority="48">
      <formula>F75&gt;0</formula>
    </cfRule>
    <cfRule type="expression" dxfId="3205" priority="49">
      <formula>F75&lt;0</formula>
    </cfRule>
  </conditionalFormatting>
  <conditionalFormatting sqref="H75:H78">
    <cfRule type="expression" dxfId="3204" priority="46">
      <formula>H75&gt;0</formula>
    </cfRule>
    <cfRule type="expression" dxfId="3203" priority="47">
      <formula>H75&lt;0</formula>
    </cfRule>
  </conditionalFormatting>
  <conditionalFormatting sqref="F100:F114">
    <cfRule type="expression" dxfId="3202" priority="40">
      <formula>F100&gt;0</formula>
    </cfRule>
    <cfRule type="expression" dxfId="3201" priority="41">
      <formula>F100&lt;0</formula>
    </cfRule>
  </conditionalFormatting>
  <conditionalFormatting sqref="H100:H114">
    <cfRule type="expression" dxfId="3200" priority="38">
      <formula>H100&gt;0</formula>
    </cfRule>
    <cfRule type="expression" dxfId="3199" priority="39">
      <formula>H100&lt;0</formula>
    </cfRule>
  </conditionalFormatting>
  <conditionalFormatting sqref="F29:F67">
    <cfRule type="expression" dxfId="3198" priority="36">
      <formula>F29&gt;0</formula>
    </cfRule>
    <cfRule type="expression" dxfId="3197" priority="37">
      <formula>F29&lt;0</formula>
    </cfRule>
  </conditionalFormatting>
  <conditionalFormatting sqref="H29:H63">
    <cfRule type="expression" dxfId="3196" priority="34">
      <formula>H29&gt;0</formula>
    </cfRule>
    <cfRule type="expression" dxfId="3195" priority="35">
      <formula>H29&lt;0</formula>
    </cfRule>
  </conditionalFormatting>
  <conditionalFormatting sqref="J38:J68">
    <cfRule type="expression" dxfId="3194" priority="32">
      <formula>J38&gt;0</formula>
    </cfRule>
    <cfRule type="expression" dxfId="3193" priority="33">
      <formula>J38&lt;0</formula>
    </cfRule>
  </conditionalFormatting>
  <conditionalFormatting sqref="J43">
    <cfRule type="expression" dxfId="3192" priority="30">
      <formula>J43&gt;0</formula>
    </cfRule>
    <cfRule type="expression" dxfId="3191" priority="31">
      <formula>J43&lt;0</formula>
    </cfRule>
  </conditionalFormatting>
  <conditionalFormatting sqref="Q9">
    <cfRule type="expression" dxfId="3190" priority="24">
      <formula>Q9&gt;0</formula>
    </cfRule>
    <cfRule type="expression" dxfId="3189" priority="25">
      <formula>Q9&lt;0</formula>
    </cfRule>
  </conditionalFormatting>
  <conditionalFormatting sqref="R4">
    <cfRule type="expression" dxfId="3188" priority="26">
      <formula>R4&gt;0</formula>
    </cfRule>
    <cfRule type="expression" dxfId="318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186" priority="21">
      <formula>F120&gt;0</formula>
    </cfRule>
    <cfRule type="expression" dxfId="3185" priority="22">
      <formula>F120&lt;0</formula>
    </cfRule>
  </conditionalFormatting>
  <conditionalFormatting sqref="H120:H160">
    <cfRule type="expression" dxfId="3184" priority="19">
      <formula>H120&gt;0</formula>
    </cfRule>
    <cfRule type="expression" dxfId="3183" priority="20">
      <formula>H120&lt;0</formula>
    </cfRule>
  </conditionalFormatting>
  <conditionalFormatting sqref="J129:J160">
    <cfRule type="expression" dxfId="3182" priority="17">
      <formula>J129&gt;0</formula>
    </cfRule>
    <cfRule type="expression" dxfId="3181" priority="18">
      <formula>J129&lt;0</formula>
    </cfRule>
  </conditionalFormatting>
  <conditionalFormatting sqref="J134">
    <cfRule type="expression" dxfId="3180" priority="15">
      <formula>J134&gt;0</formula>
    </cfRule>
    <cfRule type="expression" dxfId="3179" priority="16">
      <formula>J134&lt;0</formula>
    </cfRule>
  </conditionalFormatting>
  <conditionalFormatting sqref="J31:J40">
    <cfRule type="expression" dxfId="3178" priority="13">
      <formula>J31&gt;0</formula>
    </cfRule>
    <cfRule type="expression" dxfId="3177" priority="14">
      <formula>J31&lt;0</formula>
    </cfRule>
  </conditionalFormatting>
  <conditionalFormatting sqref="J36:J37">
    <cfRule type="expression" dxfId="3176" priority="11">
      <formula>J36&gt;0</formula>
    </cfRule>
    <cfRule type="expression" dxfId="3175" priority="12">
      <formula>J36&lt;0</formula>
    </cfRule>
  </conditionalFormatting>
  <conditionalFormatting sqref="Q10">
    <cfRule type="expression" dxfId="3174" priority="9">
      <formula>Q10&gt;0</formula>
    </cfRule>
    <cfRule type="expression" dxfId="3173" priority="10">
      <formula>Q10&lt;0</formula>
    </cfRule>
  </conditionalFormatting>
  <conditionalFormatting sqref="K38:K55 K57:K68">
    <cfRule type="expression" dxfId="3172" priority="7">
      <formula>K38&gt;0</formula>
    </cfRule>
    <cfRule type="expression" dxfId="3171" priority="8">
      <formula>K38&lt;0</formula>
    </cfRule>
  </conditionalFormatting>
  <conditionalFormatting sqref="K43">
    <cfRule type="expression" dxfId="3170" priority="5">
      <formula>K43&gt;0</formula>
    </cfRule>
    <cfRule type="expression" dxfId="3169" priority="6">
      <formula>K43&lt;0</formula>
    </cfRule>
  </conditionalFormatting>
  <conditionalFormatting sqref="K31:K40">
    <cfRule type="expression" dxfId="3168" priority="3">
      <formula>K31&gt;0</formula>
    </cfRule>
    <cfRule type="expression" dxfId="3167" priority="4">
      <formula>K31&lt;0</formula>
    </cfRule>
  </conditionalFormatting>
  <conditionalFormatting sqref="K36:K37">
    <cfRule type="expression" dxfId="3166" priority="1">
      <formula>K36&gt;0</formula>
    </cfRule>
    <cfRule type="expression" dxfId="316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69.62360000000001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89.02</v>
      </c>
      <c r="R4" s="425">
        <v>1.4E-3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4451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3481.1800000000003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969.81999999999971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969.81999999999971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0.27858944380928297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1.7074814648393621E-2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13.71648690292758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97.921999999999997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97.031800000000004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96.141599999999997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95.251400000000004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94.361199999999997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93.471000000000004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92.580799999999996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91.690600000000003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39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90.800399999999996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89.910200000000003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89.02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88.129799999999989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87.239599999999996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86.349399999999989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85.459199999999996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84.568999999999988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83.678799999999995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82.788600000000002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81.898399999999995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81.008200000000002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80.117999999999995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64" priority="31">
      <formula>F47&gt;0</formula>
    </cfRule>
    <cfRule type="expression" dxfId="3163" priority="32">
      <formula>F47&lt;0</formula>
    </cfRule>
  </conditionalFormatting>
  <conditionalFormatting sqref="Q7">
    <cfRule type="expression" dxfId="3162" priority="29">
      <formula>Q7&gt;0</formula>
    </cfRule>
    <cfRule type="expression" dxfId="3161" priority="30">
      <formula>Q7&lt;0</formula>
    </cfRule>
  </conditionalFormatting>
  <conditionalFormatting sqref="Q8">
    <cfRule type="expression" dxfId="3160" priority="27">
      <formula>Q8&gt;0</formula>
    </cfRule>
    <cfRule type="expression" dxfId="3159" priority="28">
      <formula>Q8&lt;0</formula>
    </cfRule>
  </conditionalFormatting>
  <conditionalFormatting sqref="F33:F46">
    <cfRule type="expression" dxfId="3158" priority="25">
      <formula>F33&gt;0</formula>
    </cfRule>
    <cfRule type="expression" dxfId="3157" priority="26">
      <formula>F33&lt;0</formula>
    </cfRule>
  </conditionalFormatting>
  <conditionalFormatting sqref="H33:H46">
    <cfRule type="expression" dxfId="3156" priority="23">
      <formula>H33&gt;0</formula>
    </cfRule>
    <cfRule type="expression" dxfId="3155" priority="24">
      <formula>H33&lt;0</formula>
    </cfRule>
  </conditionalFormatting>
  <conditionalFormatting sqref="Q10">
    <cfRule type="expression" dxfId="3154" priority="21">
      <formula>Q10&gt;0</formula>
    </cfRule>
    <cfRule type="expression" dxfId="3153" priority="22">
      <formula>Q10&lt;0</formula>
    </cfRule>
  </conditionalFormatting>
  <conditionalFormatting sqref="J25:J38">
    <cfRule type="expression" dxfId="3152" priority="19">
      <formula>J25&gt;0</formula>
    </cfRule>
    <cfRule type="expression" dxfId="3151" priority="20">
      <formula>J25&lt;0</formula>
    </cfRule>
  </conditionalFormatting>
  <conditionalFormatting sqref="L25:L38">
    <cfRule type="expression" dxfId="3150" priority="15">
      <formula>L25&gt;0</formula>
    </cfRule>
    <cfRule type="expression" dxfId="3149" priority="16">
      <formula>L25&lt;0</formula>
    </cfRule>
  </conditionalFormatting>
  <conditionalFormatting sqref="F89:F110">
    <cfRule type="expression" dxfId="3148" priority="13">
      <formula>F89&gt;0</formula>
    </cfRule>
    <cfRule type="expression" dxfId="3147" priority="14">
      <formula>F89&lt;0</formula>
    </cfRule>
  </conditionalFormatting>
  <conditionalFormatting sqref="H89:H110">
    <cfRule type="expression" dxfId="3146" priority="11">
      <formula>H89&gt;0</formula>
    </cfRule>
    <cfRule type="expression" dxfId="3145" priority="12">
      <formula>H89&lt;0</formula>
    </cfRule>
  </conditionalFormatting>
  <conditionalFormatting sqref="J89:J102">
    <cfRule type="expression" dxfId="3144" priority="9">
      <formula>J89&gt;0</formula>
    </cfRule>
    <cfRule type="expression" dxfId="3143" priority="10">
      <formula>J89&lt;0</formula>
    </cfRule>
  </conditionalFormatting>
  <conditionalFormatting sqref="K89:K102">
    <cfRule type="expression" dxfId="3142" priority="7">
      <formula>K89&gt;0</formula>
    </cfRule>
    <cfRule type="expression" dxfId="3141" priority="8">
      <formula>K89&lt;0</formula>
    </cfRule>
  </conditionalFormatting>
  <conditionalFormatting sqref="L89:L102">
    <cfRule type="expression" dxfId="3140" priority="5">
      <formula>L89&gt;0</formula>
    </cfRule>
    <cfRule type="expression" dxfId="3139" priority="6">
      <formula>L89&lt;0</formula>
    </cfRule>
  </conditionalFormatting>
  <conditionalFormatting sqref="F25:F32">
    <cfRule type="expression" dxfId="3138" priority="3">
      <formula>F25&gt;0</formula>
    </cfRule>
    <cfRule type="expression" dxfId="3137" priority="4">
      <formula>F25&lt;0</formula>
    </cfRule>
  </conditionalFormatting>
  <conditionalFormatting sqref="H25:H32">
    <cfRule type="expression" dxfId="3136" priority="1">
      <formula>H25&gt;0</formula>
    </cfRule>
    <cfRule type="expression" dxfId="313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2555.4749999999999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2533.7303999999999</v>
      </c>
      <c r="R4" s="425">
        <v>3.4200000000000001E-2</v>
      </c>
      <c r="T4" s="694"/>
      <c r="U4" s="30"/>
    </row>
    <row r="5" spans="1:21" x14ac:dyDescent="0.25">
      <c r="B5" s="404">
        <v>43434</v>
      </c>
      <c r="C5" s="4">
        <v>2</v>
      </c>
      <c r="D5" s="3">
        <v>2440</v>
      </c>
      <c r="E5" s="3">
        <v>0</v>
      </c>
      <c r="F5" s="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20269.843199999999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20443.8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-173.95679999999993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-173.95679999999993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-8.5090247409972675E-3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13.060465979381442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2787.1034400000003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2761.7661360000002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7" si="1">C25*(E25-D25)</f>
        <v>84</v>
      </c>
      <c r="G25" s="39">
        <f t="shared" ref="G25:G37" si="2">D25*C25</f>
        <v>5736</v>
      </c>
      <c r="H25" s="179">
        <f t="shared" ref="H25:H37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2736.4288320000001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2711.0915279999999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2685.7542240000002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2660.4169200000001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2635.079616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2609.7423119999999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2584.4050080000002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2559.067704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2533.7303999999999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2508.3930959999998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2483.0557919999997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2457.718488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2432.3811839999998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2407.0438799999997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2381.7065759999996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2356.3692719999999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2331.0319680000002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2305.6946640000001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2280.35736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134" priority="31">
      <formula>F47&gt;0</formula>
    </cfRule>
    <cfRule type="expression" dxfId="3133" priority="32">
      <formula>F47&lt;0</formula>
    </cfRule>
  </conditionalFormatting>
  <conditionalFormatting sqref="Q7">
    <cfRule type="expression" dxfId="3132" priority="29">
      <formula>Q7&gt;0</formula>
    </cfRule>
    <cfRule type="expression" dxfId="3131" priority="30">
      <formula>Q7&lt;0</formula>
    </cfRule>
  </conditionalFormatting>
  <conditionalFormatting sqref="Q8">
    <cfRule type="expression" dxfId="3130" priority="27">
      <formula>Q8&gt;0</formula>
    </cfRule>
    <cfRule type="expression" dxfId="3129" priority="28">
      <formula>Q8&lt;0</formula>
    </cfRule>
  </conditionalFormatting>
  <conditionalFormatting sqref="F31:F46">
    <cfRule type="expression" dxfId="3128" priority="25">
      <formula>F31&gt;0</formula>
    </cfRule>
    <cfRule type="expression" dxfId="3127" priority="26">
      <formula>F31&lt;0</formula>
    </cfRule>
  </conditionalFormatting>
  <conditionalFormatting sqref="H31:H46">
    <cfRule type="expression" dxfId="3126" priority="23">
      <formula>H31&gt;0</formula>
    </cfRule>
    <cfRule type="expression" dxfId="3125" priority="24">
      <formula>H31&lt;0</formula>
    </cfRule>
  </conditionalFormatting>
  <conditionalFormatting sqref="Q10">
    <cfRule type="expression" dxfId="3124" priority="21">
      <formula>Q10&gt;0</formula>
    </cfRule>
    <cfRule type="expression" dxfId="3123" priority="22">
      <formula>Q10&lt;0</formula>
    </cfRule>
  </conditionalFormatting>
  <conditionalFormatting sqref="J25:J38">
    <cfRule type="expression" dxfId="3122" priority="19">
      <formula>J25&gt;0</formula>
    </cfRule>
    <cfRule type="expression" dxfId="3121" priority="20">
      <formula>J25&lt;0</formula>
    </cfRule>
  </conditionalFormatting>
  <conditionalFormatting sqref="K38">
    <cfRule type="expression" dxfId="3120" priority="17">
      <formula>K38&gt;0</formula>
    </cfRule>
    <cfRule type="expression" dxfId="3119" priority="18">
      <formula>K38&lt;0</formula>
    </cfRule>
  </conditionalFormatting>
  <conditionalFormatting sqref="L25:L38">
    <cfRule type="expression" dxfId="3118" priority="15">
      <formula>L25&gt;0</formula>
    </cfRule>
    <cfRule type="expression" dxfId="3117" priority="16">
      <formula>L25&lt;0</formula>
    </cfRule>
  </conditionalFormatting>
  <conditionalFormatting sqref="F89:F110">
    <cfRule type="expression" dxfId="3116" priority="13">
      <formula>F89&gt;0</formula>
    </cfRule>
    <cfRule type="expression" dxfId="3115" priority="14">
      <formula>F89&lt;0</formula>
    </cfRule>
  </conditionalFormatting>
  <conditionalFormatting sqref="H89:H110">
    <cfRule type="expression" dxfId="3114" priority="11">
      <formula>H89&gt;0</formula>
    </cfRule>
    <cfRule type="expression" dxfId="3113" priority="12">
      <formula>H89&lt;0</formula>
    </cfRule>
  </conditionalFormatting>
  <conditionalFormatting sqref="J89:J102">
    <cfRule type="expression" dxfId="3112" priority="9">
      <formula>J89&gt;0</formula>
    </cfRule>
    <cfRule type="expression" dxfId="3111" priority="10">
      <formula>J89&lt;0</formula>
    </cfRule>
  </conditionalFormatting>
  <conditionalFormatting sqref="K89:K102">
    <cfRule type="expression" dxfId="3110" priority="7">
      <formula>K89&gt;0</formula>
    </cfRule>
    <cfRule type="expression" dxfId="3109" priority="8">
      <formula>K89&lt;0</formula>
    </cfRule>
  </conditionalFormatting>
  <conditionalFormatting sqref="L89:L102">
    <cfRule type="expression" dxfId="3108" priority="5">
      <formula>L89&gt;0</formula>
    </cfRule>
    <cfRule type="expression" dxfId="3107" priority="6">
      <formula>L89&lt;0</formula>
    </cfRule>
  </conditionalFormatting>
  <conditionalFormatting sqref="F25:F30">
    <cfRule type="expression" dxfId="3106" priority="3">
      <formula>F25&gt;0</formula>
    </cfRule>
    <cfRule type="expression" dxfId="3105" priority="4">
      <formula>F25&lt;0</formula>
    </cfRule>
  </conditionalFormatting>
  <conditionalFormatting sqref="H25:H30">
    <cfRule type="expression" dxfId="3104" priority="1">
      <formula>H25&gt;0</formula>
    </cfRule>
    <cfRule type="expression" dxfId="310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8" t="s">
        <v>78</v>
      </c>
      <c r="P42" s="878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102" priority="35">
      <formula>N19&gt;0</formula>
    </cfRule>
    <cfRule type="expression" dxfId="310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100" priority="21">
      <formula>F25&gt;0</formula>
    </cfRule>
    <cfRule type="expression" dxfId="3099" priority="22">
      <formula>F25&lt;0</formula>
    </cfRule>
  </conditionalFormatting>
  <conditionalFormatting sqref="H25:H47">
    <cfRule type="expression" dxfId="3098" priority="19">
      <formula>H25&gt;0</formula>
    </cfRule>
    <cfRule type="expression" dxfId="3097" priority="20">
      <formula>H25&lt;0</formula>
    </cfRule>
  </conditionalFormatting>
  <conditionalFormatting sqref="I25:I27">
    <cfRule type="expression" dxfId="3096" priority="15">
      <formula>I25&gt;0</formula>
    </cfRule>
    <cfRule type="expression" dxfId="3095" priority="16">
      <formula>I25&lt;0</formula>
    </cfRule>
  </conditionalFormatting>
  <conditionalFormatting sqref="Q7">
    <cfRule type="expression" dxfId="3094" priority="5">
      <formula>Q7&gt;0</formula>
    </cfRule>
    <cfRule type="expression" dxfId="3093" priority="6">
      <formula>Q7&lt;0</formula>
    </cfRule>
  </conditionalFormatting>
  <conditionalFormatting sqref="Q8">
    <cfRule type="expression" dxfId="3092" priority="3">
      <formula>Q8&gt;0</formula>
    </cfRule>
    <cfRule type="expression" dxfId="309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090" priority="9">
      <formula>F36&gt;0</formula>
    </cfRule>
    <cfRule type="expression" dxfId="3089" priority="10">
      <formula>F36&lt;0</formula>
    </cfRule>
  </conditionalFormatting>
  <conditionalFormatting sqref="F25:F35">
    <cfRule type="expression" dxfId="3088" priority="7">
      <formula>F25&gt;0</formula>
    </cfRule>
    <cfRule type="expression" dxfId="3087" priority="8">
      <formula>F25&lt;0</formula>
    </cfRule>
  </conditionalFormatting>
  <conditionalFormatting sqref="H25:H35">
    <cfRule type="expression" dxfId="3086" priority="5">
      <formula>H25&gt;0</formula>
    </cfRule>
    <cfRule type="expression" dxfId="3085" priority="6">
      <formula>H25&lt;0</formula>
    </cfRule>
  </conditionalFormatting>
  <conditionalFormatting sqref="Q7">
    <cfRule type="expression" dxfId="3084" priority="3">
      <formula>Q7&gt;0</formula>
    </cfRule>
    <cfRule type="expression" dxfId="3083" priority="4">
      <formula>Q7&lt;0</formula>
    </cfRule>
  </conditionalFormatting>
  <conditionalFormatting sqref="Q8">
    <cfRule type="expression" dxfId="3082" priority="1">
      <formula>Q8&gt;0</formula>
    </cfRule>
    <cfRule type="expression" dxfId="308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8" t="s">
        <v>78</v>
      </c>
      <c r="P40" s="878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080" priority="37">
      <formula>F25&gt;0</formula>
    </cfRule>
    <cfRule type="expression" dxfId="3079" priority="38">
      <formula>F25&lt;0</formula>
    </cfRule>
  </conditionalFormatting>
  <conditionalFormatting sqref="Q7">
    <cfRule type="expression" dxfId="3078" priority="35">
      <formula>Q7&gt;0</formula>
    </cfRule>
    <cfRule type="expression" dxfId="3077" priority="36">
      <formula>Q7&lt;0</formula>
    </cfRule>
  </conditionalFormatting>
  <conditionalFormatting sqref="Q8">
    <cfRule type="expression" dxfId="3076" priority="33">
      <formula>Q8&gt;0</formula>
    </cfRule>
    <cfRule type="expression" dxfId="3075" priority="34">
      <formula>Q8&lt;0</formula>
    </cfRule>
  </conditionalFormatting>
  <conditionalFormatting sqref="F44:F46">
    <cfRule type="expression" dxfId="3074" priority="31">
      <formula>F44&gt;0</formula>
    </cfRule>
    <cfRule type="expression" dxfId="3073" priority="32">
      <formula>F44&lt;0</formula>
    </cfRule>
  </conditionalFormatting>
  <conditionalFormatting sqref="H44:H46">
    <cfRule type="expression" dxfId="3072" priority="29">
      <formula>H44&gt;0</formula>
    </cfRule>
    <cfRule type="expression" dxfId="3071" priority="30">
      <formula>H44&lt;0</formula>
    </cfRule>
  </conditionalFormatting>
  <conditionalFormatting sqref="F89:F110">
    <cfRule type="expression" dxfId="3070" priority="27">
      <formula>F89&gt;0</formula>
    </cfRule>
    <cfRule type="expression" dxfId="3069" priority="28">
      <formula>F89&lt;0</formula>
    </cfRule>
  </conditionalFormatting>
  <conditionalFormatting sqref="H89:H110">
    <cfRule type="expression" dxfId="3068" priority="25">
      <formula>H89&gt;0</formula>
    </cfRule>
    <cfRule type="expression" dxfId="3067" priority="26">
      <formula>H89&lt;0</formula>
    </cfRule>
  </conditionalFormatting>
  <conditionalFormatting sqref="Q10">
    <cfRule type="expression" dxfId="3066" priority="23">
      <formula>Q10&gt;0</formula>
    </cfRule>
    <cfRule type="expression" dxfId="3065" priority="24">
      <formula>Q10&lt;0</formula>
    </cfRule>
  </conditionalFormatting>
  <conditionalFormatting sqref="J25:J38">
    <cfRule type="expression" dxfId="3064" priority="21">
      <formula>J25&gt;0</formula>
    </cfRule>
    <cfRule type="expression" dxfId="3063" priority="22">
      <formula>J25&lt;0</formula>
    </cfRule>
  </conditionalFormatting>
  <conditionalFormatting sqref="K25:K38">
    <cfRule type="expression" dxfId="3062" priority="19">
      <formula>K25&gt;0</formula>
    </cfRule>
    <cfRule type="expression" dxfId="3061" priority="20">
      <formula>K25&lt;0</formula>
    </cfRule>
  </conditionalFormatting>
  <conditionalFormatting sqref="L25:L38">
    <cfRule type="expression" dxfId="3060" priority="17">
      <formula>L25&gt;0</formula>
    </cfRule>
    <cfRule type="expression" dxfId="3059" priority="18">
      <formula>L25&lt;0</formula>
    </cfRule>
  </conditionalFormatting>
  <conditionalFormatting sqref="J40">
    <cfRule type="expression" dxfId="3058" priority="15">
      <formula>J40&gt;0</formula>
    </cfRule>
    <cfRule type="expression" dxfId="3057" priority="16">
      <formula>J40&lt;0</formula>
    </cfRule>
  </conditionalFormatting>
  <conditionalFormatting sqref="L39">
    <cfRule type="expression" dxfId="3056" priority="11">
      <formula>L39&gt;0</formula>
    </cfRule>
    <cfRule type="expression" dxfId="3055" priority="12">
      <formula>L39&lt;0</formula>
    </cfRule>
  </conditionalFormatting>
  <conditionalFormatting sqref="F39">
    <cfRule type="expression" dxfId="3054" priority="9">
      <formula>F39&gt;0</formula>
    </cfRule>
    <cfRule type="expression" dxfId="3053" priority="10">
      <formula>F39&lt;0</formula>
    </cfRule>
  </conditionalFormatting>
  <conditionalFormatting sqref="H39">
    <cfRule type="expression" dxfId="3052" priority="7">
      <formula>H39&gt;0</formula>
    </cfRule>
    <cfRule type="expression" dxfId="3051" priority="8">
      <formula>H39&lt;0</formula>
    </cfRule>
  </conditionalFormatting>
  <conditionalFormatting sqref="J41">
    <cfRule type="expression" dxfId="3050" priority="5">
      <formula>J41&gt;0</formula>
    </cfRule>
    <cfRule type="expression" dxfId="3049" priority="6">
      <formula>J41&lt;0</formula>
    </cfRule>
  </conditionalFormatting>
  <conditionalFormatting sqref="J43">
    <cfRule type="expression" dxfId="3048" priority="3">
      <formula>J43&gt;0</formula>
    </cfRule>
    <cfRule type="expression" dxfId="3047" priority="4">
      <formula>J43&lt;0</formula>
    </cfRule>
  </conditionalFormatting>
  <conditionalFormatting sqref="J44">
    <cfRule type="expression" dxfId="3046" priority="1">
      <formula>J44&gt;0</formula>
    </cfRule>
    <cfRule type="expression" dxfId="304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044" priority="31">
      <formula>F29&gt;0</formula>
    </cfRule>
    <cfRule type="expression" dxfId="3043" priority="32">
      <formula>F29&lt;0</formula>
    </cfRule>
  </conditionalFormatting>
  <conditionalFormatting sqref="F29 F31:F35">
    <cfRule type="expression" dxfId="3042" priority="33">
      <formula>F29&gt;0</formula>
    </cfRule>
    <cfRule type="expression" dxfId="3041" priority="34">
      <formula>F29&lt;0</formula>
    </cfRule>
  </conditionalFormatting>
  <conditionalFormatting sqref="H29 H31:H35">
    <cfRule type="expression" dxfId="3040" priority="29">
      <formula>H29&gt;0</formula>
    </cfRule>
    <cfRule type="expression" dxfId="3039" priority="30">
      <formula>H29&lt;0</formula>
    </cfRule>
  </conditionalFormatting>
  <conditionalFormatting sqref="F21:F28">
    <cfRule type="expression" dxfId="3038" priority="27">
      <formula>F21&gt;0</formula>
    </cfRule>
    <cfRule type="expression" dxfId="3037" priority="28">
      <formula>F21&lt;0</formula>
    </cfRule>
  </conditionalFormatting>
  <conditionalFormatting sqref="H21:H28">
    <cfRule type="expression" dxfId="3036" priority="25">
      <formula>H21&gt;0</formula>
    </cfRule>
    <cfRule type="expression" dxfId="3035" priority="26">
      <formula>H21&lt;0</formula>
    </cfRule>
  </conditionalFormatting>
  <conditionalFormatting sqref="Q8">
    <cfRule type="expression" dxfId="3034" priority="21">
      <formula>Q8&gt;0</formula>
    </cfRule>
    <cfRule type="expression" dxfId="3033" priority="22">
      <formula>Q8&lt;0</formula>
    </cfRule>
  </conditionalFormatting>
  <conditionalFormatting sqref="Q7">
    <cfRule type="expression" dxfId="3032" priority="23">
      <formula>Q7&gt;0</formula>
    </cfRule>
    <cfRule type="expression" dxfId="3031" priority="24">
      <formula>Q7&lt;0</formula>
    </cfRule>
  </conditionalFormatting>
  <conditionalFormatting sqref="F30">
    <cfRule type="expression" dxfId="3030" priority="19">
      <formula>F30&gt;0</formula>
    </cfRule>
    <cfRule type="expression" dxfId="3029" priority="20">
      <formula>F30&lt;0</formula>
    </cfRule>
  </conditionalFormatting>
  <conditionalFormatting sqref="H30">
    <cfRule type="expression" dxfId="3028" priority="17">
      <formula>H30&gt;0</formula>
    </cfRule>
    <cfRule type="expression" dxfId="3027" priority="18">
      <formula>H30&lt;0</formula>
    </cfRule>
  </conditionalFormatting>
  <conditionalFormatting sqref="F68 F70:F74">
    <cfRule type="expression" dxfId="3026" priority="13">
      <formula>F68&gt;0</formula>
    </cfRule>
    <cfRule type="expression" dxfId="3025" priority="14">
      <formula>F68&lt;0</formula>
    </cfRule>
  </conditionalFormatting>
  <conditionalFormatting sqref="F68 F70:F74">
    <cfRule type="expression" dxfId="3024" priority="15">
      <formula>F68&gt;0</formula>
    </cfRule>
    <cfRule type="expression" dxfId="3023" priority="16">
      <formula>F68&lt;0</formula>
    </cfRule>
  </conditionalFormatting>
  <conditionalFormatting sqref="H68 H70:H74">
    <cfRule type="expression" dxfId="3022" priority="11">
      <formula>H68&gt;0</formula>
    </cfRule>
    <cfRule type="expression" dxfId="3021" priority="12">
      <formula>H68&lt;0</formula>
    </cfRule>
  </conditionalFormatting>
  <conditionalFormatting sqref="F60:F67">
    <cfRule type="expression" dxfId="3020" priority="9">
      <formula>F60&gt;0</formula>
    </cfRule>
    <cfRule type="expression" dxfId="3019" priority="10">
      <formula>F60&lt;0</formula>
    </cfRule>
  </conditionalFormatting>
  <conditionalFormatting sqref="H60:H67">
    <cfRule type="expression" dxfId="3018" priority="7">
      <formula>H60&gt;0</formula>
    </cfRule>
    <cfRule type="expression" dxfId="3017" priority="8">
      <formula>H60&lt;0</formula>
    </cfRule>
  </conditionalFormatting>
  <conditionalFormatting sqref="F69">
    <cfRule type="expression" dxfId="3016" priority="5">
      <formula>F69&gt;0</formula>
    </cfRule>
    <cfRule type="expression" dxfId="3015" priority="6">
      <formula>F69&lt;0</formula>
    </cfRule>
  </conditionalFormatting>
  <conditionalFormatting sqref="H69">
    <cfRule type="expression" dxfId="3014" priority="3">
      <formula>H69&gt;0</formula>
    </cfRule>
    <cfRule type="expression" dxfId="3013" priority="4">
      <formula>H69&lt;0</formula>
    </cfRule>
  </conditionalFormatting>
  <conditionalFormatting sqref="Q10">
    <cfRule type="expression" dxfId="3012" priority="1">
      <formula>Q10&gt;0</formula>
    </cfRule>
    <cfRule type="expression" dxfId="301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8" t="s">
        <v>78</v>
      </c>
      <c r="P40" s="87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010" priority="11">
      <formula>F33&gt;0</formula>
    </cfRule>
    <cfRule type="expression" dxfId="3009" priority="12">
      <formula>F33&lt;0</formula>
    </cfRule>
  </conditionalFormatting>
  <conditionalFormatting sqref="Q7">
    <cfRule type="expression" dxfId="3008" priority="9">
      <formula>Q7&gt;0</formula>
    </cfRule>
    <cfRule type="expression" dxfId="3007" priority="10">
      <formula>Q7&lt;0</formula>
    </cfRule>
  </conditionalFormatting>
  <conditionalFormatting sqref="Q8">
    <cfRule type="expression" dxfId="3006" priority="7">
      <formula>Q8&gt;0</formula>
    </cfRule>
    <cfRule type="expression" dxfId="3005" priority="8">
      <formula>Q8&lt;0</formula>
    </cfRule>
  </conditionalFormatting>
  <conditionalFormatting sqref="F25:F32">
    <cfRule type="expression" dxfId="3004" priority="5">
      <formula>F25&gt;0</formula>
    </cfRule>
    <cfRule type="expression" dxfId="3003" priority="6">
      <formula>F25&lt;0</formula>
    </cfRule>
  </conditionalFormatting>
  <conditionalFormatting sqref="H25:H32">
    <cfRule type="expression" dxfId="3002" priority="3">
      <formula>H25&gt;0</formula>
    </cfRule>
    <cfRule type="expression" dxfId="3001" priority="4">
      <formula>H25&lt;0</formula>
    </cfRule>
  </conditionalFormatting>
  <conditionalFormatting sqref="Q10">
    <cfRule type="expression" dxfId="3000" priority="1">
      <formula>Q10&gt;0</formula>
    </cfRule>
    <cfRule type="expression" dxfId="299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8" t="s">
        <v>78</v>
      </c>
      <c r="P15" s="878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998" priority="75">
      <formula>F32&gt;0</formula>
    </cfRule>
    <cfRule type="expression" dxfId="2997" priority="76">
      <formula>F32&lt;0</formula>
    </cfRule>
  </conditionalFormatting>
  <conditionalFormatting sqref="Q7">
    <cfRule type="expression" dxfId="2996" priority="73">
      <formula>Q7&gt;0</formula>
    </cfRule>
    <cfRule type="expression" dxfId="2995" priority="74">
      <formula>Q7&lt;0</formula>
    </cfRule>
  </conditionalFormatting>
  <conditionalFormatting sqref="Q8">
    <cfRule type="expression" dxfId="2994" priority="71">
      <formula>Q8&gt;0</formula>
    </cfRule>
    <cfRule type="expression" dxfId="299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992" priority="63">
      <formula>M58&gt;0</formula>
    </cfRule>
    <cfRule type="expression" dxfId="2991" priority="64">
      <formula>M58&lt;0</formula>
    </cfRule>
  </conditionalFormatting>
  <conditionalFormatting sqref="Q10">
    <cfRule type="expression" dxfId="2990" priority="61">
      <formula>Q10&gt;0</formula>
    </cfRule>
    <cfRule type="expression" dxfId="2989" priority="62">
      <formula>Q10&lt;0</formula>
    </cfRule>
  </conditionalFormatting>
  <conditionalFormatting sqref="F29:F31">
    <cfRule type="expression" dxfId="2988" priority="59">
      <formula>F29&gt;0</formula>
    </cfRule>
    <cfRule type="expression" dxfId="2987" priority="60">
      <formula>F29&lt;0</formula>
    </cfRule>
  </conditionalFormatting>
  <conditionalFormatting sqref="H29:H31">
    <cfRule type="expression" dxfId="2986" priority="57">
      <formula>H29&gt;0</formula>
    </cfRule>
    <cfRule type="expression" dxfId="2985" priority="58">
      <formula>H29&lt;0</formula>
    </cfRule>
  </conditionalFormatting>
  <conditionalFormatting sqref="F83:F94">
    <cfRule type="expression" dxfId="2984" priority="55">
      <formula>F83&gt;0</formula>
    </cfRule>
    <cfRule type="expression" dxfId="2983" priority="56">
      <formula>F83&lt;0</formula>
    </cfRule>
  </conditionalFormatting>
  <conditionalFormatting sqref="H83:H94">
    <cfRule type="expression" dxfId="2982" priority="53">
      <formula>H83&gt;0</formula>
    </cfRule>
    <cfRule type="expression" dxfId="2981" priority="54">
      <formula>H83&lt;0</formula>
    </cfRule>
  </conditionalFormatting>
  <conditionalFormatting sqref="J41">
    <cfRule type="expression" dxfId="2980" priority="51">
      <formula>J41&gt;0</formula>
    </cfRule>
    <cfRule type="expression" dxfId="2979" priority="52">
      <formula>J41&lt;0</formula>
    </cfRule>
  </conditionalFormatting>
  <conditionalFormatting sqref="J39:J47">
    <cfRule type="expression" dxfId="2978" priority="49">
      <formula>J39&gt;0</formula>
    </cfRule>
    <cfRule type="expression" dxfId="2977" priority="50">
      <formula>J39&lt;0</formula>
    </cfRule>
  </conditionalFormatting>
  <conditionalFormatting sqref="F48:F51 H48:H51">
    <cfRule type="expression" dxfId="2976" priority="47">
      <formula>F48&gt;0</formula>
    </cfRule>
    <cfRule type="expression" dxfId="2975" priority="48">
      <formula>F48&lt;0</formula>
    </cfRule>
  </conditionalFormatting>
  <conditionalFormatting sqref="J48:J57">
    <cfRule type="expression" dxfId="2974" priority="45">
      <formula>J48&gt;0</formula>
    </cfRule>
    <cfRule type="expression" dxfId="2973" priority="46">
      <formula>J48&lt;0</formula>
    </cfRule>
  </conditionalFormatting>
  <conditionalFormatting sqref="K45:K52">
    <cfRule type="expression" dxfId="2972" priority="43">
      <formula>K45&gt;0</formula>
    </cfRule>
    <cfRule type="expression" dxfId="2971" priority="44">
      <formula>K45&lt;0</formula>
    </cfRule>
  </conditionalFormatting>
  <conditionalFormatting sqref="K45:K52">
    <cfRule type="expression" dxfId="2970" priority="41">
      <formula>K45&gt;0</formula>
    </cfRule>
    <cfRule type="expression" dxfId="2969" priority="42">
      <formula>K45&lt;0</formula>
    </cfRule>
  </conditionalFormatting>
  <conditionalFormatting sqref="F102:F118 H102:H118 H120:H128 F120:F128">
    <cfRule type="expression" dxfId="2968" priority="37">
      <formula>F102&gt;0</formula>
    </cfRule>
    <cfRule type="expression" dxfId="2967" priority="38">
      <formula>F102&lt;0</formula>
    </cfRule>
  </conditionalFormatting>
  <conditionalFormatting sqref="F96:F101">
    <cfRule type="expression" dxfId="2966" priority="35">
      <formula>F96&gt;0</formula>
    </cfRule>
    <cfRule type="expression" dxfId="2965" priority="36">
      <formula>F96&lt;0</formula>
    </cfRule>
  </conditionalFormatting>
  <conditionalFormatting sqref="H96:H101">
    <cfRule type="expression" dxfId="2964" priority="33">
      <formula>H96&gt;0</formula>
    </cfRule>
    <cfRule type="expression" dxfId="2963" priority="34">
      <formula>H96&lt;0</formula>
    </cfRule>
  </conditionalFormatting>
  <conditionalFormatting sqref="J112">
    <cfRule type="expression" dxfId="2962" priority="31">
      <formula>J112&gt;0</formula>
    </cfRule>
    <cfRule type="expression" dxfId="2961" priority="32">
      <formula>J112&lt;0</formula>
    </cfRule>
  </conditionalFormatting>
  <conditionalFormatting sqref="J110:J118 J120">
    <cfRule type="expression" dxfId="2960" priority="29">
      <formula>J110&gt;0</formula>
    </cfRule>
    <cfRule type="expression" dxfId="2959" priority="30">
      <formula>J110&lt;0</formula>
    </cfRule>
  </conditionalFormatting>
  <conditionalFormatting sqref="F119 H119">
    <cfRule type="expression" dxfId="2958" priority="27">
      <formula>F119&gt;0</formula>
    </cfRule>
    <cfRule type="expression" dxfId="2957" priority="28">
      <formula>F119&lt;0</formula>
    </cfRule>
  </conditionalFormatting>
  <conditionalFormatting sqref="J119">
    <cfRule type="expression" dxfId="2956" priority="25">
      <formula>J119&gt;0</formula>
    </cfRule>
    <cfRule type="expression" dxfId="2955" priority="26">
      <formula>J119&lt;0</formula>
    </cfRule>
  </conditionalFormatting>
  <conditionalFormatting sqref="K112:K123">
    <cfRule type="expression" dxfId="2954" priority="23">
      <formula>K112&gt;0</formula>
    </cfRule>
    <cfRule type="expression" dxfId="2953" priority="24">
      <formula>K112&lt;0</formula>
    </cfRule>
  </conditionalFormatting>
  <conditionalFormatting sqref="K110:K123">
    <cfRule type="expression" dxfId="2952" priority="21">
      <formula>K110&gt;0</formula>
    </cfRule>
    <cfRule type="expression" dxfId="2951" priority="22">
      <formula>K110&lt;0</formula>
    </cfRule>
  </conditionalFormatting>
  <conditionalFormatting sqref="J121">
    <cfRule type="expression" dxfId="2950" priority="19">
      <formula>J121&gt;0</formula>
    </cfRule>
    <cfRule type="expression" dxfId="2949" priority="20">
      <formula>J121&lt;0</formula>
    </cfRule>
  </conditionalFormatting>
  <conditionalFormatting sqref="F25:F28">
    <cfRule type="expression" dxfId="2948" priority="17">
      <formula>F25&gt;0</formula>
    </cfRule>
    <cfRule type="expression" dxfId="2947" priority="18">
      <formula>F25&lt;0</formula>
    </cfRule>
  </conditionalFormatting>
  <conditionalFormatting sqref="H25:H28">
    <cfRule type="expression" dxfId="2946" priority="15">
      <formula>H25&gt;0</formula>
    </cfRule>
    <cfRule type="expression" dxfId="2945" priority="16">
      <formula>H25&lt;0</formula>
    </cfRule>
  </conditionalFormatting>
  <conditionalFormatting sqref="J27:J29">
    <cfRule type="expression" dxfId="2944" priority="13">
      <formula>J27&gt;0</formula>
    </cfRule>
    <cfRule type="expression" dxfId="2943" priority="14">
      <formula>J27&lt;0</formula>
    </cfRule>
  </conditionalFormatting>
  <conditionalFormatting sqref="J30:J31">
    <cfRule type="expression" dxfId="2942" priority="11">
      <formula>J30&gt;0</formula>
    </cfRule>
    <cfRule type="expression" dxfId="2941" priority="12">
      <formula>J30&lt;0</formula>
    </cfRule>
  </conditionalFormatting>
  <conditionalFormatting sqref="J33">
    <cfRule type="expression" dxfId="2940" priority="9">
      <formula>J33&gt;0</formula>
    </cfRule>
    <cfRule type="expression" dxfId="2939" priority="10">
      <formula>J33&lt;0</formula>
    </cfRule>
  </conditionalFormatting>
  <conditionalFormatting sqref="J34">
    <cfRule type="expression" dxfId="2938" priority="7">
      <formula>J34&gt;0</formula>
    </cfRule>
    <cfRule type="expression" dxfId="2937" priority="8">
      <formula>J34&lt;0</formula>
    </cfRule>
  </conditionalFormatting>
  <conditionalFormatting sqref="J35:J43">
    <cfRule type="expression" dxfId="2936" priority="5">
      <formula>J35&gt;0</formula>
    </cfRule>
    <cfRule type="expression" dxfId="293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934" priority="1">
      <formula>Q9&gt;0</formula>
    </cfRule>
    <cfRule type="expression" dxfId="293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8" t="s">
        <v>78</v>
      </c>
      <c r="P40" s="878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932" priority="15">
      <formula>F39&gt;0</formula>
    </cfRule>
    <cfRule type="expression" dxfId="2931" priority="16">
      <formula>F39&lt;0</formula>
    </cfRule>
  </conditionalFormatting>
  <conditionalFormatting sqref="Q7">
    <cfRule type="expression" dxfId="2930" priority="13">
      <formula>Q7&gt;0</formula>
    </cfRule>
    <cfRule type="expression" dxfId="2929" priority="14">
      <formula>Q7&lt;0</formula>
    </cfRule>
  </conditionalFormatting>
  <conditionalFormatting sqref="Q8">
    <cfRule type="expression" dxfId="2928" priority="11">
      <formula>Q8&gt;0</formula>
    </cfRule>
    <cfRule type="expression" dxfId="2927" priority="12">
      <formula>Q8&lt;0</formula>
    </cfRule>
  </conditionalFormatting>
  <conditionalFormatting sqref="F25:F38">
    <cfRule type="expression" dxfId="2926" priority="9">
      <formula>F25&gt;0</formula>
    </cfRule>
    <cfRule type="expression" dxfId="2925" priority="10">
      <formula>F25&lt;0</formula>
    </cfRule>
  </conditionalFormatting>
  <conditionalFormatting sqref="H25:H38">
    <cfRule type="expression" dxfId="2924" priority="7">
      <formula>H25&gt;0</formula>
    </cfRule>
    <cfRule type="expression" dxfId="2923" priority="8">
      <formula>H25&lt;0</formula>
    </cfRule>
  </conditionalFormatting>
  <conditionalFormatting sqref="M55">
    <cfRule type="expression" dxfId="2922" priority="3">
      <formula>M55&gt;0</formula>
    </cfRule>
    <cfRule type="expression" dxfId="2921" priority="4">
      <formula>M55&lt;0</formula>
    </cfRule>
  </conditionalFormatting>
  <conditionalFormatting sqref="Q10">
    <cfRule type="expression" dxfId="2920" priority="1">
      <formula>Q10&gt;0</formula>
    </cfRule>
    <cfRule type="expression" dxfId="291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8" t="s">
        <v>78</v>
      </c>
      <c r="P40" s="878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918" priority="27">
      <formula>F27&gt;0</formula>
    </cfRule>
    <cfRule type="expression" dxfId="2917" priority="28">
      <formula>F27&lt;0</formula>
    </cfRule>
  </conditionalFormatting>
  <conditionalFormatting sqref="Q8">
    <cfRule type="expression" dxfId="2916" priority="15">
      <formula>Q8&gt;0</formula>
    </cfRule>
    <cfRule type="expression" dxfId="2915" priority="16">
      <formula>Q8&lt;0</formula>
    </cfRule>
  </conditionalFormatting>
  <conditionalFormatting sqref="Q7">
    <cfRule type="expression" dxfId="2914" priority="17">
      <formula>Q7&gt;0</formula>
    </cfRule>
    <cfRule type="expression" dxfId="2913" priority="18">
      <formula>Q7&lt;0</formula>
    </cfRule>
  </conditionalFormatting>
  <conditionalFormatting sqref="F37:F38">
    <cfRule type="expression" dxfId="2912" priority="13">
      <formula>F37&gt;0</formula>
    </cfRule>
    <cfRule type="expression" dxfId="2911" priority="14">
      <formula>F37&lt;0</formula>
    </cfRule>
  </conditionalFormatting>
  <conditionalFormatting sqref="H37:H38">
    <cfRule type="expression" dxfId="2910" priority="11">
      <formula>H37&gt;0</formula>
    </cfRule>
    <cfRule type="expression" dxfId="2909" priority="12">
      <formula>H37&lt;0</formula>
    </cfRule>
  </conditionalFormatting>
  <conditionalFormatting sqref="F23:F26 H23:H26">
    <cfRule type="expression" dxfId="2908" priority="9">
      <formula>F23&gt;0</formula>
    </cfRule>
    <cfRule type="expression" dxfId="2907" priority="10">
      <formula>F23&lt;0</formula>
    </cfRule>
  </conditionalFormatting>
  <conditionalFormatting sqref="Q10">
    <cfRule type="expression" dxfId="2906" priority="3">
      <formula>Q10&gt;0</formula>
    </cfRule>
    <cfRule type="expression" dxfId="2905" priority="4">
      <formula>Q10&lt;0</formula>
    </cfRule>
  </conditionalFormatting>
  <conditionalFormatting sqref="F22 H22">
    <cfRule type="expression" dxfId="2904" priority="1">
      <formula>F22&gt;0</formula>
    </cfRule>
    <cfRule type="expression" dxfId="2903" priority="2">
      <formula>F22&lt;0</formula>
    </cfRule>
  </conditionalFormatting>
  <conditionalFormatting sqref="M41">
    <cfRule type="expression" dxfId="2902" priority="5">
      <formula>M41&gt;0</formula>
    </cfRule>
    <cfRule type="expression" dxfId="290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900" priority="29">
      <formula>F25&gt;0</formula>
    </cfRule>
    <cfRule type="expression" dxfId="2899" priority="30">
      <formula>F25&lt;0</formula>
    </cfRule>
  </conditionalFormatting>
  <conditionalFormatting sqref="Q7">
    <cfRule type="expression" dxfId="2898" priority="27">
      <formula>Q7&gt;0</formula>
    </cfRule>
    <cfRule type="expression" dxfId="2897" priority="28">
      <formula>Q7&lt;0</formula>
    </cfRule>
  </conditionalFormatting>
  <conditionalFormatting sqref="Q8">
    <cfRule type="expression" dxfId="2896" priority="25">
      <formula>Q8&gt;0</formula>
    </cfRule>
    <cfRule type="expression" dxfId="2895" priority="26">
      <formula>Q8&lt;0</formula>
    </cfRule>
  </conditionalFormatting>
  <conditionalFormatting sqref="Q10">
    <cfRule type="expression" dxfId="2894" priority="13">
      <formula>Q10&gt;0</formula>
    </cfRule>
    <cfRule type="expression" dxfId="2893" priority="14">
      <formula>Q10&lt;0</formula>
    </cfRule>
  </conditionalFormatting>
  <conditionalFormatting sqref="M46">
    <cfRule type="expression" dxfId="2892" priority="11">
      <formula>M46&gt;0</formula>
    </cfRule>
    <cfRule type="expression" dxfId="2891" priority="12">
      <formula>M46&lt;0</formula>
    </cfRule>
  </conditionalFormatting>
  <conditionalFormatting sqref="F80:F88 H80:H88">
    <cfRule type="expression" dxfId="2890" priority="9">
      <formula>F80&gt;0</formula>
    </cfRule>
    <cfRule type="expression" dxfId="2889" priority="10">
      <formula>F80&lt;0</formula>
    </cfRule>
  </conditionalFormatting>
  <conditionalFormatting sqref="F75:F79">
    <cfRule type="expression" dxfId="2888" priority="7">
      <formula>F75&gt;0</formula>
    </cfRule>
    <cfRule type="expression" dxfId="2887" priority="8">
      <formula>F75&lt;0</formula>
    </cfRule>
  </conditionalFormatting>
  <conditionalFormatting sqref="H75:H79">
    <cfRule type="expression" dxfId="2886" priority="5">
      <formula>H75&gt;0</formula>
    </cfRule>
    <cfRule type="expression" dxfId="2885" priority="6">
      <formula>H75&lt;0</formula>
    </cfRule>
  </conditionalFormatting>
  <conditionalFormatting sqref="F71:F74">
    <cfRule type="expression" dxfId="2884" priority="3">
      <formula>F71&gt;0</formula>
    </cfRule>
    <cfRule type="expression" dxfId="2883" priority="4">
      <formula>F71&lt;0</formula>
    </cfRule>
  </conditionalFormatting>
  <conditionalFormatting sqref="H71:H74">
    <cfRule type="expression" dxfId="2882" priority="1">
      <formula>H71&gt;0</formula>
    </cfRule>
    <cfRule type="expression" dxfId="288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404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89.88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94.65</v>
      </c>
      <c r="R4" s="425">
        <v>4.0099999999999997E-2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9465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8988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477</v>
      </c>
      <c r="R7" s="29">
        <v>43465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5.3070761014686246E-2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1.2204965662968833E-2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104.11500000000001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103.16850000000001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102.22200000000001</v>
      </c>
    </row>
    <row r="20" spans="1:16" x14ac:dyDescent="0.25">
      <c r="O20" s="81">
        <v>1.07</v>
      </c>
      <c r="P20" s="81">
        <f t="shared" si="0"/>
        <v>101.27550000000001</v>
      </c>
    </row>
    <row r="21" spans="1:16" x14ac:dyDescent="0.25">
      <c r="O21" s="81">
        <v>1.06</v>
      </c>
      <c r="P21" s="81">
        <f t="shared" si="0"/>
        <v>100.32900000000001</v>
      </c>
    </row>
    <row r="22" spans="1:16" x14ac:dyDescent="0.25">
      <c r="O22" s="81">
        <v>1.05</v>
      </c>
      <c r="P22" s="81">
        <f t="shared" si="0"/>
        <v>99.382500000000007</v>
      </c>
    </row>
    <row r="23" spans="1:16" x14ac:dyDescent="0.25">
      <c r="O23" s="81">
        <v>1.04</v>
      </c>
      <c r="P23" s="81">
        <f t="shared" si="0"/>
        <v>98.436000000000007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97.489500000000007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96.543000000000006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95.596500000000006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94.65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93.703500000000005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92.757000000000005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91.810500000000005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90.864000000000004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89.917500000000004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88.971000000000004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88.024500000000003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87.078000000000003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86.131500000000003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85.185000000000002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0" priority="35">
      <formula>F47&gt;0</formula>
    </cfRule>
    <cfRule type="expression" dxfId="2879" priority="36">
      <formula>F47&lt;0</formula>
    </cfRule>
  </conditionalFormatting>
  <conditionalFormatting sqref="Q7">
    <cfRule type="expression" dxfId="2878" priority="33">
      <formula>Q7&gt;0</formula>
    </cfRule>
    <cfRule type="expression" dxfId="2877" priority="34">
      <formula>Q7&lt;0</formula>
    </cfRule>
  </conditionalFormatting>
  <conditionalFormatting sqref="Q8">
    <cfRule type="expression" dxfId="2876" priority="31">
      <formula>Q8&gt;0</formula>
    </cfRule>
    <cfRule type="expression" dxfId="2875" priority="32">
      <formula>Q8&lt;0</formula>
    </cfRule>
  </conditionalFormatting>
  <conditionalFormatting sqref="F30:F46">
    <cfRule type="expression" dxfId="2874" priority="29">
      <formula>F30&gt;0</formula>
    </cfRule>
    <cfRule type="expression" dxfId="2873" priority="30">
      <formula>F30&lt;0</formula>
    </cfRule>
  </conditionalFormatting>
  <conditionalFormatting sqref="H30:H46">
    <cfRule type="expression" dxfId="2872" priority="27">
      <formula>H30&gt;0</formula>
    </cfRule>
    <cfRule type="expression" dxfId="2871" priority="28">
      <formula>H30&lt;0</formula>
    </cfRule>
  </conditionalFormatting>
  <conditionalFormatting sqref="Q10">
    <cfRule type="expression" dxfId="2870" priority="25">
      <formula>Q10&gt;0</formula>
    </cfRule>
    <cfRule type="expression" dxfId="2869" priority="26">
      <formula>Q10&lt;0</formula>
    </cfRule>
  </conditionalFormatting>
  <conditionalFormatting sqref="J25:J38">
    <cfRule type="expression" dxfId="2868" priority="23">
      <formula>J25&gt;0</formula>
    </cfRule>
    <cfRule type="expression" dxfId="2867" priority="24">
      <formula>J25&lt;0</formula>
    </cfRule>
  </conditionalFormatting>
  <conditionalFormatting sqref="K25:K38">
    <cfRule type="expression" dxfId="2866" priority="21">
      <formula>K25&gt;0</formula>
    </cfRule>
    <cfRule type="expression" dxfId="2865" priority="22">
      <formula>K25&lt;0</formula>
    </cfRule>
  </conditionalFormatting>
  <conditionalFormatting sqref="L25 L38">
    <cfRule type="expression" dxfId="2864" priority="19">
      <formula>L25&gt;0</formula>
    </cfRule>
    <cfRule type="expression" dxfId="2863" priority="20">
      <formula>L25&lt;0</formula>
    </cfRule>
  </conditionalFormatting>
  <conditionalFormatting sqref="F89:F110">
    <cfRule type="expression" dxfId="2862" priority="17">
      <formula>F89&gt;0</formula>
    </cfRule>
    <cfRule type="expression" dxfId="2861" priority="18">
      <formula>F89&lt;0</formula>
    </cfRule>
  </conditionalFormatting>
  <conditionalFormatting sqref="H89:H110">
    <cfRule type="expression" dxfId="2860" priority="15">
      <formula>H89&gt;0</formula>
    </cfRule>
    <cfRule type="expression" dxfId="2859" priority="16">
      <formula>H89&lt;0</formula>
    </cfRule>
  </conditionalFormatting>
  <conditionalFormatting sqref="J89:J102">
    <cfRule type="expression" dxfId="2858" priority="13">
      <formula>J89&gt;0</formula>
    </cfRule>
    <cfRule type="expression" dxfId="2857" priority="14">
      <formula>J89&lt;0</formula>
    </cfRule>
  </conditionalFormatting>
  <conditionalFormatting sqref="K89:K102">
    <cfRule type="expression" dxfId="2856" priority="11">
      <formula>K89&gt;0</formula>
    </cfRule>
    <cfRule type="expression" dxfId="2855" priority="12">
      <formula>K89&lt;0</formula>
    </cfRule>
  </conditionalFormatting>
  <conditionalFormatting sqref="L89:L102">
    <cfRule type="expression" dxfId="2854" priority="9">
      <formula>L89&gt;0</formula>
    </cfRule>
    <cfRule type="expression" dxfId="2853" priority="10">
      <formula>L89&lt;0</formula>
    </cfRule>
  </conditionalFormatting>
  <conditionalFormatting sqref="F29 F25:F26">
    <cfRule type="expression" dxfId="2852" priority="7">
      <formula>F25&gt;0</formula>
    </cfRule>
    <cfRule type="expression" dxfId="2851" priority="8">
      <formula>F25&lt;0</formula>
    </cfRule>
  </conditionalFormatting>
  <conditionalFormatting sqref="H29 H25:H27">
    <cfRule type="expression" dxfId="2850" priority="5">
      <formula>H25&gt;0</formula>
    </cfRule>
    <cfRule type="expression" dxfId="2849" priority="6">
      <formula>H25&lt;0</formula>
    </cfRule>
  </conditionalFormatting>
  <conditionalFormatting sqref="F27:F28">
    <cfRule type="expression" dxfId="2848" priority="3">
      <formula>F27&gt;0</formula>
    </cfRule>
    <cfRule type="expression" dxfId="2847" priority="4">
      <formula>F27&lt;0</formula>
    </cfRule>
  </conditionalFormatting>
  <conditionalFormatting sqref="H28">
    <cfRule type="expression" dxfId="2846" priority="1">
      <formula>H28&gt;0</formula>
    </cfRule>
    <cfRule type="expression" dxfId="284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59.16</v>
      </c>
      <c r="R4" s="425">
        <v>2.2599999999999999E-2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5916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-434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-434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-6.8346456692913379E-2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2.7045300878972282E-2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14.221153846153845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6" t="s">
        <v>78</v>
      </c>
      <c r="P18" s="786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65.076000000000008</v>
      </c>
    </row>
    <row r="20" spans="1:21" x14ac:dyDescent="0.25">
      <c r="O20" s="81">
        <v>1.0900000000000001</v>
      </c>
      <c r="P20" s="81">
        <f t="shared" ref="P20:P39" si="0">O20*$Q$4</f>
        <v>64.484400000000008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63.892800000000001</v>
      </c>
    </row>
    <row r="22" spans="1:21" x14ac:dyDescent="0.25">
      <c r="O22" s="81">
        <v>1.07</v>
      </c>
      <c r="P22" s="81">
        <f t="shared" si="0"/>
        <v>63.301200000000001</v>
      </c>
    </row>
    <row r="23" spans="1:21" x14ac:dyDescent="0.25">
      <c r="O23" s="81">
        <v>1.06</v>
      </c>
      <c r="P23" s="81">
        <f t="shared" si="0"/>
        <v>62.709600000000002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62.118000000000002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179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61.526399999999995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179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60.934799999999996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179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60.343199999999996</v>
      </c>
      <c r="T27" s="156">
        <v>43313</v>
      </c>
      <c r="U27" t="s">
        <v>1148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>C28*(E28-D28)</f>
        <v>-564.99999999999989</v>
      </c>
      <c r="G28" s="39">
        <f>D28*C28</f>
        <v>6350</v>
      </c>
      <c r="H28" s="179">
        <f>(E28-D28)/D28</f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59.751599999999996</v>
      </c>
      <c r="T28" s="156">
        <v>43314</v>
      </c>
      <c r="U28" t="s">
        <v>1151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1</v>
      </c>
      <c r="P29" s="81">
        <f t="shared" si="0"/>
        <v>59.16</v>
      </c>
      <c r="T29" s="156">
        <v>43326</v>
      </c>
      <c r="U29" t="s">
        <v>1150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0.99</v>
      </c>
      <c r="P30" s="81">
        <f t="shared" si="0"/>
        <v>58.568399999999997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57.976799999999997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57.385199999999998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56.793599999999998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56.201999999999991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55.610399999999991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55.018799999999999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54.427199999999999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53.835599999999999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53.244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844" priority="35">
      <formula>Q7&gt;0</formula>
    </cfRule>
    <cfRule type="expression" dxfId="2843" priority="36">
      <formula>Q7&lt;0</formula>
    </cfRule>
  </conditionalFormatting>
  <conditionalFormatting sqref="Q8">
    <cfRule type="expression" dxfId="2842" priority="33">
      <formula>Q8&gt;0</formula>
    </cfRule>
    <cfRule type="expression" dxfId="2841" priority="34">
      <formula>Q8&lt;0</formula>
    </cfRule>
  </conditionalFormatting>
  <conditionalFormatting sqref="F34:F54 F58:F63">
    <cfRule type="expression" dxfId="2840" priority="31">
      <formula>F34&gt;0</formula>
    </cfRule>
    <cfRule type="expression" dxfId="2839" priority="32">
      <formula>F34&lt;0</formula>
    </cfRule>
  </conditionalFormatting>
  <conditionalFormatting sqref="H34:H54 H58:H63">
    <cfRule type="expression" dxfId="2838" priority="29">
      <formula>H34&gt;0</formula>
    </cfRule>
    <cfRule type="expression" dxfId="2837" priority="30">
      <formula>H34&lt;0</formula>
    </cfRule>
  </conditionalFormatting>
  <conditionalFormatting sqref="Q10">
    <cfRule type="expression" dxfId="2836" priority="27">
      <formula>Q10&gt;0</formula>
    </cfRule>
    <cfRule type="expression" dxfId="2835" priority="28">
      <formula>Q10&lt;0</formula>
    </cfRule>
  </conditionalFormatting>
  <conditionalFormatting sqref="J25:J38">
    <cfRule type="expression" dxfId="2834" priority="25">
      <formula>J25&gt;0</formula>
    </cfRule>
    <cfRule type="expression" dxfId="2833" priority="26">
      <formula>J25&lt;0</formula>
    </cfRule>
  </conditionalFormatting>
  <conditionalFormatting sqref="K25:K35 K37:K38">
    <cfRule type="expression" dxfId="2832" priority="23">
      <formula>K25&gt;0</formula>
    </cfRule>
    <cfRule type="expression" dxfId="2831" priority="24">
      <formula>K25&lt;0</formula>
    </cfRule>
  </conditionalFormatting>
  <conditionalFormatting sqref="F89:F110">
    <cfRule type="expression" dxfId="2830" priority="19">
      <formula>F89&gt;0</formula>
    </cfRule>
    <cfRule type="expression" dxfId="2829" priority="20">
      <formula>F89&lt;0</formula>
    </cfRule>
  </conditionalFormatting>
  <conditionalFormatting sqref="H89:H110">
    <cfRule type="expression" dxfId="2828" priority="17">
      <formula>H89&gt;0</formula>
    </cfRule>
    <cfRule type="expression" dxfId="2827" priority="18">
      <formula>H89&lt;0</formula>
    </cfRule>
  </conditionalFormatting>
  <conditionalFormatting sqref="J89:J102">
    <cfRule type="expression" dxfId="2826" priority="15">
      <formula>J89&gt;0</formula>
    </cfRule>
    <cfRule type="expression" dxfId="2825" priority="16">
      <formula>J89&lt;0</formula>
    </cfRule>
  </conditionalFormatting>
  <conditionalFormatting sqref="K89:K102">
    <cfRule type="expression" dxfId="2824" priority="13">
      <formula>K89&gt;0</formula>
    </cfRule>
    <cfRule type="expression" dxfId="2823" priority="14">
      <formula>K89&lt;0</formula>
    </cfRule>
  </conditionalFormatting>
  <conditionalFormatting sqref="L89:L102">
    <cfRule type="expression" dxfId="2822" priority="11">
      <formula>L89&gt;0</formula>
    </cfRule>
    <cfRule type="expression" dxfId="2821" priority="12">
      <formula>L89&lt;0</formula>
    </cfRule>
  </conditionalFormatting>
  <conditionalFormatting sqref="F25:F33">
    <cfRule type="expression" dxfId="2820" priority="9">
      <formula>F25&gt;0</formula>
    </cfRule>
    <cfRule type="expression" dxfId="2819" priority="10">
      <formula>F25&lt;0</formula>
    </cfRule>
  </conditionalFormatting>
  <conditionalFormatting sqref="H25:H33">
    <cfRule type="expression" dxfId="2818" priority="7">
      <formula>H25&gt;0</formula>
    </cfRule>
    <cfRule type="expression" dxfId="2817" priority="8">
      <formula>H25&lt;0</formula>
    </cfRule>
  </conditionalFormatting>
  <conditionalFormatting sqref="J54">
    <cfRule type="expression" dxfId="2816" priority="5">
      <formula>J54&gt;0</formula>
    </cfRule>
    <cfRule type="expression" dxfId="2815" priority="6">
      <formula>J54&lt;0</formula>
    </cfRule>
  </conditionalFormatting>
  <conditionalFormatting sqref="F55:F57">
    <cfRule type="expression" dxfId="2814" priority="3">
      <formula>F55&gt;0</formula>
    </cfRule>
    <cfRule type="expression" dxfId="2813" priority="4">
      <formula>F55&lt;0</formula>
    </cfRule>
  </conditionalFormatting>
  <conditionalFormatting sqref="H55:H57">
    <cfRule type="expression" dxfId="2812" priority="1">
      <formula>H55&gt;0</formula>
    </cfRule>
    <cfRule type="expression" dxfId="281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810" priority="21">
      <formula>F47&gt;0</formula>
    </cfRule>
    <cfRule type="expression" dxfId="2809" priority="22">
      <formula>F47&lt;0</formula>
    </cfRule>
  </conditionalFormatting>
  <conditionalFormatting sqref="Q7">
    <cfRule type="expression" dxfId="2808" priority="19">
      <formula>Q7&gt;0</formula>
    </cfRule>
    <cfRule type="expression" dxfId="2807" priority="20">
      <formula>Q7&lt;0</formula>
    </cfRule>
  </conditionalFormatting>
  <conditionalFormatting sqref="Q8">
    <cfRule type="expression" dxfId="2806" priority="17">
      <formula>Q8&gt;0</formula>
    </cfRule>
    <cfRule type="expression" dxfId="2805" priority="18">
      <formula>Q8&lt;0</formula>
    </cfRule>
  </conditionalFormatting>
  <conditionalFormatting sqref="F25:F46">
    <cfRule type="expression" dxfId="2804" priority="15">
      <formula>F25&gt;0</formula>
    </cfRule>
    <cfRule type="expression" dxfId="2803" priority="16">
      <formula>F25&lt;0</formula>
    </cfRule>
  </conditionalFormatting>
  <conditionalFormatting sqref="H25:H46">
    <cfRule type="expression" dxfId="2802" priority="13">
      <formula>H25&gt;0</formula>
    </cfRule>
    <cfRule type="expression" dxfId="2801" priority="14">
      <formula>H25&lt;0</formula>
    </cfRule>
  </conditionalFormatting>
  <conditionalFormatting sqref="F89:F110">
    <cfRule type="expression" dxfId="2800" priority="11">
      <formula>F89&gt;0</formula>
    </cfRule>
    <cfRule type="expression" dxfId="2799" priority="12">
      <formula>F89&lt;0</formula>
    </cfRule>
  </conditionalFormatting>
  <conditionalFormatting sqref="H89:H110">
    <cfRule type="expression" dxfId="2798" priority="9">
      <formula>H89&gt;0</formula>
    </cfRule>
    <cfRule type="expression" dxfId="2797" priority="10">
      <formula>H89&lt;0</formula>
    </cfRule>
  </conditionalFormatting>
  <conditionalFormatting sqref="Q10">
    <cfRule type="expression" dxfId="2796" priority="7">
      <formula>Q10&gt;0</formula>
    </cfRule>
    <cfRule type="expression" dxfId="2795" priority="8">
      <formula>Q10&lt;0</formula>
    </cfRule>
  </conditionalFormatting>
  <conditionalFormatting sqref="J25:J38">
    <cfRule type="expression" dxfId="2794" priority="5">
      <formula>J25&gt;0</formula>
    </cfRule>
    <cfRule type="expression" dxfId="2793" priority="6">
      <formula>J25&lt;0</formula>
    </cfRule>
  </conditionalFormatting>
  <conditionalFormatting sqref="K25:K38">
    <cfRule type="expression" dxfId="2792" priority="3">
      <formula>K25&gt;0</formula>
    </cfRule>
    <cfRule type="expression" dxfId="2791" priority="4">
      <formula>K25&lt;0</formula>
    </cfRule>
  </conditionalFormatting>
  <conditionalFormatting sqref="L25:L38">
    <cfRule type="expression" dxfId="2790" priority="1">
      <formula>L25&gt;0</formula>
    </cfRule>
    <cfRule type="expression" dxfId="278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788" priority="23">
      <formula>F34&gt;0</formula>
    </cfRule>
    <cfRule type="expression" dxfId="2787" priority="24">
      <formula>F34&lt;0</formula>
    </cfRule>
  </conditionalFormatting>
  <conditionalFormatting sqref="Q7">
    <cfRule type="expression" dxfId="2786" priority="21">
      <formula>Q7&gt;0</formula>
    </cfRule>
    <cfRule type="expression" dxfId="2785" priority="22">
      <formula>Q7&lt;0</formula>
    </cfRule>
  </conditionalFormatting>
  <conditionalFormatting sqref="Q8">
    <cfRule type="expression" dxfId="2784" priority="19">
      <formula>Q8&gt;0</formula>
    </cfRule>
    <cfRule type="expression" dxfId="2783" priority="20">
      <formula>Q8&lt;0</formula>
    </cfRule>
  </conditionalFormatting>
  <conditionalFormatting sqref="F25:F33">
    <cfRule type="expression" dxfId="2782" priority="17">
      <formula>F25&gt;0</formula>
    </cfRule>
    <cfRule type="expression" dxfId="2781" priority="18">
      <formula>F25&lt;0</formula>
    </cfRule>
  </conditionalFormatting>
  <conditionalFormatting sqref="H25:H33">
    <cfRule type="expression" dxfId="2780" priority="15">
      <formula>H25&gt;0</formula>
    </cfRule>
    <cfRule type="expression" dxfId="2779" priority="16">
      <formula>H25&lt;0</formula>
    </cfRule>
  </conditionalFormatting>
  <conditionalFormatting sqref="M46">
    <cfRule type="expression" dxfId="2778" priority="13">
      <formula>M46&gt;0</formula>
    </cfRule>
    <cfRule type="expression" dxfId="2777" priority="14">
      <formula>M46&lt;0</formula>
    </cfRule>
  </conditionalFormatting>
  <conditionalFormatting sqref="F79:F87 H79:H87">
    <cfRule type="expression" dxfId="2776" priority="11">
      <formula>F79&gt;0</formula>
    </cfRule>
    <cfRule type="expression" dxfId="2775" priority="12">
      <formula>F79&lt;0</formula>
    </cfRule>
  </conditionalFormatting>
  <conditionalFormatting sqref="F70:F78">
    <cfRule type="expression" dxfId="2774" priority="9">
      <formula>F70&gt;0</formula>
    </cfRule>
    <cfRule type="expression" dxfId="2773" priority="10">
      <formula>F70&lt;0</formula>
    </cfRule>
  </conditionalFormatting>
  <conditionalFormatting sqref="H70:H78">
    <cfRule type="expression" dxfId="2772" priority="7">
      <formula>H70&gt;0</formula>
    </cfRule>
    <cfRule type="expression" dxfId="2771" priority="8">
      <formula>H70&lt;0</formula>
    </cfRule>
  </conditionalFormatting>
  <conditionalFormatting sqref="J27:K27 J30:K30 J33:K33 J36:K36 J39:K39 J42:K42">
    <cfRule type="expression" dxfId="2770" priority="5">
      <formula>J27&gt;0</formula>
    </cfRule>
    <cfRule type="expression" dxfId="2769" priority="6">
      <formula>J27&lt;0</formula>
    </cfRule>
  </conditionalFormatting>
  <conditionalFormatting sqref="J28:K29 J31:K32 J34:K35 J37:K38 J40:K41">
    <cfRule type="expression" dxfId="2768" priority="3">
      <formula>J28&gt;0</formula>
    </cfRule>
    <cfRule type="expression" dxfId="2767" priority="4">
      <formula>J28&lt;0</formula>
    </cfRule>
  </conditionalFormatting>
  <conditionalFormatting sqref="L27:L42">
    <cfRule type="expression" dxfId="2766" priority="1">
      <formula>L27&gt;0</formula>
    </cfRule>
    <cfRule type="expression" dxfId="276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764" priority="9">
      <formula>F57&gt;0</formula>
    </cfRule>
    <cfRule type="expression" dxfId="2763" priority="10">
      <formula>F57&lt;0</formula>
    </cfRule>
  </conditionalFormatting>
  <conditionalFormatting sqref="Q7">
    <cfRule type="expression" dxfId="2762" priority="7">
      <formula>Q7&gt;0</formula>
    </cfRule>
    <cfRule type="expression" dxfId="2761" priority="8">
      <formula>Q7&lt;0</formula>
    </cfRule>
  </conditionalFormatting>
  <conditionalFormatting sqref="Q8">
    <cfRule type="expression" dxfId="2760" priority="5">
      <formula>Q8&gt;0</formula>
    </cfRule>
    <cfRule type="expression" dxfId="2759" priority="6">
      <formula>Q8&lt;0</formula>
    </cfRule>
  </conditionalFormatting>
  <conditionalFormatting sqref="F25:F56">
    <cfRule type="expression" dxfId="2758" priority="3">
      <formula>F25&gt;0</formula>
    </cfRule>
    <cfRule type="expression" dxfId="2757" priority="4">
      <formula>F25&lt;0</formula>
    </cfRule>
  </conditionalFormatting>
  <conditionalFormatting sqref="H25:H56">
    <cfRule type="expression" dxfId="2756" priority="1">
      <formula>H25&gt;0</formula>
    </cfRule>
    <cfRule type="expression" dxfId="275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49.707133333333331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50.559899999999999</v>
      </c>
      <c r="R4" s="425">
        <v>2.1999999999999999E-2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15167.97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>C6*D6+E6</f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14912.14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255.82999999999993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255.82999999999993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1.7155820693743482E-2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2.5712076171036734E-2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179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179">
        <f t="shared" si="2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179">
        <f t="shared" si="2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179">
        <f t="shared" si="2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179">
        <f t="shared" si="2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179">
        <f t="shared" si="2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179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179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179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179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179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179">
        <f t="shared" si="5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179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6">C39*(E39-D39)</f>
        <v>-53.999999999999915</v>
      </c>
      <c r="G39" s="39">
        <f t="shared" ref="G39:G49" si="7">D39*C39</f>
        <v>15099</v>
      </c>
      <c r="H39" s="179">
        <f t="shared" ref="H39:H49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179">
        <f t="shared" si="8"/>
        <v>8.5436121597456723E-3</v>
      </c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179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55.61589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179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55.110291000000004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179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54.604692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179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54.099093000000003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179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53.593494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179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53.087895000000003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179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52.582295999999999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6"/>
        <v>96.870000000001255</v>
      </c>
      <c r="G48" s="39">
        <f t="shared" si="7"/>
        <v>14912.13</v>
      </c>
      <c r="H48" s="179">
        <f t="shared" si="8"/>
        <v>6.4960538836505086E-3</v>
      </c>
      <c r="I48" s="186" t="s">
        <v>1334</v>
      </c>
      <c r="J48" s="39"/>
      <c r="K48" s="39"/>
      <c r="L48" s="39"/>
      <c r="O48" s="81">
        <v>1.03</v>
      </c>
      <c r="P48" s="81">
        <f t="shared" si="9"/>
        <v>52.076697000000003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6"/>
        <v>-20.129999999998915</v>
      </c>
      <c r="G49" s="39">
        <f t="shared" si="7"/>
        <v>14912.13</v>
      </c>
      <c r="H49" s="179">
        <f t="shared" si="8"/>
        <v>-1.3499077596559926E-3</v>
      </c>
      <c r="I49" s="39"/>
      <c r="J49" s="39"/>
      <c r="K49" s="39"/>
      <c r="L49" s="39"/>
      <c r="O49" s="81">
        <v>1.02</v>
      </c>
      <c r="P49" s="81">
        <f t="shared" si="9"/>
        <v>51.571097999999999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" si="10">C50*(E50-D50)</f>
        <v>-71.129999999999427</v>
      </c>
      <c r="G50" s="39">
        <f t="shared" ref="G50" si="11">D50*C50</f>
        <v>14912.13</v>
      </c>
      <c r="H50" s="179">
        <f t="shared" ref="H50" si="12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9"/>
        <v>51.065499000000003</v>
      </c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O51" s="81">
        <v>1</v>
      </c>
      <c r="P51" s="81">
        <f t="shared" si="9"/>
        <v>50.559899999999999</v>
      </c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O52" s="81">
        <v>0.99</v>
      </c>
      <c r="P52" s="81">
        <f t="shared" si="9"/>
        <v>50.054300999999995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9"/>
        <v>49.548701999999999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9"/>
        <v>49.043102999999995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9"/>
        <v>48.537503999999998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9"/>
        <v>48.031904999999995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9"/>
        <v>47.526305999999998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9"/>
        <v>47.020707000000002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9"/>
        <v>46.515107999999998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9"/>
        <v>46.009509000000001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9"/>
        <v>45.503909999999998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754" priority="35">
      <formula>F60&gt;0</formula>
    </cfRule>
    <cfRule type="expression" dxfId="2753" priority="36">
      <formula>F60&lt;0</formula>
    </cfRule>
  </conditionalFormatting>
  <conditionalFormatting sqref="Q7">
    <cfRule type="expression" dxfId="2752" priority="33">
      <formula>Q7&gt;0</formula>
    </cfRule>
    <cfRule type="expression" dxfId="2751" priority="34">
      <formula>Q7&lt;0</formula>
    </cfRule>
  </conditionalFormatting>
  <conditionalFormatting sqref="Q8">
    <cfRule type="expression" dxfId="2750" priority="31">
      <formula>Q8&gt;0</formula>
    </cfRule>
    <cfRule type="expression" dxfId="2749" priority="32">
      <formula>Q8&lt;0</formula>
    </cfRule>
  </conditionalFormatting>
  <conditionalFormatting sqref="F30:F59">
    <cfRule type="expression" dxfId="2748" priority="29">
      <formula>F30&gt;0</formula>
    </cfRule>
    <cfRule type="expression" dxfId="2747" priority="30">
      <formula>F30&lt;0</formula>
    </cfRule>
  </conditionalFormatting>
  <conditionalFormatting sqref="H30:H59">
    <cfRule type="expression" dxfId="2746" priority="27">
      <formula>H30&gt;0</formula>
    </cfRule>
    <cfRule type="expression" dxfId="2745" priority="28">
      <formula>H30&lt;0</formula>
    </cfRule>
  </conditionalFormatting>
  <conditionalFormatting sqref="Q10">
    <cfRule type="expression" dxfId="2744" priority="25">
      <formula>Q10&gt;0</formula>
    </cfRule>
    <cfRule type="expression" dxfId="2743" priority="26">
      <formula>Q10&lt;0</formula>
    </cfRule>
  </conditionalFormatting>
  <conditionalFormatting sqref="J27:J35">
    <cfRule type="expression" dxfId="2742" priority="23">
      <formula>J27&gt;0</formula>
    </cfRule>
    <cfRule type="expression" dxfId="2741" priority="24">
      <formula>J27&lt;0</formula>
    </cfRule>
  </conditionalFormatting>
  <conditionalFormatting sqref="K27:K38">
    <cfRule type="expression" dxfId="2740" priority="21">
      <formula>K27&gt;0</formula>
    </cfRule>
    <cfRule type="expression" dxfId="2739" priority="22">
      <formula>K27&lt;0</formula>
    </cfRule>
  </conditionalFormatting>
  <conditionalFormatting sqref="L27:L38">
    <cfRule type="expression" dxfId="2738" priority="19">
      <formula>L27&gt;0</formula>
    </cfRule>
    <cfRule type="expression" dxfId="2737" priority="20">
      <formula>L27&lt;0</formula>
    </cfRule>
  </conditionalFormatting>
  <conditionalFormatting sqref="F89:F110">
    <cfRule type="expression" dxfId="2736" priority="17">
      <formula>F89&gt;0</formula>
    </cfRule>
    <cfRule type="expression" dxfId="2735" priority="18">
      <formula>F89&lt;0</formula>
    </cfRule>
  </conditionalFormatting>
  <conditionalFormatting sqref="H89:H110">
    <cfRule type="expression" dxfId="2734" priority="15">
      <formula>H89&gt;0</formula>
    </cfRule>
    <cfRule type="expression" dxfId="2733" priority="16">
      <formula>H89&lt;0</formula>
    </cfRule>
  </conditionalFormatting>
  <conditionalFormatting sqref="J89:J102">
    <cfRule type="expression" dxfId="2732" priority="13">
      <formula>J89&gt;0</formula>
    </cfRule>
    <cfRule type="expression" dxfId="2731" priority="14">
      <formula>J89&lt;0</formula>
    </cfRule>
  </conditionalFormatting>
  <conditionalFormatting sqref="K89:K102">
    <cfRule type="expression" dxfId="2730" priority="11">
      <formula>K89&gt;0</formula>
    </cfRule>
    <cfRule type="expression" dxfId="2729" priority="12">
      <formula>K89&lt;0</formula>
    </cfRule>
  </conditionalFormatting>
  <conditionalFormatting sqref="L89:L102">
    <cfRule type="expression" dxfId="2728" priority="9">
      <formula>L89&gt;0</formula>
    </cfRule>
    <cfRule type="expression" dxfId="2727" priority="10">
      <formula>L89&lt;0</formula>
    </cfRule>
  </conditionalFormatting>
  <conditionalFormatting sqref="F29">
    <cfRule type="expression" dxfId="2726" priority="7">
      <formula>F29&gt;0</formula>
    </cfRule>
    <cfRule type="expression" dxfId="2725" priority="8">
      <formula>F29&lt;0</formula>
    </cfRule>
  </conditionalFormatting>
  <conditionalFormatting sqref="H29">
    <cfRule type="expression" dxfId="2724" priority="5">
      <formula>H29&gt;0</formula>
    </cfRule>
    <cfRule type="expression" dxfId="2723" priority="6">
      <formula>H29&lt;0</formula>
    </cfRule>
  </conditionalFormatting>
  <conditionalFormatting sqref="F25:F28 H25:H28">
    <cfRule type="expression" dxfId="2722" priority="1">
      <formula>F25&gt;0</formula>
    </cfRule>
    <cfRule type="expression" dxfId="272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79.5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79.5</v>
      </c>
      <c r="R4" s="405">
        <v>2.1299999999999999E-2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3043.4599999999955</v>
      </c>
      <c r="R7">
        <v>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2846.25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2.5157232704402517E-2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11.397849462365592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87.45</v>
      </c>
    </row>
    <row r="22" spans="1:16" x14ac:dyDescent="0.25">
      <c r="O22" s="81">
        <v>1.0900000000000001</v>
      </c>
      <c r="P22" s="81">
        <f t="shared" ref="P22:P41" si="2">O22*$Q$4</f>
        <v>86.655000000000001</v>
      </c>
    </row>
    <row r="23" spans="1:16" x14ac:dyDescent="0.25">
      <c r="O23" s="81">
        <v>1.08</v>
      </c>
      <c r="P23" s="81">
        <f t="shared" si="2"/>
        <v>85.86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2"/>
        <v>85.065000000000012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84.27000000000001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83.475000000000009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82.68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81.885000000000005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81.09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80.295000000000002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79.5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4" si="8">C32*(E32-D32)</f>
        <v>1405.0005000000019</v>
      </c>
      <c r="G32" s="39">
        <f t="shared" ref="G32:G44" si="9">D32*C32</f>
        <v>9646.9994999999999</v>
      </c>
      <c r="H32" s="179">
        <f t="shared" ref="H32:H44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78.704999999999998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77.91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77.114999999999995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76.319999999999993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75.524999999999991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74.72999999999999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73.935000000000002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73.14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72.344999999999999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71.55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720" priority="27">
      <formula>F57&gt;0</formula>
    </cfRule>
    <cfRule type="expression" dxfId="2719" priority="28">
      <formula>F57&lt;0</formula>
    </cfRule>
  </conditionalFormatting>
  <conditionalFormatting sqref="Q7">
    <cfRule type="expression" dxfId="2718" priority="25">
      <formula>Q7&gt;0</formula>
    </cfRule>
    <cfRule type="expression" dxfId="2717" priority="26">
      <formula>Q7&lt;0</formula>
    </cfRule>
  </conditionalFormatting>
  <conditionalFormatting sqref="Q8">
    <cfRule type="expression" dxfId="2716" priority="23">
      <formula>Q8&gt;0</formula>
    </cfRule>
    <cfRule type="expression" dxfId="2715" priority="24">
      <formula>Q8&lt;0</formula>
    </cfRule>
  </conditionalFormatting>
  <conditionalFormatting sqref="M58">
    <cfRule type="expression" dxfId="2714" priority="17">
      <formula>M58&gt;0</formula>
    </cfRule>
    <cfRule type="expression" dxfId="2713" priority="18">
      <formula>M58&lt;0</formula>
    </cfRule>
  </conditionalFormatting>
  <conditionalFormatting sqref="F84:F115">
    <cfRule type="expression" dxfId="2712" priority="15">
      <formula>F84&gt;0</formula>
    </cfRule>
    <cfRule type="expression" dxfId="2711" priority="16">
      <formula>F84&lt;0</formula>
    </cfRule>
  </conditionalFormatting>
  <conditionalFormatting sqref="H84:H115">
    <cfRule type="expression" dxfId="2710" priority="13">
      <formula>H84&gt;0</formula>
    </cfRule>
    <cfRule type="expression" dxfId="2709" priority="14">
      <formula>H84&lt;0</formula>
    </cfRule>
  </conditionalFormatting>
  <conditionalFormatting sqref="F25:F56 H25:H56">
    <cfRule type="expression" dxfId="2708" priority="11">
      <formula>F25&gt;0</formula>
    </cfRule>
    <cfRule type="expression" dxfId="2707" priority="12">
      <formula>F25&lt;0</formula>
    </cfRule>
  </conditionalFormatting>
  <conditionalFormatting sqref="J28:J30 K25:K30 J31:K38">
    <cfRule type="expression" dxfId="2706" priority="7">
      <formula>J25&gt;0</formula>
    </cfRule>
    <cfRule type="expression" dxfId="2705" priority="8">
      <formula>J25&lt;0</formula>
    </cfRule>
  </conditionalFormatting>
  <conditionalFormatting sqref="K39:K42">
    <cfRule type="expression" dxfId="2704" priority="5">
      <formula>K39&gt;0</formula>
    </cfRule>
    <cfRule type="expression" dxfId="2703" priority="6">
      <formula>K39&lt;0</formula>
    </cfRule>
  </conditionalFormatting>
  <conditionalFormatting sqref="K43">
    <cfRule type="expression" dxfId="2702" priority="3">
      <formula>K43&gt;0</formula>
    </cfRule>
    <cfRule type="expression" dxfId="2701" priority="4">
      <formula>K43&lt;0</formula>
    </cfRule>
  </conditionalFormatting>
  <conditionalFormatting sqref="K44">
    <cfRule type="expression" dxfId="2700" priority="1">
      <formula>K44&gt;0</formula>
    </cfRule>
    <cfRule type="expression" dxfId="2699" priority="2">
      <formula>K44&lt;0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98" priority="21">
      <formula>F47&gt;0</formula>
    </cfRule>
    <cfRule type="expression" dxfId="2697" priority="22">
      <formula>F47&lt;0</formula>
    </cfRule>
  </conditionalFormatting>
  <conditionalFormatting sqref="Q7">
    <cfRule type="expression" dxfId="2696" priority="19">
      <formula>Q7&gt;0</formula>
    </cfRule>
    <cfRule type="expression" dxfId="2695" priority="20">
      <formula>Q7&lt;0</formula>
    </cfRule>
  </conditionalFormatting>
  <conditionalFormatting sqref="Q8">
    <cfRule type="expression" dxfId="2694" priority="17">
      <formula>Q8&gt;0</formula>
    </cfRule>
    <cfRule type="expression" dxfId="2693" priority="18">
      <formula>Q8&lt;0</formula>
    </cfRule>
  </conditionalFormatting>
  <conditionalFormatting sqref="F25:F46">
    <cfRule type="expression" dxfId="2692" priority="15">
      <formula>F25&gt;0</formula>
    </cfRule>
    <cfRule type="expression" dxfId="2691" priority="16">
      <formula>F25&lt;0</formula>
    </cfRule>
  </conditionalFormatting>
  <conditionalFormatting sqref="H25:H46">
    <cfRule type="expression" dxfId="2690" priority="13">
      <formula>H25&gt;0</formula>
    </cfRule>
    <cfRule type="expression" dxfId="2689" priority="14">
      <formula>H25&lt;0</formula>
    </cfRule>
  </conditionalFormatting>
  <conditionalFormatting sqref="F89:F110">
    <cfRule type="expression" dxfId="2688" priority="11">
      <formula>F89&gt;0</formula>
    </cfRule>
    <cfRule type="expression" dxfId="2687" priority="12">
      <formula>F89&lt;0</formula>
    </cfRule>
  </conditionalFormatting>
  <conditionalFormatting sqref="H89:H110">
    <cfRule type="expression" dxfId="2686" priority="9">
      <formula>H89&gt;0</formula>
    </cfRule>
    <cfRule type="expression" dxfId="2685" priority="10">
      <formula>H89&lt;0</formula>
    </cfRule>
  </conditionalFormatting>
  <conditionalFormatting sqref="Q10">
    <cfRule type="expression" dxfId="2684" priority="7">
      <formula>Q10&gt;0</formula>
    </cfRule>
    <cfRule type="expression" dxfId="2683" priority="8">
      <formula>Q10&lt;0</formula>
    </cfRule>
  </conditionalFormatting>
  <conditionalFormatting sqref="J25:J38">
    <cfRule type="expression" dxfId="2682" priority="5">
      <formula>J25&gt;0</formula>
    </cfRule>
    <cfRule type="expression" dxfId="2681" priority="6">
      <formula>J25&lt;0</formula>
    </cfRule>
  </conditionalFormatting>
  <conditionalFormatting sqref="K25:K38">
    <cfRule type="expression" dxfId="2680" priority="3">
      <formula>K25&gt;0</formula>
    </cfRule>
    <cfRule type="expression" dxfId="2679" priority="4">
      <formula>K25&lt;0</formula>
    </cfRule>
  </conditionalFormatting>
  <conditionalFormatting sqref="L25:L38">
    <cfRule type="expression" dxfId="2678" priority="1">
      <formula>L25&gt;0</formula>
    </cfRule>
    <cfRule type="expression" dxfId="267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222.55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222.55</v>
      </c>
      <c r="R4" s="425">
        <v>5.4999999999999997E-3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164.93000000000029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244.80500000000004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242.57950000000002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240.35400000000004</v>
      </c>
    </row>
    <row r="20" spans="1:16" x14ac:dyDescent="0.25">
      <c r="O20" s="81">
        <v>1.07</v>
      </c>
      <c r="P20" s="81">
        <f t="shared" si="0"/>
        <v>238.12850000000003</v>
      </c>
    </row>
    <row r="21" spans="1:16" x14ac:dyDescent="0.25">
      <c r="O21" s="81">
        <v>1.06</v>
      </c>
      <c r="P21" s="81">
        <f t="shared" si="0"/>
        <v>235.90300000000002</v>
      </c>
    </row>
    <row r="22" spans="1:16" x14ac:dyDescent="0.25">
      <c r="O22" s="81">
        <v>1.05</v>
      </c>
      <c r="P22" s="81">
        <f t="shared" si="0"/>
        <v>233.67750000000001</v>
      </c>
    </row>
    <row r="23" spans="1:16" x14ac:dyDescent="0.25">
      <c r="O23" s="81">
        <v>1.04</v>
      </c>
      <c r="P23" s="81">
        <f t="shared" si="0"/>
        <v>231.45200000000003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229.22650000000002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227.001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224.77550000000002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222.55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220.3245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218.09900000000002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215.87350000000001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213.648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211.42250000000001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209.197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206.97150000000002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204.74600000000001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202.52050000000003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200.29500000000002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76" priority="35">
      <formula>F47&gt;0</formula>
    </cfRule>
    <cfRule type="expression" dxfId="2675" priority="36">
      <formula>F47&lt;0</formula>
    </cfRule>
  </conditionalFormatting>
  <conditionalFormatting sqref="Q7">
    <cfRule type="expression" dxfId="2674" priority="33">
      <formula>Q7&gt;0</formula>
    </cfRule>
    <cfRule type="expression" dxfId="2673" priority="34">
      <formula>Q7&lt;0</formula>
    </cfRule>
  </conditionalFormatting>
  <conditionalFormatting sqref="Q8">
    <cfRule type="expression" dxfId="2672" priority="31">
      <formula>Q8&gt;0</formula>
    </cfRule>
    <cfRule type="expression" dxfId="2671" priority="32">
      <formula>Q8&lt;0</formula>
    </cfRule>
  </conditionalFormatting>
  <conditionalFormatting sqref="F30:F46">
    <cfRule type="expression" dxfId="2670" priority="29">
      <formula>F30&gt;0</formula>
    </cfRule>
    <cfRule type="expression" dxfId="2669" priority="30">
      <formula>F30&lt;0</formula>
    </cfRule>
  </conditionalFormatting>
  <conditionalFormatting sqref="H30:H46">
    <cfRule type="expression" dxfId="2668" priority="27">
      <formula>H30&gt;0</formula>
    </cfRule>
    <cfRule type="expression" dxfId="2667" priority="28">
      <formula>H30&lt;0</formula>
    </cfRule>
  </conditionalFormatting>
  <conditionalFormatting sqref="Q10">
    <cfRule type="expression" dxfId="2666" priority="25">
      <formula>Q10&gt;0</formula>
    </cfRule>
    <cfRule type="expression" dxfId="2665" priority="26">
      <formula>Q10&lt;0</formula>
    </cfRule>
  </conditionalFormatting>
  <conditionalFormatting sqref="J25:J38">
    <cfRule type="expression" dxfId="2664" priority="23">
      <formula>J25&gt;0</formula>
    </cfRule>
    <cfRule type="expression" dxfId="2663" priority="24">
      <formula>J25&lt;0</formula>
    </cfRule>
  </conditionalFormatting>
  <conditionalFormatting sqref="K25:K38">
    <cfRule type="expression" dxfId="2662" priority="21">
      <formula>K25&gt;0</formula>
    </cfRule>
    <cfRule type="expression" dxfId="2661" priority="22">
      <formula>K25&lt;0</formula>
    </cfRule>
  </conditionalFormatting>
  <conditionalFormatting sqref="L25 L38">
    <cfRule type="expression" dxfId="2660" priority="19">
      <formula>L25&gt;0</formula>
    </cfRule>
    <cfRule type="expression" dxfId="2659" priority="20">
      <formula>L25&lt;0</formula>
    </cfRule>
  </conditionalFormatting>
  <conditionalFormatting sqref="F89:F110">
    <cfRule type="expression" dxfId="2658" priority="17">
      <formula>F89&gt;0</formula>
    </cfRule>
    <cfRule type="expression" dxfId="2657" priority="18">
      <formula>F89&lt;0</formula>
    </cfRule>
  </conditionalFormatting>
  <conditionalFormatting sqref="H89:H110">
    <cfRule type="expression" dxfId="2656" priority="15">
      <formula>H89&gt;0</formula>
    </cfRule>
    <cfRule type="expression" dxfId="2655" priority="16">
      <formula>H89&lt;0</formula>
    </cfRule>
  </conditionalFormatting>
  <conditionalFormatting sqref="J89:J102">
    <cfRule type="expression" dxfId="2654" priority="13">
      <formula>J89&gt;0</formula>
    </cfRule>
    <cfRule type="expression" dxfId="2653" priority="14">
      <formula>J89&lt;0</formula>
    </cfRule>
  </conditionalFormatting>
  <conditionalFormatting sqref="K89:K102">
    <cfRule type="expression" dxfId="2652" priority="11">
      <formula>K89&gt;0</formula>
    </cfRule>
    <cfRule type="expression" dxfId="2651" priority="12">
      <formula>K89&lt;0</formula>
    </cfRule>
  </conditionalFormatting>
  <conditionalFormatting sqref="L89:L102">
    <cfRule type="expression" dxfId="2650" priority="9">
      <formula>L89&gt;0</formula>
    </cfRule>
    <cfRule type="expression" dxfId="2649" priority="10">
      <formula>L89&lt;0</formula>
    </cfRule>
  </conditionalFormatting>
  <conditionalFormatting sqref="F25 F29">
    <cfRule type="expression" dxfId="2648" priority="7">
      <formula>F25&gt;0</formula>
    </cfRule>
    <cfRule type="expression" dxfId="2647" priority="8">
      <formula>F25&lt;0</formula>
    </cfRule>
  </conditionalFormatting>
  <conditionalFormatting sqref="H29 H25:H27">
    <cfRule type="expression" dxfId="2646" priority="5">
      <formula>H25&gt;0</formula>
    </cfRule>
    <cfRule type="expression" dxfId="2645" priority="6">
      <formula>H25&lt;0</formula>
    </cfRule>
  </conditionalFormatting>
  <conditionalFormatting sqref="F26:F28">
    <cfRule type="expression" dxfId="2644" priority="3">
      <formula>F26&gt;0</formula>
    </cfRule>
    <cfRule type="expression" dxfId="2643" priority="4">
      <formula>F26&lt;0</formula>
    </cfRule>
  </conditionalFormatting>
  <conditionalFormatting sqref="H28">
    <cfRule type="expression" dxfId="2642" priority="1">
      <formula>H28&gt;0</formula>
    </cfRule>
    <cfRule type="expression" dxfId="264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1289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1297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0" priority="35">
      <formula>F47&gt;0</formula>
    </cfRule>
    <cfRule type="expression" dxfId="2639" priority="36">
      <formula>F47&lt;0</formula>
    </cfRule>
  </conditionalFormatting>
  <conditionalFormatting sqref="Q7">
    <cfRule type="expression" dxfId="2638" priority="33">
      <formula>Q7&gt;0</formula>
    </cfRule>
    <cfRule type="expression" dxfId="2637" priority="34">
      <formula>Q7&lt;0</formula>
    </cfRule>
  </conditionalFormatting>
  <conditionalFormatting sqref="Q8">
    <cfRule type="expression" dxfId="2636" priority="31">
      <formula>Q8&gt;0</formula>
    </cfRule>
    <cfRule type="expression" dxfId="2635" priority="32">
      <formula>Q8&lt;0</formula>
    </cfRule>
  </conditionalFormatting>
  <conditionalFormatting sqref="F30:F46">
    <cfRule type="expression" dxfId="2634" priority="29">
      <formula>F30&gt;0</formula>
    </cfRule>
    <cfRule type="expression" dxfId="2633" priority="30">
      <formula>F30&lt;0</formula>
    </cfRule>
  </conditionalFormatting>
  <conditionalFormatting sqref="H30:H46">
    <cfRule type="expression" dxfId="2632" priority="27">
      <formula>H30&gt;0</formula>
    </cfRule>
    <cfRule type="expression" dxfId="2631" priority="28">
      <formula>H30&lt;0</formula>
    </cfRule>
  </conditionalFormatting>
  <conditionalFormatting sqref="Q10">
    <cfRule type="expression" dxfId="2630" priority="25">
      <formula>Q10&gt;0</formula>
    </cfRule>
    <cfRule type="expression" dxfId="2629" priority="26">
      <formula>Q10&lt;0</formula>
    </cfRule>
  </conditionalFormatting>
  <conditionalFormatting sqref="J25:J38">
    <cfRule type="expression" dxfId="2628" priority="23">
      <formula>J25&gt;0</formula>
    </cfRule>
    <cfRule type="expression" dxfId="2627" priority="24">
      <formula>J25&lt;0</formula>
    </cfRule>
  </conditionalFormatting>
  <conditionalFormatting sqref="K25:K38">
    <cfRule type="expression" dxfId="2626" priority="21">
      <formula>K25&gt;0</formula>
    </cfRule>
    <cfRule type="expression" dxfId="2625" priority="22">
      <formula>K25&lt;0</formula>
    </cfRule>
  </conditionalFormatting>
  <conditionalFormatting sqref="L25 L38">
    <cfRule type="expression" dxfId="2624" priority="19">
      <formula>L25&gt;0</formula>
    </cfRule>
    <cfRule type="expression" dxfId="2623" priority="20">
      <formula>L25&lt;0</formula>
    </cfRule>
  </conditionalFormatting>
  <conditionalFormatting sqref="F89:F110">
    <cfRule type="expression" dxfId="2622" priority="17">
      <formula>F89&gt;0</formula>
    </cfRule>
    <cfRule type="expression" dxfId="2621" priority="18">
      <formula>F89&lt;0</formula>
    </cfRule>
  </conditionalFormatting>
  <conditionalFormatting sqref="H89:H110">
    <cfRule type="expression" dxfId="2620" priority="15">
      <formula>H89&gt;0</formula>
    </cfRule>
    <cfRule type="expression" dxfId="2619" priority="16">
      <formula>H89&lt;0</formula>
    </cfRule>
  </conditionalFormatting>
  <conditionalFormatting sqref="J89:J102">
    <cfRule type="expression" dxfId="2618" priority="13">
      <formula>J89&gt;0</formula>
    </cfRule>
    <cfRule type="expression" dxfId="2617" priority="14">
      <formula>J89&lt;0</formula>
    </cfRule>
  </conditionalFormatting>
  <conditionalFormatting sqref="K89:K102">
    <cfRule type="expression" dxfId="2616" priority="11">
      <formula>K89&gt;0</formula>
    </cfRule>
    <cfRule type="expression" dxfId="2615" priority="12">
      <formula>K89&lt;0</formula>
    </cfRule>
  </conditionalFormatting>
  <conditionalFormatting sqref="L89:L102">
    <cfRule type="expression" dxfId="2614" priority="9">
      <formula>L89&gt;0</formula>
    </cfRule>
    <cfRule type="expression" dxfId="2613" priority="10">
      <formula>L89&lt;0</formula>
    </cfRule>
  </conditionalFormatting>
  <conditionalFormatting sqref="F29 F25:F26">
    <cfRule type="expression" dxfId="2612" priority="7">
      <formula>F25&gt;0</formula>
    </cfRule>
    <cfRule type="expression" dxfId="2611" priority="8">
      <formula>F25&lt;0</formula>
    </cfRule>
  </conditionalFormatting>
  <conditionalFormatting sqref="H29 H25:H27">
    <cfRule type="expression" dxfId="2610" priority="5">
      <formula>H25&gt;0</formula>
    </cfRule>
    <cfRule type="expression" dxfId="2609" priority="6">
      <formula>H25&lt;0</formula>
    </cfRule>
  </conditionalFormatting>
  <conditionalFormatting sqref="F27:F28">
    <cfRule type="expression" dxfId="2608" priority="3">
      <formula>F27&gt;0</formula>
    </cfRule>
    <cfRule type="expression" dxfId="2607" priority="4">
      <formula>F27&lt;0</formula>
    </cfRule>
  </conditionalFormatting>
  <conditionalFormatting sqref="H28">
    <cfRule type="expression" dxfId="2606" priority="1">
      <formula>H28&gt;0</formula>
    </cfRule>
    <cfRule type="expression" dxfId="260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1322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28.309899999999999</v>
      </c>
      <c r="R4" s="425">
        <v>4.8500000000000001E-2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2830.99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239.98999999999978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239.98999999999978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9.2624469316865993E-2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6.4340681818181809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31.140890000000002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30.857791000000002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30.574692000000002</v>
      </c>
    </row>
    <row r="20" spans="1:16" x14ac:dyDescent="0.25">
      <c r="O20" s="81">
        <v>1.07</v>
      </c>
      <c r="P20" s="81">
        <f t="shared" si="0"/>
        <v>30.291592999999999</v>
      </c>
    </row>
    <row r="21" spans="1:16" x14ac:dyDescent="0.25">
      <c r="O21" s="81">
        <v>1.06</v>
      </c>
      <c r="P21" s="81">
        <f t="shared" si="0"/>
        <v>30.008493999999999</v>
      </c>
    </row>
    <row r="22" spans="1:16" x14ac:dyDescent="0.25">
      <c r="O22" s="81">
        <v>1.05</v>
      </c>
      <c r="P22" s="81">
        <f t="shared" si="0"/>
        <v>29.725394999999999</v>
      </c>
    </row>
    <row r="23" spans="1:16" x14ac:dyDescent="0.25">
      <c r="O23" s="81">
        <v>1.04</v>
      </c>
      <c r="P23" s="81">
        <f t="shared" si="0"/>
        <v>29.442295999999999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29.159196999999999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28.876097999999999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28.592998999999999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28.309899999999999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28.026800999999999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27.743701999999999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27.460602999999999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27.177503999999999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26.894404999999999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26.611305999999999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26.328206999999999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26.045107999999999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25.762008999999999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25.478909999999999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04" priority="43">
      <formula>F54&gt;0</formula>
    </cfRule>
    <cfRule type="expression" dxfId="2603" priority="44">
      <formula>F54&lt;0</formula>
    </cfRule>
  </conditionalFormatting>
  <conditionalFormatting sqref="Q7">
    <cfRule type="expression" dxfId="2602" priority="41">
      <formula>Q7&gt;0</formula>
    </cfRule>
    <cfRule type="expression" dxfId="2601" priority="42">
      <formula>Q7&lt;0</formula>
    </cfRule>
  </conditionalFormatting>
  <conditionalFormatting sqref="Q8">
    <cfRule type="expression" dxfId="2600" priority="39">
      <formula>Q8&gt;0</formula>
    </cfRule>
    <cfRule type="expression" dxfId="2599" priority="40">
      <formula>Q8&lt;0</formula>
    </cfRule>
  </conditionalFormatting>
  <conditionalFormatting sqref="F33:F36 F38:F53">
    <cfRule type="expression" dxfId="2598" priority="37">
      <formula>F33&gt;0</formula>
    </cfRule>
    <cfRule type="expression" dxfId="2597" priority="38">
      <formula>F33&lt;0</formula>
    </cfRule>
  </conditionalFormatting>
  <conditionalFormatting sqref="H33:H36 H38:H53">
    <cfRule type="expression" dxfId="2596" priority="35">
      <formula>H33&gt;0</formula>
    </cfRule>
    <cfRule type="expression" dxfId="2595" priority="36">
      <formula>H33&lt;0</formula>
    </cfRule>
  </conditionalFormatting>
  <conditionalFormatting sqref="Q10">
    <cfRule type="expression" dxfId="2594" priority="33">
      <formula>Q10&gt;0</formula>
    </cfRule>
    <cfRule type="expression" dxfId="2593" priority="34">
      <formula>Q10&lt;0</formula>
    </cfRule>
  </conditionalFormatting>
  <conditionalFormatting sqref="J25:J37">
    <cfRule type="expression" dxfId="2592" priority="31">
      <formula>J25&gt;0</formula>
    </cfRule>
    <cfRule type="expression" dxfId="2591" priority="32">
      <formula>J25&lt;0</formula>
    </cfRule>
  </conditionalFormatting>
  <conditionalFormatting sqref="K25:K38">
    <cfRule type="expression" dxfId="2590" priority="29">
      <formula>K25&gt;0</formula>
    </cfRule>
    <cfRule type="expression" dxfId="2589" priority="30">
      <formula>K25&lt;0</formula>
    </cfRule>
  </conditionalFormatting>
  <conditionalFormatting sqref="L25">
    <cfRule type="expression" dxfId="2588" priority="27">
      <formula>L25&gt;0</formula>
    </cfRule>
    <cfRule type="expression" dxfId="2587" priority="28">
      <formula>L25&lt;0</formula>
    </cfRule>
  </conditionalFormatting>
  <conditionalFormatting sqref="F89:F110">
    <cfRule type="expression" dxfId="2586" priority="25">
      <formula>F89&gt;0</formula>
    </cfRule>
    <cfRule type="expression" dxfId="2585" priority="26">
      <formula>F89&lt;0</formula>
    </cfRule>
  </conditionalFormatting>
  <conditionalFormatting sqref="H89:H110">
    <cfRule type="expression" dxfId="2584" priority="23">
      <formula>H89&gt;0</formula>
    </cfRule>
    <cfRule type="expression" dxfId="2583" priority="24">
      <formula>H89&lt;0</formula>
    </cfRule>
  </conditionalFormatting>
  <conditionalFormatting sqref="J89:J102">
    <cfRule type="expression" dxfId="2582" priority="21">
      <formula>J89&gt;0</formula>
    </cfRule>
    <cfRule type="expression" dxfId="2581" priority="22">
      <formula>J89&lt;0</formula>
    </cfRule>
  </conditionalFormatting>
  <conditionalFormatting sqref="K89:K102">
    <cfRule type="expression" dxfId="2580" priority="19">
      <formula>K89&gt;0</formula>
    </cfRule>
    <cfRule type="expression" dxfId="2579" priority="20">
      <formula>K89&lt;0</formula>
    </cfRule>
  </conditionalFormatting>
  <conditionalFormatting sqref="L89:L102">
    <cfRule type="expression" dxfId="2578" priority="17">
      <formula>L89&gt;0</formula>
    </cfRule>
    <cfRule type="expression" dxfId="2577" priority="18">
      <formula>L89&lt;0</formula>
    </cfRule>
  </conditionalFormatting>
  <conditionalFormatting sqref="F29:F32">
    <cfRule type="expression" dxfId="2576" priority="15">
      <formula>F29&gt;0</formula>
    </cfRule>
    <cfRule type="expression" dxfId="2575" priority="16">
      <formula>F29&lt;0</formula>
    </cfRule>
  </conditionalFormatting>
  <conditionalFormatting sqref="H29:H32">
    <cfRule type="expression" dxfId="2574" priority="13">
      <formula>H29&gt;0</formula>
    </cfRule>
    <cfRule type="expression" dxfId="2573" priority="14">
      <formula>H29&lt;0</formula>
    </cfRule>
  </conditionalFormatting>
  <conditionalFormatting sqref="F25:F28">
    <cfRule type="expression" dxfId="2572" priority="11">
      <formula>F25&gt;0</formula>
    </cfRule>
    <cfRule type="expression" dxfId="2571" priority="12">
      <formula>F25&lt;0</formula>
    </cfRule>
  </conditionalFormatting>
  <conditionalFormatting sqref="H25:H28">
    <cfRule type="expression" dxfId="2570" priority="9">
      <formula>H25&gt;0</formula>
    </cfRule>
    <cfRule type="expression" dxfId="2569" priority="10">
      <formula>H25&lt;0</formula>
    </cfRule>
  </conditionalFormatting>
  <conditionalFormatting sqref="F37">
    <cfRule type="expression" dxfId="2568" priority="7">
      <formula>F37&gt;0</formula>
    </cfRule>
    <cfRule type="expression" dxfId="2567" priority="8">
      <formula>F37&lt;0</formula>
    </cfRule>
  </conditionalFormatting>
  <conditionalFormatting sqref="H37">
    <cfRule type="expression" dxfId="2566" priority="5">
      <formula>H37&gt;0</formula>
    </cfRule>
    <cfRule type="expression" dxfId="2565" priority="6">
      <formula>H37&lt;0</formula>
    </cfRule>
  </conditionalFormatting>
  <conditionalFormatting sqref="J49">
    <cfRule type="expression" dxfId="2564" priority="3">
      <formula>J49&gt;0</formula>
    </cfRule>
    <cfRule type="expression" dxfId="2563" priority="4">
      <formula>J49&lt;0</formula>
    </cfRule>
  </conditionalFormatting>
  <conditionalFormatting sqref="J38:J48">
    <cfRule type="expression" dxfId="2562" priority="1">
      <formula>J38&gt;0</formula>
    </cfRule>
    <cfRule type="expression" dxfId="256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55.57</v>
      </c>
      <c r="R4" s="425">
        <v>1.7600000000000001E-2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5557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97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1.7765567765567765E-2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2.0788195069281985E-2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61.127000000000002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60.571300000000008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60.015600000000006</v>
      </c>
    </row>
    <row r="20" spans="1:16" x14ac:dyDescent="0.25">
      <c r="O20" s="81">
        <v>1.07</v>
      </c>
      <c r="P20" s="81">
        <f t="shared" si="0"/>
        <v>59.459900000000005</v>
      </c>
    </row>
    <row r="21" spans="1:16" x14ac:dyDescent="0.25">
      <c r="O21" s="81">
        <v>1.06</v>
      </c>
      <c r="P21" s="81">
        <f t="shared" si="0"/>
        <v>58.904200000000003</v>
      </c>
    </row>
    <row r="22" spans="1:16" x14ac:dyDescent="0.25">
      <c r="O22" s="81">
        <v>1.05</v>
      </c>
      <c r="P22" s="81">
        <f t="shared" si="0"/>
        <v>58.348500000000001</v>
      </c>
    </row>
    <row r="23" spans="1:16" x14ac:dyDescent="0.25">
      <c r="O23" s="81">
        <v>1.04</v>
      </c>
      <c r="P23" s="81">
        <f t="shared" si="0"/>
        <v>57.7928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57.237100000000005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56.681400000000004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56.125700000000002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55.57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55.014299999999999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54.458599999999997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53.902899999999995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53.347200000000001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52.791499999999999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52.235799999999998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51.680100000000003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51.124400000000001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50.5687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50.012999999999998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60" priority="35">
      <formula>F47&gt;0</formula>
    </cfRule>
    <cfRule type="expression" dxfId="2559" priority="36">
      <formula>F47&lt;0</formula>
    </cfRule>
  </conditionalFormatting>
  <conditionalFormatting sqref="Q7">
    <cfRule type="expression" dxfId="2558" priority="33">
      <formula>Q7&gt;0</formula>
    </cfRule>
    <cfRule type="expression" dxfId="2557" priority="34">
      <formula>Q7&lt;0</formula>
    </cfRule>
  </conditionalFormatting>
  <conditionalFormatting sqref="Q8">
    <cfRule type="expression" dxfId="2556" priority="31">
      <formula>Q8&gt;0</formula>
    </cfRule>
    <cfRule type="expression" dxfId="2555" priority="32">
      <formula>Q8&lt;0</formula>
    </cfRule>
  </conditionalFormatting>
  <conditionalFormatting sqref="F30:F46">
    <cfRule type="expression" dxfId="2554" priority="29">
      <formula>F30&gt;0</formula>
    </cfRule>
    <cfRule type="expression" dxfId="2553" priority="30">
      <formula>F30&lt;0</formula>
    </cfRule>
  </conditionalFormatting>
  <conditionalFormatting sqref="H30:H46">
    <cfRule type="expression" dxfId="2552" priority="27">
      <formula>H30&gt;0</formula>
    </cfRule>
    <cfRule type="expression" dxfId="2551" priority="28">
      <formula>H30&lt;0</formula>
    </cfRule>
  </conditionalFormatting>
  <conditionalFormatting sqref="Q10">
    <cfRule type="expression" dxfId="2550" priority="25">
      <formula>Q10&gt;0</formula>
    </cfRule>
    <cfRule type="expression" dxfId="2549" priority="26">
      <formula>Q10&lt;0</formula>
    </cfRule>
  </conditionalFormatting>
  <conditionalFormatting sqref="J25:J38">
    <cfRule type="expression" dxfId="2548" priority="23">
      <formula>J25&gt;0</formula>
    </cfRule>
    <cfRule type="expression" dxfId="2547" priority="24">
      <formula>J25&lt;0</formula>
    </cfRule>
  </conditionalFormatting>
  <conditionalFormatting sqref="K25:K38">
    <cfRule type="expression" dxfId="2546" priority="21">
      <formula>K25&gt;0</formula>
    </cfRule>
    <cfRule type="expression" dxfId="2545" priority="22">
      <formula>K25&lt;0</formula>
    </cfRule>
  </conditionalFormatting>
  <conditionalFormatting sqref="L25 L38">
    <cfRule type="expression" dxfId="2544" priority="19">
      <formula>L25&gt;0</formula>
    </cfRule>
    <cfRule type="expression" dxfId="2543" priority="20">
      <formula>L25&lt;0</formula>
    </cfRule>
  </conditionalFormatting>
  <conditionalFormatting sqref="F89:F110">
    <cfRule type="expression" dxfId="2542" priority="17">
      <formula>F89&gt;0</formula>
    </cfRule>
    <cfRule type="expression" dxfId="2541" priority="18">
      <formula>F89&lt;0</formula>
    </cfRule>
  </conditionalFormatting>
  <conditionalFormatting sqref="H89:H110">
    <cfRule type="expression" dxfId="2540" priority="15">
      <formula>H89&gt;0</formula>
    </cfRule>
    <cfRule type="expression" dxfId="2539" priority="16">
      <formula>H89&lt;0</formula>
    </cfRule>
  </conditionalFormatting>
  <conditionalFormatting sqref="J89:J102">
    <cfRule type="expression" dxfId="2538" priority="13">
      <formula>J89&gt;0</formula>
    </cfRule>
    <cfRule type="expression" dxfId="2537" priority="14">
      <formula>J89&lt;0</formula>
    </cfRule>
  </conditionalFormatting>
  <conditionalFormatting sqref="K89:K102">
    <cfRule type="expression" dxfId="2536" priority="11">
      <formula>K89&gt;0</formula>
    </cfRule>
    <cfRule type="expression" dxfId="2535" priority="12">
      <formula>K89&lt;0</formula>
    </cfRule>
  </conditionalFormatting>
  <conditionalFormatting sqref="L89:L102">
    <cfRule type="expression" dxfId="2534" priority="9">
      <formula>L89&gt;0</formula>
    </cfRule>
    <cfRule type="expression" dxfId="2533" priority="10">
      <formula>L89&lt;0</formula>
    </cfRule>
  </conditionalFormatting>
  <conditionalFormatting sqref="F29 F25:F26">
    <cfRule type="expression" dxfId="2532" priority="7">
      <formula>F25&gt;0</formula>
    </cfRule>
    <cfRule type="expression" dxfId="2531" priority="8">
      <formula>F25&lt;0</formula>
    </cfRule>
  </conditionalFormatting>
  <conditionalFormatting sqref="H29 H25:H27">
    <cfRule type="expression" dxfId="2530" priority="5">
      <formula>H25&gt;0</formula>
    </cfRule>
    <cfRule type="expression" dxfId="2529" priority="6">
      <formula>H25&lt;0</formula>
    </cfRule>
  </conditionalFormatting>
  <conditionalFormatting sqref="F27:F28">
    <cfRule type="expression" dxfId="2528" priority="3">
      <formula>F27&gt;0</formula>
    </cfRule>
    <cfRule type="expression" dxfId="2527" priority="4">
      <formula>F27&lt;0</formula>
    </cfRule>
  </conditionalFormatting>
  <conditionalFormatting sqref="H28">
    <cfRule type="expression" dxfId="2526" priority="1">
      <formula>H28&gt;0</formula>
    </cfRule>
    <cfRule type="expression" dxfId="252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108.1099</v>
      </c>
      <c r="R4" s="425">
        <v>4.65E-2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10810.99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865.98999999999978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865.98999999999978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8.7077928607340344E-2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8.1398650817362701E-3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24.570431818181817</v>
      </c>
      <c r="T13" s="1"/>
    </row>
    <row r="14" spans="1:21" x14ac:dyDescent="0.25">
      <c r="H14" s="70"/>
      <c r="O14" s="11" t="s">
        <v>1035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118.92089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117.83979100000001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116.75869200000001</v>
      </c>
    </row>
    <row r="20" spans="1:16" x14ac:dyDescent="0.25">
      <c r="O20" s="81">
        <v>1.07</v>
      </c>
      <c r="P20" s="81">
        <f t="shared" si="0"/>
        <v>115.677593</v>
      </c>
    </row>
    <row r="21" spans="1:16" x14ac:dyDescent="0.25">
      <c r="O21" s="81">
        <v>1.06</v>
      </c>
      <c r="P21" s="81">
        <f t="shared" si="0"/>
        <v>114.59649400000001</v>
      </c>
    </row>
    <row r="22" spans="1:16" x14ac:dyDescent="0.25">
      <c r="O22" s="81">
        <v>1.05</v>
      </c>
      <c r="P22" s="81">
        <f t="shared" si="0"/>
        <v>113.515395</v>
      </c>
    </row>
    <row r="23" spans="1:16" x14ac:dyDescent="0.25">
      <c r="O23" s="81">
        <v>1.04</v>
      </c>
      <c r="P23" s="81">
        <f t="shared" si="0"/>
        <v>112.434296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111.35319699999999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110.272098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109.19099899999999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108.1099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107.028801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105.94770199999999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104.866603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103.78550399999999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102.70440499999999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101.62330599999999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100.542207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99.461107999999996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98.380009000000001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97.298909999999992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24" priority="43">
      <formula>F54&gt;0</formula>
    </cfRule>
    <cfRule type="expression" dxfId="2523" priority="44">
      <formula>F54&lt;0</formula>
    </cfRule>
  </conditionalFormatting>
  <conditionalFormatting sqref="Q7">
    <cfRule type="expression" dxfId="2522" priority="41">
      <formula>Q7&gt;0</formula>
    </cfRule>
    <cfRule type="expression" dxfId="2521" priority="42">
      <formula>Q7&lt;0</formula>
    </cfRule>
  </conditionalFormatting>
  <conditionalFormatting sqref="Q8">
    <cfRule type="expression" dxfId="2520" priority="39">
      <formula>Q8&gt;0</formula>
    </cfRule>
    <cfRule type="expression" dxfId="2519" priority="40">
      <formula>Q8&lt;0</formula>
    </cfRule>
  </conditionalFormatting>
  <conditionalFormatting sqref="F33:F36 F38:F53">
    <cfRule type="expression" dxfId="2518" priority="37">
      <formula>F33&gt;0</formula>
    </cfRule>
    <cfRule type="expression" dxfId="2517" priority="38">
      <formula>F33&lt;0</formula>
    </cfRule>
  </conditionalFormatting>
  <conditionalFormatting sqref="H33:H36 H38:H53">
    <cfRule type="expression" dxfId="2516" priority="35">
      <formula>H33&gt;0</formula>
    </cfRule>
    <cfRule type="expression" dxfId="2515" priority="36">
      <formula>H33&lt;0</formula>
    </cfRule>
  </conditionalFormatting>
  <conditionalFormatting sqref="Q10">
    <cfRule type="expression" dxfId="2514" priority="33">
      <formula>Q10&gt;0</formula>
    </cfRule>
    <cfRule type="expression" dxfId="2513" priority="34">
      <formula>Q10&lt;0</formula>
    </cfRule>
  </conditionalFormatting>
  <conditionalFormatting sqref="J25:J37">
    <cfRule type="expression" dxfId="2512" priority="31">
      <formula>J25&gt;0</formula>
    </cfRule>
    <cfRule type="expression" dxfId="2511" priority="32">
      <formula>J25&lt;0</formula>
    </cfRule>
  </conditionalFormatting>
  <conditionalFormatting sqref="K25:K38">
    <cfRule type="expression" dxfId="2510" priority="29">
      <formula>K25&gt;0</formula>
    </cfRule>
    <cfRule type="expression" dxfId="2509" priority="30">
      <formula>K25&lt;0</formula>
    </cfRule>
  </conditionalFormatting>
  <conditionalFormatting sqref="L25">
    <cfRule type="expression" dxfId="2508" priority="27">
      <formula>L25&gt;0</formula>
    </cfRule>
    <cfRule type="expression" dxfId="2507" priority="28">
      <formula>L25&lt;0</formula>
    </cfRule>
  </conditionalFormatting>
  <conditionalFormatting sqref="F89:F110">
    <cfRule type="expression" dxfId="2506" priority="25">
      <formula>F89&gt;0</formula>
    </cfRule>
    <cfRule type="expression" dxfId="2505" priority="26">
      <formula>F89&lt;0</formula>
    </cfRule>
  </conditionalFormatting>
  <conditionalFormatting sqref="H89:H110">
    <cfRule type="expression" dxfId="2504" priority="23">
      <formula>H89&gt;0</formula>
    </cfRule>
    <cfRule type="expression" dxfId="2503" priority="24">
      <formula>H89&lt;0</formula>
    </cfRule>
  </conditionalFormatting>
  <conditionalFormatting sqref="J89:J102">
    <cfRule type="expression" dxfId="2502" priority="21">
      <formula>J89&gt;0</formula>
    </cfRule>
    <cfRule type="expression" dxfId="2501" priority="22">
      <formula>J89&lt;0</formula>
    </cfRule>
  </conditionalFormatting>
  <conditionalFormatting sqref="K89:K102">
    <cfRule type="expression" dxfId="2500" priority="19">
      <formula>K89&gt;0</formula>
    </cfRule>
    <cfRule type="expression" dxfId="2499" priority="20">
      <formula>K89&lt;0</formula>
    </cfRule>
  </conditionalFormatting>
  <conditionalFormatting sqref="L89:L102">
    <cfRule type="expression" dxfId="2498" priority="17">
      <formula>L89&gt;0</formula>
    </cfRule>
    <cfRule type="expression" dxfId="2497" priority="18">
      <formula>L89&lt;0</formula>
    </cfRule>
  </conditionalFormatting>
  <conditionalFormatting sqref="F29:F32">
    <cfRule type="expression" dxfId="2496" priority="15">
      <formula>F29&gt;0</formula>
    </cfRule>
    <cfRule type="expression" dxfId="2495" priority="16">
      <formula>F29&lt;0</formula>
    </cfRule>
  </conditionalFormatting>
  <conditionalFormatting sqref="H29:H32">
    <cfRule type="expression" dxfId="2494" priority="13">
      <formula>H29&gt;0</formula>
    </cfRule>
    <cfRule type="expression" dxfId="2493" priority="14">
      <formula>H29&lt;0</formula>
    </cfRule>
  </conditionalFormatting>
  <conditionalFormatting sqref="F25:F28">
    <cfRule type="expression" dxfId="2492" priority="11">
      <formula>F25&gt;0</formula>
    </cfRule>
    <cfRule type="expression" dxfId="2491" priority="12">
      <formula>F25&lt;0</formula>
    </cfRule>
  </conditionalFormatting>
  <conditionalFormatting sqref="H25:H28">
    <cfRule type="expression" dxfId="2490" priority="9">
      <formula>H25&gt;0</formula>
    </cfRule>
    <cfRule type="expression" dxfId="2489" priority="10">
      <formula>H25&lt;0</formula>
    </cfRule>
  </conditionalFormatting>
  <conditionalFormatting sqref="F37">
    <cfRule type="expression" dxfId="2488" priority="7">
      <formula>F37&gt;0</formula>
    </cfRule>
    <cfRule type="expression" dxfId="2487" priority="8">
      <formula>F37&lt;0</formula>
    </cfRule>
  </conditionalFormatting>
  <conditionalFormatting sqref="H37">
    <cfRule type="expression" dxfId="2486" priority="5">
      <formula>H37&gt;0</formula>
    </cfRule>
    <cfRule type="expression" dxfId="2485" priority="6">
      <formula>H37&lt;0</formula>
    </cfRule>
  </conditionalFormatting>
  <conditionalFormatting sqref="J49">
    <cfRule type="expression" dxfId="2484" priority="3">
      <formula>J49&gt;0</formula>
    </cfRule>
    <cfRule type="expression" dxfId="2483" priority="4">
      <formula>J49&lt;0</formula>
    </cfRule>
  </conditionalFormatting>
  <conditionalFormatting sqref="J38:J48">
    <cfRule type="expression" dxfId="2482" priority="1">
      <formula>J38&gt;0</formula>
    </cfRule>
    <cfRule type="expression" dxfId="248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1286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24.391499999999997</v>
      </c>
      <c r="T3" s="1"/>
      <c r="U3" s="22"/>
    </row>
    <row r="4" spans="1:21" x14ac:dyDescent="0.25">
      <c r="B4" s="40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41.459899999999998</v>
      </c>
      <c r="R4" s="425">
        <v>3.44E-2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4145.99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2439.1499999999996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1706.8400000000001</v>
      </c>
      <c r="R7" s="29">
        <v>43444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1706.8400000000001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0.69976836192936076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1.1939247320905261E-3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1314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45.605890000000002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300</v>
      </c>
      <c r="I18" s="18"/>
      <c r="J18" s="18"/>
      <c r="K18" s="18">
        <f>SUM(K2:K5)</f>
        <v>11552.85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45.191291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10554</v>
      </c>
      <c r="G19" s="279"/>
      <c r="H19" s="279">
        <f>SumByColor($A$19,H2:H17)</f>
        <v>300</v>
      </c>
      <c r="I19" s="279"/>
      <c r="J19" s="279"/>
      <c r="K19" s="280">
        <f>SumByColor($A$19,K2:K17)</f>
        <v>11552</v>
      </c>
      <c r="L19" s="279"/>
      <c r="M19" s="280">
        <f>SumByColor($A$19,M2:M17)</f>
        <v>0</v>
      </c>
      <c r="O19" s="81">
        <v>1.08</v>
      </c>
      <c r="P19" s="81">
        <f t="shared" si="0"/>
        <v>44.776691999999997</v>
      </c>
    </row>
    <row r="20" spans="1:16" x14ac:dyDescent="0.25">
      <c r="O20" s="81">
        <v>1.07</v>
      </c>
      <c r="P20" s="81">
        <f t="shared" si="0"/>
        <v>44.362093000000002</v>
      </c>
    </row>
    <row r="21" spans="1:16" x14ac:dyDescent="0.25">
      <c r="O21" s="81">
        <v>1.06</v>
      </c>
      <c r="P21" s="81">
        <f t="shared" si="0"/>
        <v>43.947493999999999</v>
      </c>
    </row>
    <row r="22" spans="1:16" x14ac:dyDescent="0.25">
      <c r="O22" s="81">
        <v>1.05</v>
      </c>
      <c r="P22" s="81">
        <f t="shared" si="0"/>
        <v>43.532894999999996</v>
      </c>
    </row>
    <row r="23" spans="1:16" x14ac:dyDescent="0.25">
      <c r="O23" s="81">
        <v>1.04</v>
      </c>
      <c r="P23" s="81">
        <f t="shared" si="0"/>
        <v>43.118296000000001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42.703696999999998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3" si="1">C25*(E25-D25)</f>
        <v>-11.999999999999744</v>
      </c>
      <c r="G25" s="39">
        <f t="shared" ref="G25:G33" si="2">D25*C25</f>
        <v>5321.9999999999991</v>
      </c>
      <c r="H25" s="179">
        <f t="shared" ref="H25:H33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42.289097999999996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41.874499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41.459899999999998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41.045300999999995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40.630701999999999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40.216102999999997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39.801503999999994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39.386904999999999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38.972305999999996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38.557707000000001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38.143107999999998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37.728509000000003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37.31391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80" priority="35">
      <formula>F47&gt;0</formula>
    </cfRule>
    <cfRule type="expression" dxfId="2479" priority="36">
      <formula>F47&lt;0</formula>
    </cfRule>
  </conditionalFormatting>
  <conditionalFormatting sqref="Q7">
    <cfRule type="expression" dxfId="2478" priority="33">
      <formula>Q7&gt;0</formula>
    </cfRule>
    <cfRule type="expression" dxfId="2477" priority="34">
      <formula>Q7&lt;0</formula>
    </cfRule>
  </conditionalFormatting>
  <conditionalFormatting sqref="Q8">
    <cfRule type="expression" dxfId="2476" priority="31">
      <formula>Q8&gt;0</formula>
    </cfRule>
    <cfRule type="expression" dxfId="2475" priority="32">
      <formula>Q8&lt;0</formula>
    </cfRule>
  </conditionalFormatting>
  <conditionalFormatting sqref="F30:F46">
    <cfRule type="expression" dxfId="2474" priority="29">
      <formula>F30&gt;0</formula>
    </cfRule>
    <cfRule type="expression" dxfId="2473" priority="30">
      <formula>F30&lt;0</formula>
    </cfRule>
  </conditionalFormatting>
  <conditionalFormatting sqref="H30:H46">
    <cfRule type="expression" dxfId="2472" priority="27">
      <formula>H30&gt;0</formula>
    </cfRule>
    <cfRule type="expression" dxfId="2471" priority="28">
      <formula>H30&lt;0</formula>
    </cfRule>
  </conditionalFormatting>
  <conditionalFormatting sqref="Q10">
    <cfRule type="expression" dxfId="2470" priority="25">
      <formula>Q10&gt;0</formula>
    </cfRule>
    <cfRule type="expression" dxfId="2469" priority="26">
      <formula>Q10&lt;0</formula>
    </cfRule>
  </conditionalFormatting>
  <conditionalFormatting sqref="J25:J38">
    <cfRule type="expression" dxfId="2468" priority="23">
      <formula>J25&gt;0</formula>
    </cfRule>
    <cfRule type="expression" dxfId="2467" priority="24">
      <formula>J25&lt;0</formula>
    </cfRule>
  </conditionalFormatting>
  <conditionalFormatting sqref="K25:K38">
    <cfRule type="expression" dxfId="2466" priority="21">
      <formula>K25&gt;0</formula>
    </cfRule>
    <cfRule type="expression" dxfId="2465" priority="22">
      <formula>K25&lt;0</formula>
    </cfRule>
  </conditionalFormatting>
  <conditionalFormatting sqref="L25 L38">
    <cfRule type="expression" dxfId="2464" priority="19">
      <formula>L25&gt;0</formula>
    </cfRule>
    <cfRule type="expression" dxfId="2463" priority="20">
      <formula>L25&lt;0</formula>
    </cfRule>
  </conditionalFormatting>
  <conditionalFormatting sqref="F89:F110">
    <cfRule type="expression" dxfId="2462" priority="17">
      <formula>F89&gt;0</formula>
    </cfRule>
    <cfRule type="expression" dxfId="2461" priority="18">
      <formula>F89&lt;0</formula>
    </cfRule>
  </conditionalFormatting>
  <conditionalFormatting sqref="H89:H110">
    <cfRule type="expression" dxfId="2460" priority="15">
      <formula>H89&gt;0</formula>
    </cfRule>
    <cfRule type="expression" dxfId="2459" priority="16">
      <formula>H89&lt;0</formula>
    </cfRule>
  </conditionalFormatting>
  <conditionalFormatting sqref="J89:J102">
    <cfRule type="expression" dxfId="2458" priority="13">
      <formula>J89&gt;0</formula>
    </cfRule>
    <cfRule type="expression" dxfId="2457" priority="14">
      <formula>J89&lt;0</formula>
    </cfRule>
  </conditionalFormatting>
  <conditionalFormatting sqref="K89:K102">
    <cfRule type="expression" dxfId="2456" priority="11">
      <formula>K89&gt;0</formula>
    </cfRule>
    <cfRule type="expression" dxfId="2455" priority="12">
      <formula>K89&lt;0</formula>
    </cfRule>
  </conditionalFormatting>
  <conditionalFormatting sqref="L89:L102">
    <cfRule type="expression" dxfId="2454" priority="9">
      <formula>L89&gt;0</formula>
    </cfRule>
    <cfRule type="expression" dxfId="2453" priority="10">
      <formula>L89&lt;0</formula>
    </cfRule>
  </conditionalFormatting>
  <conditionalFormatting sqref="F25:F29">
    <cfRule type="expression" dxfId="2452" priority="7">
      <formula>F25&gt;0</formula>
    </cfRule>
    <cfRule type="expression" dxfId="2451" priority="8">
      <formula>F25&lt;0</formula>
    </cfRule>
  </conditionalFormatting>
  <conditionalFormatting sqref="H25:H29">
    <cfRule type="expression" dxfId="2450" priority="5">
      <formula>H25&gt;0</formula>
    </cfRule>
    <cfRule type="expression" dxfId="244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28.77</v>
      </c>
      <c r="R4" s="425">
        <v>6.4399999999999999E-2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8631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591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7.350746268656716E-2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1.1122697254084116E-2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31.647000000000002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31.359300000000001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31.0716</v>
      </c>
    </row>
    <row r="20" spans="1:16" x14ac:dyDescent="0.25">
      <c r="O20" s="81">
        <v>1.07</v>
      </c>
      <c r="P20" s="81">
        <f t="shared" si="0"/>
        <v>30.783900000000003</v>
      </c>
    </row>
    <row r="21" spans="1:16" x14ac:dyDescent="0.25">
      <c r="O21" s="81">
        <v>1.06</v>
      </c>
      <c r="P21" s="81">
        <f t="shared" si="0"/>
        <v>30.496200000000002</v>
      </c>
    </row>
    <row r="22" spans="1:16" x14ac:dyDescent="0.25">
      <c r="O22" s="81">
        <v>1.05</v>
      </c>
      <c r="P22" s="81">
        <f t="shared" si="0"/>
        <v>30.208500000000001</v>
      </c>
    </row>
    <row r="23" spans="1:16" x14ac:dyDescent="0.25">
      <c r="O23" s="81">
        <v>1.04</v>
      </c>
      <c r="P23" s="81">
        <f t="shared" si="0"/>
        <v>29.9208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29.633099999999999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29.345400000000001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29.057700000000001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28.77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28.482299999999999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28.194599999999998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27.9069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27.619199999999999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27.331499999999998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27.043799999999997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26.7561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26.468399999999999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26.180700000000002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25.893000000000001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48" priority="43">
      <formula>F54&gt;0</formula>
    </cfRule>
    <cfRule type="expression" dxfId="2447" priority="44">
      <formula>F54&lt;0</formula>
    </cfRule>
  </conditionalFormatting>
  <conditionalFormatting sqref="Q7">
    <cfRule type="expression" dxfId="2446" priority="41">
      <formula>Q7&gt;0</formula>
    </cfRule>
    <cfRule type="expression" dxfId="2445" priority="42">
      <formula>Q7&lt;0</formula>
    </cfRule>
  </conditionalFormatting>
  <conditionalFormatting sqref="Q8">
    <cfRule type="expression" dxfId="2444" priority="39">
      <formula>Q8&gt;0</formula>
    </cfRule>
    <cfRule type="expression" dxfId="2443" priority="40">
      <formula>Q8&lt;0</formula>
    </cfRule>
  </conditionalFormatting>
  <conditionalFormatting sqref="F33:F36 F38:F53">
    <cfRule type="expression" dxfId="2442" priority="37">
      <formula>F33&gt;0</formula>
    </cfRule>
    <cfRule type="expression" dxfId="2441" priority="38">
      <formula>F33&lt;0</formula>
    </cfRule>
  </conditionalFormatting>
  <conditionalFormatting sqref="H33:H36 H38:H53">
    <cfRule type="expression" dxfId="2440" priority="35">
      <formula>H33&gt;0</formula>
    </cfRule>
    <cfRule type="expression" dxfId="2439" priority="36">
      <formula>H33&lt;0</formula>
    </cfRule>
  </conditionalFormatting>
  <conditionalFormatting sqref="Q10">
    <cfRule type="expression" dxfId="2438" priority="33">
      <formula>Q10&gt;0</formula>
    </cfRule>
    <cfRule type="expression" dxfId="2437" priority="34">
      <formula>Q10&lt;0</formula>
    </cfRule>
  </conditionalFormatting>
  <conditionalFormatting sqref="J25:J37">
    <cfRule type="expression" dxfId="2436" priority="31">
      <formula>J25&gt;0</formula>
    </cfRule>
    <cfRule type="expression" dxfId="2435" priority="32">
      <formula>J25&lt;0</formula>
    </cfRule>
  </conditionalFormatting>
  <conditionalFormatting sqref="K25:K38">
    <cfRule type="expression" dxfId="2434" priority="29">
      <formula>K25&gt;0</formula>
    </cfRule>
    <cfRule type="expression" dxfId="2433" priority="30">
      <formula>K25&lt;0</formula>
    </cfRule>
  </conditionalFormatting>
  <conditionalFormatting sqref="L25">
    <cfRule type="expression" dxfId="2432" priority="27">
      <formula>L25&gt;0</formula>
    </cfRule>
    <cfRule type="expression" dxfId="2431" priority="28">
      <formula>L25&lt;0</formula>
    </cfRule>
  </conditionalFormatting>
  <conditionalFormatting sqref="F89:F110">
    <cfRule type="expression" dxfId="2430" priority="25">
      <formula>F89&gt;0</formula>
    </cfRule>
    <cfRule type="expression" dxfId="2429" priority="26">
      <formula>F89&lt;0</formula>
    </cfRule>
  </conditionalFormatting>
  <conditionalFormatting sqref="H89:H110">
    <cfRule type="expression" dxfId="2428" priority="23">
      <formula>H89&gt;0</formula>
    </cfRule>
    <cfRule type="expression" dxfId="2427" priority="24">
      <formula>H89&lt;0</formula>
    </cfRule>
  </conditionalFormatting>
  <conditionalFormatting sqref="J89:J102">
    <cfRule type="expression" dxfId="2426" priority="21">
      <formula>J89&gt;0</formula>
    </cfRule>
    <cfRule type="expression" dxfId="2425" priority="22">
      <formula>J89&lt;0</formula>
    </cfRule>
  </conditionalFormatting>
  <conditionalFormatting sqref="K89:K102">
    <cfRule type="expression" dxfId="2424" priority="19">
      <formula>K89&gt;0</formula>
    </cfRule>
    <cfRule type="expression" dxfId="2423" priority="20">
      <formula>K89&lt;0</formula>
    </cfRule>
  </conditionalFormatting>
  <conditionalFormatting sqref="L89:L102">
    <cfRule type="expression" dxfId="2422" priority="17">
      <formula>L89&gt;0</formula>
    </cfRule>
    <cfRule type="expression" dxfId="2421" priority="18">
      <formula>L89&lt;0</formula>
    </cfRule>
  </conditionalFormatting>
  <conditionalFormatting sqref="F29:F32">
    <cfRule type="expression" dxfId="2420" priority="15">
      <formula>F29&gt;0</formula>
    </cfRule>
    <cfRule type="expression" dxfId="2419" priority="16">
      <formula>F29&lt;0</formula>
    </cfRule>
  </conditionalFormatting>
  <conditionalFormatting sqref="H29:H32">
    <cfRule type="expression" dxfId="2418" priority="13">
      <formula>H29&gt;0</formula>
    </cfRule>
    <cfRule type="expression" dxfId="2417" priority="14">
      <formula>H29&lt;0</formula>
    </cfRule>
  </conditionalFormatting>
  <conditionalFormatting sqref="F25:F28">
    <cfRule type="expression" dxfId="2416" priority="11">
      <formula>F25&gt;0</formula>
    </cfRule>
    <cfRule type="expression" dxfId="2415" priority="12">
      <formula>F25&lt;0</formula>
    </cfRule>
  </conditionalFormatting>
  <conditionalFormatting sqref="H25:H28">
    <cfRule type="expression" dxfId="2414" priority="9">
      <formula>H25&gt;0</formula>
    </cfRule>
    <cfRule type="expression" dxfId="2413" priority="10">
      <formula>H25&lt;0</formula>
    </cfRule>
  </conditionalFormatting>
  <conditionalFormatting sqref="F37">
    <cfRule type="expression" dxfId="2412" priority="7">
      <formula>F37&gt;0</formula>
    </cfRule>
    <cfRule type="expression" dxfId="2411" priority="8">
      <formula>F37&lt;0</formula>
    </cfRule>
  </conditionalFormatting>
  <conditionalFormatting sqref="H37">
    <cfRule type="expression" dxfId="2410" priority="5">
      <formula>H37&gt;0</formula>
    </cfRule>
    <cfRule type="expression" dxfId="2409" priority="6">
      <formula>H37&lt;0</formula>
    </cfRule>
  </conditionalFormatting>
  <conditionalFormatting sqref="J49">
    <cfRule type="expression" dxfId="2408" priority="3">
      <formula>J49&gt;0</formula>
    </cfRule>
    <cfRule type="expression" dxfId="2407" priority="4">
      <formula>J49&lt;0</formula>
    </cfRule>
  </conditionalFormatting>
  <conditionalFormatting sqref="J38:J48">
    <cfRule type="expression" dxfId="2406" priority="1">
      <formula>J38&gt;0</formula>
    </cfRule>
    <cfRule type="expression" dxfId="240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77" activePane="bottomLeft" state="frozen"/>
      <selection pane="bottomLeft" activeCell="H88" sqref="H8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1800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7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4.4855777777777988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17.55</v>
      </c>
      <c r="R4" s="424">
        <v>5.1499999999999997E-2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31590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8074.0400000000382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38131.531000001589</v>
      </c>
      <c r="R7">
        <v>1200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23515.959999999963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2.9125394474141633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1.1396011396011397E-2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27.857142857142858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8" t="s">
        <v>78</v>
      </c>
      <c r="P23" s="878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21.411000000000001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21.235500000000002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21.06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20.884499999999999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20.709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20.5335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20.358000000000001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20.182500000000001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20.006999999999998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19.831499999999998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19.656000000000002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19.480500000000003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19.305000000000003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19.129500000000004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18.954000000000001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18.778500000000001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18.603000000000002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18.427500000000002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18.252000000000002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18.076500000000003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17.901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17.7255</v>
      </c>
      <c r="U45" s="777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17.55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17.374500000000001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17.199000000000002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17.023499999999999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16.847999999999999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16.672499999999999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16.497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16.3215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16.146000000000001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15.970500000000001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15.795000000000002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15.6195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15.444000000000001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15.268500000000001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15.093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14.9175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9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9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9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0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0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661" t="s">
        <v>1301</v>
      </c>
      <c r="AA88" s="2"/>
      <c r="AD88" s="2"/>
      <c r="AG88" s="2"/>
      <c r="AI88" s="2"/>
    </row>
    <row r="89" spans="1:35" x14ac:dyDescent="0.25">
      <c r="A89" s="880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0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1310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1311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1316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1317</v>
      </c>
    </row>
    <row r="96" spans="1:35" x14ac:dyDescent="0.25">
      <c r="A96" s="881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1" x14ac:dyDescent="0.25">
      <c r="A97" s="881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09" si="6">C97*D97+E97</f>
        <v>2068</v>
      </c>
      <c r="G97" s="29"/>
      <c r="U97" s="121">
        <v>43435</v>
      </c>
    </row>
    <row r="98" spans="1:21" x14ac:dyDescent="0.25">
      <c r="A98" s="881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21" x14ac:dyDescent="0.25">
      <c r="A99" s="881"/>
      <c r="B99" s="40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21" ht="15" customHeight="1" x14ac:dyDescent="0.25">
      <c r="A100" s="882" t="s">
        <v>1288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1" x14ac:dyDescent="0.25">
      <c r="A101" s="882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21" x14ac:dyDescent="0.25">
      <c r="A102" s="882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1" x14ac:dyDescent="0.25">
      <c r="A103" s="882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1" x14ac:dyDescent="0.25">
      <c r="A104" s="882"/>
      <c r="B104" s="407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1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1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1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1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1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1" x14ac:dyDescent="0.25">
      <c r="C110" s="4"/>
      <c r="D110" s="188"/>
      <c r="E110" s="3"/>
      <c r="F110" s="3"/>
      <c r="G110" s="29"/>
    </row>
    <row r="111" spans="1:21" x14ac:dyDescent="0.25">
      <c r="G111" s="29"/>
    </row>
    <row r="112" spans="1:21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32200</v>
      </c>
      <c r="D114" s="18"/>
      <c r="E114" s="18"/>
      <c r="F114" s="18">
        <f>SUM(F2:F113)</f>
        <v>539196.54999999993</v>
      </c>
      <c r="G114" s="14"/>
      <c r="H114" s="71">
        <f>SUM(H2:H113)</f>
        <v>30400</v>
      </c>
      <c r="I114" s="79"/>
      <c r="J114" s="18"/>
      <c r="K114" s="18">
        <f>SUM(K2:K113)</f>
        <v>529294.25999999989</v>
      </c>
      <c r="L114" s="14"/>
      <c r="M114" s="18">
        <f>SUM(M2:M113)</f>
        <v>1828.25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30200</v>
      </c>
      <c r="D115" s="279"/>
      <c r="E115" s="279"/>
      <c r="F115" s="280">
        <f>SumByColor($A$115, F2:F113)</f>
        <v>497767</v>
      </c>
      <c r="G115" s="279"/>
      <c r="H115" s="279">
        <f>SumByColor($A$115, H2:H113)</f>
        <v>30400</v>
      </c>
      <c r="I115" s="279"/>
      <c r="J115" s="280"/>
      <c r="K115" s="280">
        <f>SumByColor($A$115, K2:K113)</f>
        <v>529303</v>
      </c>
      <c r="L115" s="279"/>
      <c r="M115" s="280">
        <f>SumByColor($A$115, M2:M113)</f>
        <v>1828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8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0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0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79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0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0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0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0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0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0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22" si="55">C315*(E315-D315)</f>
        <v>23258.400000000005</v>
      </c>
      <c r="G315" s="39">
        <f t="shared" ref="G315:G322" si="56">D315*C315</f>
        <v>14713.599999999999</v>
      </c>
      <c r="H315" s="179">
        <f t="shared" ref="H315:H322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si="55"/>
        <v>20282.160000000003</v>
      </c>
      <c r="G319" s="39">
        <f t="shared" si="56"/>
        <v>17949.84</v>
      </c>
      <c r="H319" s="179">
        <f t="shared" si="57"/>
        <v>1.1299354200371703</v>
      </c>
      <c r="I319" s="39"/>
      <c r="J319" s="39"/>
      <c r="K319" s="39">
        <f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si="55"/>
        <v>19270.079999999998</v>
      </c>
      <c r="G320" s="39">
        <f t="shared" si="56"/>
        <v>17881.920000000002</v>
      </c>
      <c r="H320" s="179">
        <f t="shared" si="57"/>
        <v>1.0776292478660008</v>
      </c>
      <c r="I320" s="39"/>
      <c r="J320" s="39"/>
      <c r="K320" s="39">
        <f>F320+$Q$10</f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55"/>
        <v>21050</v>
      </c>
      <c r="G321" s="39">
        <f t="shared" si="56"/>
        <v>11410</v>
      </c>
      <c r="H321" s="179">
        <f t="shared" si="57"/>
        <v>1.8448729184925505</v>
      </c>
      <c r="I321" s="39" t="s">
        <v>1253</v>
      </c>
      <c r="J321" s="39"/>
      <c r="K321" s="39">
        <f>F321+$Q$10</f>
        <v>35665.571000001626</v>
      </c>
      <c r="L321" s="39">
        <v>51.57</v>
      </c>
    </row>
    <row r="322" spans="1:12" x14ac:dyDescent="0.25">
      <c r="A322">
        <v>1200</v>
      </c>
      <c r="B322" s="150">
        <v>43434</v>
      </c>
      <c r="C322" s="10">
        <v>1800</v>
      </c>
      <c r="D322" s="190">
        <v>4.4855780000000003</v>
      </c>
      <c r="E322" s="39">
        <v>16.690000000000001</v>
      </c>
      <c r="F322" s="39">
        <f t="shared" si="55"/>
        <v>21967.959600000002</v>
      </c>
      <c r="G322" s="39">
        <f t="shared" si="56"/>
        <v>8074.0404000000008</v>
      </c>
      <c r="H322" s="179">
        <f t="shared" si="57"/>
        <v>2.7208136833201877</v>
      </c>
      <c r="I322" s="39"/>
      <c r="J322" s="39"/>
      <c r="K322" s="39">
        <f>F322+$Q$10</f>
        <v>36583.530600001628</v>
      </c>
      <c r="L322" s="39">
        <v>50.55</v>
      </c>
    </row>
    <row r="323" spans="1:12" x14ac:dyDescent="0.25">
      <c r="B323" s="150"/>
      <c r="C323" s="10"/>
      <c r="D323" s="190"/>
      <c r="E323" s="39"/>
      <c r="F323" s="39"/>
      <c r="G323" s="39"/>
      <c r="H323" s="179"/>
      <c r="I323" s="39"/>
      <c r="J323" s="39"/>
      <c r="K323" s="39"/>
      <c r="L323" s="39"/>
    </row>
    <row r="324" spans="1:12" x14ac:dyDescent="0.25">
      <c r="B324" s="150"/>
      <c r="C324" s="10"/>
      <c r="D324" s="190"/>
      <c r="E324" s="39"/>
      <c r="F324" s="39"/>
      <c r="G324" s="39"/>
      <c r="H324" s="179"/>
      <c r="I324" s="39"/>
      <c r="J324" s="39"/>
      <c r="K324" s="39"/>
      <c r="L324" s="39"/>
    </row>
    <row r="325" spans="1:12" x14ac:dyDescent="0.25">
      <c r="B325" s="150"/>
      <c r="C325" s="10"/>
      <c r="D325" s="190"/>
      <c r="E325" s="39"/>
      <c r="F325" s="39"/>
      <c r="G325" s="39"/>
      <c r="H325" s="179"/>
      <c r="I325" s="39"/>
      <c r="J325" s="39"/>
      <c r="K325" s="39"/>
      <c r="L325" s="39"/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58">IF(C332=0, 0,D332*C332)</f>
        <v>68120</v>
      </c>
      <c r="H332" s="301">
        <f t="shared" ref="H332:H338" si="59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58"/>
        <v>0</v>
      </c>
      <c r="H333" s="301" t="str">
        <f t="shared" si="59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58"/>
        <v>0</v>
      </c>
      <c r="H334" s="301" t="str">
        <f t="shared" si="59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58"/>
        <v>75600</v>
      </c>
      <c r="H335" s="301">
        <f t="shared" si="59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58"/>
        <v>0</v>
      </c>
      <c r="H336" s="301" t="str">
        <f t="shared" si="59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58"/>
        <v>82367.28</v>
      </c>
      <c r="H337" s="301">
        <f t="shared" si="59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58"/>
        <v>0</v>
      </c>
      <c r="H338" s="301" t="str">
        <f t="shared" si="59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0">C340*(E340-D340)</f>
        <v>-29017.579999999998</v>
      </c>
      <c r="G340" s="299">
        <f t="shared" ref="G340:G369" si="61">D340*C340</f>
        <v>91417.900000000009</v>
      </c>
      <c r="H340" s="300">
        <f t="shared" ref="H340:H369" si="62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0"/>
        <v>-31836.35999999999</v>
      </c>
      <c r="G341" s="299">
        <f t="shared" si="61"/>
        <v>101483.62</v>
      </c>
      <c r="H341" s="300">
        <f t="shared" si="62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0"/>
        <v>-34009.06</v>
      </c>
      <c r="G342" s="299">
        <f t="shared" si="61"/>
        <v>109418.42</v>
      </c>
      <c r="H342" s="300">
        <f t="shared" si="62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0"/>
        <v>-34008.920000000006</v>
      </c>
      <c r="G343" s="299">
        <f t="shared" si="61"/>
        <v>101358.28000000001</v>
      </c>
      <c r="H343" s="300">
        <f t="shared" si="62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0"/>
        <v>-39575.879999999997</v>
      </c>
      <c r="G344" s="299">
        <f t="shared" si="61"/>
        <v>108716.71999999999</v>
      </c>
      <c r="H344" s="300">
        <f t="shared" si="62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0"/>
        <v>-38892.919999999991</v>
      </c>
      <c r="G345" s="299">
        <f t="shared" si="61"/>
        <v>110180.68</v>
      </c>
      <c r="H345" s="300">
        <f t="shared" si="62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0"/>
        <v>-39649.22</v>
      </c>
      <c r="G346" s="299">
        <f t="shared" si="61"/>
        <v>101232.94</v>
      </c>
      <c r="H346" s="300">
        <f t="shared" si="62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0"/>
        <v>-41303.94</v>
      </c>
      <c r="G347" s="299">
        <f t="shared" si="61"/>
        <v>94046.46</v>
      </c>
      <c r="H347" s="300">
        <f t="shared" si="62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0"/>
        <v>-42699.159999999996</v>
      </c>
      <c r="G348" s="299">
        <f t="shared" si="61"/>
        <v>101024.04</v>
      </c>
      <c r="H348" s="300">
        <f t="shared" si="62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0"/>
        <v>-47715.600000000006</v>
      </c>
      <c r="G349" s="299">
        <f t="shared" si="61"/>
        <v>107500.44</v>
      </c>
      <c r="H349" s="300">
        <f t="shared" si="62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0"/>
        <v>-46809.119999999995</v>
      </c>
      <c r="G350" s="299">
        <f t="shared" si="61"/>
        <v>113864.21999999999</v>
      </c>
      <c r="H350" s="300">
        <f t="shared" si="62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0"/>
        <v>-47694.16</v>
      </c>
      <c r="G351" s="299">
        <f t="shared" si="61"/>
        <v>126525.44</v>
      </c>
      <c r="H351" s="300">
        <f t="shared" si="62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0"/>
        <v>-48128</v>
      </c>
      <c r="G352" s="299">
        <f t="shared" si="61"/>
        <v>129280</v>
      </c>
      <c r="H352" s="300">
        <f t="shared" si="62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0"/>
        <v>-48155.4</v>
      </c>
      <c r="G353" s="299">
        <f t="shared" si="61"/>
        <v>113708.88</v>
      </c>
      <c r="H353" s="300">
        <f t="shared" si="62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0"/>
        <v>-42239.579999999994</v>
      </c>
      <c r="G354" s="299">
        <f t="shared" si="61"/>
        <v>100564.46</v>
      </c>
      <c r="H354" s="300">
        <f t="shared" si="62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0"/>
        <v>-42072.46</v>
      </c>
      <c r="G355" s="299">
        <f t="shared" si="61"/>
        <v>100397.34000000001</v>
      </c>
      <c r="H355" s="300">
        <f t="shared" si="62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0"/>
        <v>-45543.96</v>
      </c>
      <c r="G356" s="299">
        <f t="shared" si="61"/>
        <v>132958.98000000001</v>
      </c>
      <c r="H356" s="300">
        <f t="shared" si="62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0"/>
        <v>-45906.62000000001</v>
      </c>
      <c r="G357" s="299">
        <f t="shared" si="61"/>
        <v>158980.96</v>
      </c>
      <c r="H357" s="300">
        <f t="shared" si="62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0"/>
        <v>-51777.299999999996</v>
      </c>
      <c r="G358" s="299">
        <f t="shared" si="61"/>
        <v>171590.94</v>
      </c>
      <c r="H358" s="301">
        <f t="shared" si="62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0"/>
        <v>-49664.193999999989</v>
      </c>
      <c r="G359" s="299">
        <f t="shared" si="61"/>
        <v>158920.21399999998</v>
      </c>
      <c r="H359" s="301">
        <f t="shared" si="62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0"/>
        <v>-47987.500000000015</v>
      </c>
      <c r="G360" s="299">
        <f t="shared" si="61"/>
        <v>145958.78</v>
      </c>
      <c r="H360" s="301">
        <f t="shared" si="62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0"/>
        <v>-47702.966000000015</v>
      </c>
      <c r="G361" s="299">
        <f t="shared" si="61"/>
        <v>158434.24600000001</v>
      </c>
      <c r="H361" s="301">
        <f t="shared" si="62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0"/>
        <v>-60971.399999999987</v>
      </c>
      <c r="G362" s="299">
        <f t="shared" si="61"/>
        <v>170139.24</v>
      </c>
      <c r="H362" s="301">
        <f t="shared" si="62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0"/>
        <v>-77656.859999999986</v>
      </c>
      <c r="G363" s="299">
        <f t="shared" si="61"/>
        <v>166354.54</v>
      </c>
      <c r="H363" s="301">
        <f t="shared" si="62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0"/>
        <v>-85359.959999999992</v>
      </c>
      <c r="G364" s="299">
        <f t="shared" si="61"/>
        <v>169945.68</v>
      </c>
      <c r="H364" s="301">
        <f t="shared" si="62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0"/>
        <v>-100883.47199999999</v>
      </c>
      <c r="G365" s="299">
        <f t="shared" si="61"/>
        <v>169887.61199999999</v>
      </c>
      <c r="H365" s="300">
        <f t="shared" si="62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0"/>
        <v>-97651.02</v>
      </c>
      <c r="G366" s="299">
        <f t="shared" si="61"/>
        <v>169848.9</v>
      </c>
      <c r="H366" s="300">
        <f t="shared" si="62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0"/>
        <v>-97231.731999999989</v>
      </c>
      <c r="G367" s="299">
        <f t="shared" si="61"/>
        <v>165974.95199999999</v>
      </c>
      <c r="H367" s="300">
        <f t="shared" si="62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0"/>
        <v>-97234.865999999995</v>
      </c>
      <c r="G368" s="299">
        <f t="shared" si="61"/>
        <v>169723.08599999998</v>
      </c>
      <c r="H368" s="300">
        <f t="shared" si="62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0"/>
        <v>-104373.632</v>
      </c>
      <c r="G369" s="299">
        <f t="shared" si="61"/>
        <v>197776.17199999999</v>
      </c>
      <c r="H369" s="300">
        <f t="shared" si="62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0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0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63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63"/>
        <v>-94166.28</v>
      </c>
      <c r="G373" s="299">
        <f t="shared" ref="G373:G380" si="64">IF(C373=0, 0,D373*C373)</f>
        <v>165387.56</v>
      </c>
      <c r="H373" s="300">
        <f t="shared" ref="H373:H380" si="65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63"/>
        <v>-91969.787999999986</v>
      </c>
      <c r="G374" s="299">
        <f t="shared" si="64"/>
        <v>157393.788</v>
      </c>
      <c r="H374" s="300">
        <f t="shared" si="65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63"/>
        <v>-91154.7</v>
      </c>
      <c r="G375" s="299">
        <f t="shared" si="64"/>
        <v>145246.5</v>
      </c>
      <c r="H375" s="300">
        <f t="shared" si="65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63"/>
        <v>-92238.461999999985</v>
      </c>
      <c r="G376" s="299">
        <f t="shared" si="64"/>
        <v>161141.78199999998</v>
      </c>
      <c r="H376" s="300">
        <f t="shared" si="65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63"/>
        <v>-89571.54800000001</v>
      </c>
      <c r="G377" s="299">
        <f t="shared" si="64"/>
        <v>152607.92800000001</v>
      </c>
      <c r="H377" s="300">
        <f t="shared" si="65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63"/>
        <v>-89550.534</v>
      </c>
      <c r="G378" s="299">
        <f t="shared" si="64"/>
        <v>169006.91400000002</v>
      </c>
      <c r="H378" s="300">
        <f t="shared" si="65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63"/>
        <v>-89678.238000000012</v>
      </c>
      <c r="G379" s="299">
        <f t="shared" si="64"/>
        <v>165029.61800000002</v>
      </c>
      <c r="H379" s="300">
        <f t="shared" si="65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63"/>
        <v>-89511.821999999986</v>
      </c>
      <c r="G380" s="299">
        <f t="shared" si="64"/>
        <v>168968.20199999999</v>
      </c>
      <c r="H380" s="300">
        <f t="shared" si="65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66">C381*(E381-D381)</f>
        <v>-89632.347999999984</v>
      </c>
      <c r="G381" s="299">
        <f t="shared" ref="G381:G392" si="67">IF(C381=0, 0,D381*C381)</f>
        <v>164983.728</v>
      </c>
      <c r="H381" s="300">
        <f t="shared" ref="H381:H432" si="68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66"/>
        <v>-93372.971999999994</v>
      </c>
      <c r="G382" s="299">
        <f t="shared" si="67"/>
        <v>172761.372</v>
      </c>
      <c r="H382" s="300">
        <f t="shared" si="68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66"/>
        <v>-91747.44</v>
      </c>
      <c r="G383" s="299">
        <f t="shared" si="67"/>
        <v>168784.32</v>
      </c>
      <c r="H383" s="300">
        <f t="shared" si="68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66"/>
        <v>-80757.467999999993</v>
      </c>
      <c r="G384" s="299">
        <f t="shared" si="67"/>
        <v>159727.26799999998</v>
      </c>
      <c r="H384" s="301">
        <f t="shared" si="68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66"/>
        <v>-72386.955999999976</v>
      </c>
      <c r="G385" s="299">
        <f t="shared" si="67"/>
        <v>164888.61599999998</v>
      </c>
      <c r="H385" s="301">
        <f t="shared" si="68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66"/>
        <v>-62830.615999999987</v>
      </c>
      <c r="G386" s="299">
        <f t="shared" si="67"/>
        <v>164888.61599999998</v>
      </c>
      <c r="H386" s="301">
        <f t="shared" si="68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66"/>
        <v>-66133.584000000003</v>
      </c>
      <c r="G387" s="299">
        <f t="shared" si="67"/>
        <v>164387.60399999999</v>
      </c>
      <c r="H387" s="301">
        <f t="shared" si="68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66"/>
        <v>-61160.576000000008</v>
      </c>
      <c r="G388" s="299">
        <f t="shared" si="67"/>
        <v>164331.93599999999</v>
      </c>
      <c r="H388" s="301">
        <f t="shared" si="68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66"/>
        <v>-58033.889999999992</v>
      </c>
      <c r="G389" s="299">
        <f t="shared" si="67"/>
        <v>164266.99</v>
      </c>
      <c r="H389" s="301">
        <f t="shared" si="68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66"/>
        <v>-56328.439999999988</v>
      </c>
      <c r="G390" s="299">
        <f t="shared" si="67"/>
        <v>148531.07999999999</v>
      </c>
      <c r="H390" s="301">
        <f t="shared" si="68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66"/>
        <v>-57894.720000000016</v>
      </c>
      <c r="G391" s="299">
        <f t="shared" si="67"/>
        <v>163942.26</v>
      </c>
      <c r="H391" s="300">
        <f t="shared" si="68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66"/>
        <v>-58904.104000000007</v>
      </c>
      <c r="G392" s="299">
        <f t="shared" si="67"/>
        <v>167796.78400000001</v>
      </c>
      <c r="H392" s="300">
        <f t="shared" si="68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69">C393*(E393-D393)</f>
        <v>-69928.587000000014</v>
      </c>
      <c r="G393" s="299">
        <f t="shared" ref="G393:G432" si="70">IF(C393=0, 0,D393*C393)</f>
        <v>206559.20699999999</v>
      </c>
      <c r="H393" s="300">
        <f t="shared" si="68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69"/>
        <v>-66302.234199999992</v>
      </c>
      <c r="G394" s="299">
        <f t="shared" si="70"/>
        <v>185059.5742</v>
      </c>
      <c r="H394" s="300">
        <f t="shared" si="68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69"/>
        <v>-59729.712599999977</v>
      </c>
      <c r="G395" s="299">
        <f t="shared" si="70"/>
        <v>167542.63259999998</v>
      </c>
      <c r="H395" s="300">
        <f t="shared" si="68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69"/>
        <v>-65233.308000000005</v>
      </c>
      <c r="G396" s="299">
        <f t="shared" si="70"/>
        <v>188202.64799999999</v>
      </c>
      <c r="H396" s="300">
        <f t="shared" si="68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69"/>
        <v>-64902.603600000009</v>
      </c>
      <c r="G397" s="299">
        <f t="shared" si="70"/>
        <v>167102.28360000002</v>
      </c>
      <c r="H397" s="300">
        <f t="shared" si="68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69"/>
        <v>-66452.265800000008</v>
      </c>
      <c r="G398" s="299">
        <f t="shared" si="70"/>
        <v>168143.46580000001</v>
      </c>
      <c r="H398" s="300">
        <f t="shared" si="68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69"/>
        <v>-64191.270599999982</v>
      </c>
      <c r="G399" s="299">
        <f t="shared" si="70"/>
        <v>167068.4106</v>
      </c>
      <c r="H399" s="300">
        <f t="shared" si="68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69"/>
        <v>-53072.044600000016</v>
      </c>
      <c r="G400" s="299">
        <f t="shared" si="70"/>
        <v>155298.88460000002</v>
      </c>
      <c r="H400" s="300">
        <f t="shared" si="68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69"/>
        <v>-54016.789200000007</v>
      </c>
      <c r="G401" s="299">
        <f t="shared" si="70"/>
        <v>166959.04920000001</v>
      </c>
      <c r="H401" s="300">
        <f t="shared" si="68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69"/>
        <v>-40694.080000000002</v>
      </c>
      <c r="G402" s="299">
        <f t="shared" si="70"/>
        <v>148852.48000000001</v>
      </c>
      <c r="H402" s="300">
        <f t="shared" si="68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69"/>
        <v>-41622.116400000006</v>
      </c>
      <c r="G403" s="299">
        <f t="shared" si="70"/>
        <v>161235.47640000001</v>
      </c>
      <c r="H403" s="300">
        <f t="shared" si="68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69"/>
        <v>-39713.673000000003</v>
      </c>
      <c r="G404" s="299">
        <f t="shared" si="70"/>
        <v>166592.253</v>
      </c>
      <c r="H404" s="300">
        <f t="shared" si="68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69"/>
        <v>-39679.2474</v>
      </c>
      <c r="G405" s="299">
        <f t="shared" si="70"/>
        <v>160002.82739999998</v>
      </c>
      <c r="H405" s="300">
        <f t="shared" si="68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69"/>
        <v>-40600.177800000019</v>
      </c>
      <c r="G406" s="299">
        <f t="shared" si="70"/>
        <v>166510.9578</v>
      </c>
      <c r="H406" s="300">
        <f t="shared" si="68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69"/>
        <v>-37192.92720000002</v>
      </c>
      <c r="G407" s="299">
        <f t="shared" si="70"/>
        <v>159811.00720000002</v>
      </c>
      <c r="H407" s="300">
        <f t="shared" si="68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69"/>
        <v>-28198.487200000018</v>
      </c>
      <c r="G408" s="299">
        <f t="shared" si="70"/>
        <v>159811.00720000002</v>
      </c>
      <c r="H408" s="300">
        <f t="shared" si="68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69"/>
        <v>-32939.072999999997</v>
      </c>
      <c r="G409" s="299">
        <f t="shared" si="70"/>
        <v>166785.81299999999</v>
      </c>
      <c r="H409" s="300">
        <f t="shared" si="68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69"/>
        <v>-27080.606799999998</v>
      </c>
      <c r="G410" s="299">
        <f t="shared" si="70"/>
        <v>159610.92679999999</v>
      </c>
      <c r="H410" s="301">
        <f t="shared" si="68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69"/>
        <v>-23278.161400000005</v>
      </c>
      <c r="G411" s="299">
        <f t="shared" si="70"/>
        <v>159479.6814</v>
      </c>
      <c r="H411" s="301">
        <f t="shared" si="68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69"/>
        <v>-27860.058600000004</v>
      </c>
      <c r="G412" s="299">
        <f t="shared" si="70"/>
        <v>166739.35860000001</v>
      </c>
      <c r="H412" s="301">
        <f t="shared" si="68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69"/>
        <v>-29897.277600000016</v>
      </c>
      <c r="G413" s="299">
        <f t="shared" si="70"/>
        <v>166260.29760000002</v>
      </c>
      <c r="H413" s="301">
        <f t="shared" si="68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69"/>
        <v>-34709.179199999977</v>
      </c>
      <c r="G414" s="299">
        <f t="shared" si="70"/>
        <v>165846.07919999998</v>
      </c>
      <c r="H414" s="301">
        <f t="shared" si="68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69"/>
        <v>-41926.063800000004</v>
      </c>
      <c r="G415" s="299">
        <f t="shared" si="70"/>
        <v>165707.6838</v>
      </c>
      <c r="H415" s="301">
        <f t="shared" si="68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69"/>
        <v>-48426.330400000006</v>
      </c>
      <c r="G416" s="299">
        <f t="shared" si="70"/>
        <v>190547.59040000002</v>
      </c>
      <c r="H416" s="301">
        <f t="shared" si="68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69"/>
        <v>-48374.515200000002</v>
      </c>
      <c r="G417" s="299">
        <f t="shared" si="70"/>
        <v>165187.97520000002</v>
      </c>
      <c r="H417" s="300">
        <f t="shared" si="68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69"/>
        <v>-54432.172800000015</v>
      </c>
      <c r="G418" s="299">
        <f t="shared" si="70"/>
        <v>176588.49280000001</v>
      </c>
      <c r="H418" s="300">
        <f t="shared" si="68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69"/>
        <v>-49378.123800000016</v>
      </c>
      <c r="G419" s="299">
        <f t="shared" si="70"/>
        <v>164933.44380000001</v>
      </c>
      <c r="H419" s="300">
        <f t="shared" si="68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69"/>
        <v>-45614.280400000011</v>
      </c>
      <c r="G420" s="299">
        <f t="shared" si="70"/>
        <v>177274.02040000001</v>
      </c>
      <c r="H420" s="300">
        <f t="shared" si="68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69"/>
        <v>-45519.5052</v>
      </c>
      <c r="G421" s="299">
        <f t="shared" si="70"/>
        <v>164849.2452</v>
      </c>
      <c r="H421" s="300">
        <f t="shared" si="68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69"/>
        <v>-45770.165399999983</v>
      </c>
      <c r="G422" s="299">
        <f t="shared" si="70"/>
        <v>164809.56539999999</v>
      </c>
      <c r="H422" s="300">
        <f t="shared" si="68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69"/>
        <v>-41109.240599999997</v>
      </c>
      <c r="G423" s="299">
        <f t="shared" si="70"/>
        <v>164794.08059999999</v>
      </c>
      <c r="H423" s="300">
        <f t="shared" si="68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69"/>
        <v>-37211.283199999991</v>
      </c>
      <c r="G424" s="299">
        <f t="shared" si="70"/>
        <v>158269.10319999998</v>
      </c>
      <c r="H424" s="300">
        <f t="shared" si="68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69"/>
        <v>-38770.067999999999</v>
      </c>
      <c r="G425" s="299">
        <f t="shared" si="70"/>
        <v>164777.628</v>
      </c>
      <c r="H425" s="300">
        <f t="shared" si="68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69"/>
        <v>-33653.890400000018</v>
      </c>
      <c r="G426" s="299">
        <f t="shared" si="70"/>
        <v>157924.0104</v>
      </c>
      <c r="H426" s="300">
        <f t="shared" si="68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69"/>
        <v>-37103.516399999986</v>
      </c>
      <c r="G427" s="299">
        <f t="shared" si="70"/>
        <v>164562.77639999997</v>
      </c>
      <c r="H427" s="300">
        <f t="shared" si="68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69"/>
        <v>-39676.8966</v>
      </c>
      <c r="G428" s="299">
        <f t="shared" si="70"/>
        <v>164523.09660000002</v>
      </c>
      <c r="H428" s="300">
        <f t="shared" si="68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69"/>
        <v>-35572.456799999993</v>
      </c>
      <c r="G429" s="299">
        <f t="shared" si="70"/>
        <v>164483.41680000001</v>
      </c>
      <c r="H429" s="300">
        <f t="shared" si="68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69"/>
        <v>-29514.401999999984</v>
      </c>
      <c r="G430" s="299">
        <f t="shared" si="70"/>
        <v>143679.28200000001</v>
      </c>
      <c r="H430" s="300">
        <f t="shared" si="68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69"/>
        <v>-24105.848799999996</v>
      </c>
      <c r="G431" s="299">
        <f t="shared" si="70"/>
        <v>136358.20879999999</v>
      </c>
      <c r="H431" s="300">
        <f t="shared" si="68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69"/>
        <v>-24823.50120000001</v>
      </c>
      <c r="G432" s="299">
        <f t="shared" si="70"/>
        <v>143649.8412</v>
      </c>
      <c r="H432" s="300">
        <f t="shared" si="68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1">C433*(E433-D433)</f>
        <v>-33713.287800000006</v>
      </c>
      <c r="G433" s="299">
        <f t="shared" ref="G433:G441" si="72">IF(C433=0, 0,D433*C433)</f>
        <v>154198.0478</v>
      </c>
      <c r="H433" s="300">
        <f t="shared" ref="H433:H441" si="73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1"/>
        <v>-34191.285600000003</v>
      </c>
      <c r="G434" s="299">
        <f t="shared" si="72"/>
        <v>158702.04560000001</v>
      </c>
      <c r="H434" s="300">
        <f t="shared" si="73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1"/>
        <v>-33706.974000000009</v>
      </c>
      <c r="G435" s="299">
        <f t="shared" si="72"/>
        <v>158217.734</v>
      </c>
      <c r="H435" s="300">
        <f t="shared" si="73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1"/>
        <v>-35317.9254</v>
      </c>
      <c r="G436" s="299">
        <f t="shared" si="72"/>
        <v>163357.86540000001</v>
      </c>
      <c r="H436" s="300">
        <f t="shared" si="73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1"/>
        <v>-36815.103999999985</v>
      </c>
      <c r="G437" s="299">
        <f t="shared" si="72"/>
        <v>157985.78399999999</v>
      </c>
      <c r="H437" s="300">
        <f t="shared" si="73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1"/>
        <v>-40329.610399999998</v>
      </c>
      <c r="G438" s="299">
        <f t="shared" si="72"/>
        <v>157881.87039999999</v>
      </c>
      <c r="H438" s="300">
        <f t="shared" si="73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1"/>
        <v>-35684.1158</v>
      </c>
      <c r="G439" s="299">
        <f t="shared" si="72"/>
        <v>157782.59580000001</v>
      </c>
      <c r="H439" s="300">
        <f t="shared" si="73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1"/>
        <v>-23709.664000000008</v>
      </c>
      <c r="G440" s="299">
        <f t="shared" si="72"/>
        <v>134887.10400000002</v>
      </c>
      <c r="H440" s="301">
        <f t="shared" si="73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1"/>
        <v>-19054.279999999995</v>
      </c>
      <c r="G441" s="299">
        <f t="shared" si="72"/>
        <v>121666.28</v>
      </c>
      <c r="H441" s="301">
        <f t="shared" si="73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74">C442*(E442-D442)</f>
        <v>-21366.37</v>
      </c>
      <c r="G442" s="299">
        <f t="shared" ref="G442:G450" si="75">IF(C442=0, 0,D442*C442)</f>
        <v>129041.37</v>
      </c>
      <c r="H442" s="301">
        <f t="shared" ref="H442:H450" si="76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74"/>
        <v>-17585.480000000014</v>
      </c>
      <c r="G443" s="299">
        <f t="shared" si="75"/>
        <v>121421.48000000001</v>
      </c>
      <c r="H443" s="301">
        <f t="shared" si="76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74"/>
        <v>-23433.255999999998</v>
      </c>
      <c r="G444" s="299">
        <f t="shared" si="75"/>
        <v>134073.236</v>
      </c>
      <c r="H444" s="301">
        <f t="shared" si="76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74"/>
        <v>-21154.320000000003</v>
      </c>
      <c r="G445" s="299">
        <f t="shared" si="75"/>
        <v>138785.16</v>
      </c>
      <c r="H445" s="301">
        <f t="shared" si="76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74"/>
        <v>-29477.467400000005</v>
      </c>
      <c r="G446" s="299">
        <f t="shared" si="75"/>
        <v>152116.9474</v>
      </c>
      <c r="H446" s="301">
        <f t="shared" si="76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74"/>
        <v>-29453.938799999982</v>
      </c>
      <c r="G447" s="299">
        <f t="shared" si="75"/>
        <v>156191.41879999998</v>
      </c>
      <c r="H447" s="300">
        <f t="shared" si="76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74"/>
        <v>-19172.503200000017</v>
      </c>
      <c r="G448" s="299">
        <f t="shared" si="75"/>
        <v>140043.3432</v>
      </c>
      <c r="H448" s="300">
        <f t="shared" si="76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74"/>
        <v>-13448.017</v>
      </c>
      <c r="G449" s="299">
        <f t="shared" si="75"/>
        <v>132303.45699999999</v>
      </c>
      <c r="H449" s="300">
        <f t="shared" si="76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74"/>
        <v>-12142.820000000009</v>
      </c>
      <c r="G450" s="299">
        <f t="shared" si="75"/>
        <v>126387.82</v>
      </c>
      <c r="H450" s="300">
        <f t="shared" si="76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77">C451*(E451-D451)</f>
        <v>-11873.480000000014</v>
      </c>
      <c r="G451" s="299">
        <f t="shared" ref="G451:G472" si="78">IF(C451=0, 0,D451*C451)</f>
        <v>118633.48000000001</v>
      </c>
      <c r="H451" s="300">
        <f t="shared" ref="H451:H472" si="79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77"/>
        <v>-11929.199999999995</v>
      </c>
      <c r="G452" s="299">
        <f t="shared" si="78"/>
        <v>106009.2</v>
      </c>
      <c r="H452" s="300">
        <f t="shared" si="79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77"/>
        <v>-18473.284199999991</v>
      </c>
      <c r="G453" s="299">
        <f t="shared" si="78"/>
        <v>138853.4442</v>
      </c>
      <c r="H453" s="300">
        <f t="shared" si="79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77"/>
        <v>-18423.393999999993</v>
      </c>
      <c r="G454" s="299">
        <f t="shared" si="78"/>
        <v>146163.554</v>
      </c>
      <c r="H454" s="300">
        <f t="shared" si="79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77"/>
        <v>-17342.266799999998</v>
      </c>
      <c r="G455" s="299">
        <f t="shared" si="78"/>
        <v>138703.7868</v>
      </c>
      <c r="H455" s="300">
        <f t="shared" si="79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77"/>
        <v>-17312.610000000008</v>
      </c>
      <c r="G456" s="299">
        <f t="shared" si="78"/>
        <v>146094.13</v>
      </c>
      <c r="H456" s="300">
        <f t="shared" si="79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77"/>
        <v>-16618.370000000006</v>
      </c>
      <c r="G457" s="299">
        <f t="shared" si="78"/>
        <v>146094.13</v>
      </c>
      <c r="H457" s="300">
        <f t="shared" si="79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77"/>
        <v>-18614.310000000012</v>
      </c>
      <c r="G458" s="299">
        <f t="shared" si="78"/>
        <v>146094.13</v>
      </c>
      <c r="H458" s="300">
        <f t="shared" si="79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77"/>
        <v>-10717.330000000011</v>
      </c>
      <c r="G459" s="299">
        <f t="shared" si="78"/>
        <v>146094.13</v>
      </c>
      <c r="H459" s="300">
        <f t="shared" si="79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77"/>
        <v>-13335.061799999996</v>
      </c>
      <c r="G460" s="299">
        <f t="shared" si="78"/>
        <v>146939.08179999999</v>
      </c>
      <c r="H460" s="300">
        <f t="shared" si="79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77"/>
        <v>-14034.101799999982</v>
      </c>
      <c r="G461" s="299">
        <f t="shared" si="78"/>
        <v>146939.08179999999</v>
      </c>
      <c r="H461" s="300">
        <f t="shared" si="79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77"/>
        <v>-18125.222999999994</v>
      </c>
      <c r="G462" s="299">
        <f t="shared" si="78"/>
        <v>152910.723</v>
      </c>
      <c r="H462" s="300">
        <f t="shared" si="79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77"/>
        <v>-17204.112599999997</v>
      </c>
      <c r="G463" s="299">
        <f t="shared" si="78"/>
        <v>152812.03260000001</v>
      </c>
      <c r="H463" s="300">
        <f t="shared" si="79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77"/>
        <v>-21007.348200000015</v>
      </c>
      <c r="G464" s="299">
        <f t="shared" si="78"/>
        <v>152777.3082</v>
      </c>
      <c r="H464" s="300">
        <f t="shared" si="79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77"/>
        <v>-23836.109799999987</v>
      </c>
      <c r="G465" s="299">
        <f t="shared" si="78"/>
        <v>154748.68979999999</v>
      </c>
      <c r="H465" s="300">
        <f t="shared" si="79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77"/>
        <v>-28747.721799999992</v>
      </c>
      <c r="G466" s="299">
        <f t="shared" si="78"/>
        <v>157458.96179999999</v>
      </c>
      <c r="H466" s="300">
        <f t="shared" si="79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77"/>
        <v>-26852.387599999998</v>
      </c>
      <c r="G467" s="299">
        <f t="shared" si="78"/>
        <v>154703.22759999998</v>
      </c>
      <c r="H467" s="300">
        <f t="shared" si="79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77"/>
        <v>-32892.451199999996</v>
      </c>
      <c r="G468" s="299">
        <f t="shared" si="78"/>
        <v>157338.5912</v>
      </c>
      <c r="H468" s="300">
        <f t="shared" si="79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77"/>
        <v>-28045.401999999998</v>
      </c>
      <c r="G469" s="299">
        <f t="shared" si="78"/>
        <v>157325.32200000001</v>
      </c>
      <c r="H469" s="301">
        <f t="shared" si="79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77"/>
        <v>-28056.67200000001</v>
      </c>
      <c r="G470" s="299">
        <f t="shared" si="78"/>
        <v>154608.592</v>
      </c>
      <c r="H470" s="301">
        <f t="shared" si="79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77"/>
        <v>-34756.773799999995</v>
      </c>
      <c r="G471" s="299">
        <f t="shared" si="78"/>
        <v>157212.5338</v>
      </c>
      <c r="H471" s="301">
        <f t="shared" si="79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77"/>
        <v>-34901.771399999991</v>
      </c>
      <c r="G472" s="299">
        <f t="shared" si="78"/>
        <v>159747.97140000001</v>
      </c>
      <c r="H472" s="301">
        <f t="shared" si="79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0">C473*(E473-D473)</f>
        <v>-36344.291399999995</v>
      </c>
      <c r="G473" s="299">
        <f t="shared" ref="G473:G488" si="81">IF(C473=0, 0,D473*C473)</f>
        <v>166350.4914</v>
      </c>
      <c r="H473" s="301">
        <f t="shared" ref="H473:H488" si="82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0"/>
        <v>-29806.304399999986</v>
      </c>
      <c r="G474" s="299">
        <f t="shared" si="81"/>
        <v>159588.28439999997</v>
      </c>
      <c r="H474" s="301">
        <f t="shared" si="82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0"/>
        <v>-27362.67760000001</v>
      </c>
      <c r="G475" s="299">
        <f t="shared" si="81"/>
        <v>154100.15760000001</v>
      </c>
      <c r="H475" s="301">
        <f t="shared" si="82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0"/>
        <v>-25413.691800000004</v>
      </c>
      <c r="G476" s="299">
        <f t="shared" si="81"/>
        <v>152157.7518</v>
      </c>
      <c r="H476" s="300">
        <f t="shared" si="82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0"/>
        <v>-18660.303400000012</v>
      </c>
      <c r="G477" s="299">
        <f t="shared" si="81"/>
        <v>145445.88340000002</v>
      </c>
      <c r="H477" s="300">
        <f t="shared" si="82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0"/>
        <v>-16029.133799999994</v>
      </c>
      <c r="G478" s="299">
        <f t="shared" si="81"/>
        <v>145331.33379999999</v>
      </c>
      <c r="H478" s="300">
        <f t="shared" si="82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0"/>
        <v>-13680.976200000003</v>
      </c>
      <c r="G479" s="299">
        <f t="shared" si="81"/>
        <v>137741.23620000001</v>
      </c>
      <c r="H479" s="300">
        <f t="shared" si="82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0"/>
        <v>-9402.4621999999927</v>
      </c>
      <c r="G480" s="299">
        <f t="shared" si="81"/>
        <v>122097.06219999999</v>
      </c>
      <c r="H480" s="300">
        <f t="shared" si="82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0"/>
        <v>-2780.8000000000065</v>
      </c>
      <c r="G481" s="299">
        <f t="shared" si="81"/>
        <v>94520.8</v>
      </c>
      <c r="H481" s="300">
        <f t="shared" si="82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0"/>
        <v>-2111.0000000000005</v>
      </c>
      <c r="G482" s="299">
        <f t="shared" si="81"/>
        <v>86111</v>
      </c>
      <c r="H482" s="300">
        <f t="shared" si="82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0"/>
        <v>-7950.599999999994</v>
      </c>
      <c r="G483" s="299">
        <f t="shared" si="81"/>
        <v>101790.59999999999</v>
      </c>
      <c r="H483" s="300">
        <f t="shared" si="82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0"/>
        <v>-7870.8499999999922</v>
      </c>
      <c r="G484" s="299">
        <f t="shared" si="81"/>
        <v>109530.84999999999</v>
      </c>
      <c r="H484" s="300">
        <f t="shared" si="82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0"/>
        <v>-2961.0000000000055</v>
      </c>
      <c r="G485" s="299">
        <f t="shared" si="81"/>
        <v>101541</v>
      </c>
      <c r="H485" s="300">
        <f t="shared" si="82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0"/>
        <v>-3051.400000000001</v>
      </c>
      <c r="G486" s="299">
        <f t="shared" si="81"/>
        <v>93416.4</v>
      </c>
      <c r="H486" s="300">
        <f t="shared" si="82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0"/>
        <v>-3026.4999999999986</v>
      </c>
      <c r="G487" s="299">
        <f t="shared" si="81"/>
        <v>85176.5</v>
      </c>
      <c r="H487" s="300">
        <f t="shared" si="82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0"/>
        <v>-4876.1226000000042</v>
      </c>
      <c r="G488" s="299">
        <f t="shared" si="81"/>
        <v>88034.802599999995</v>
      </c>
      <c r="H488" s="300">
        <f t="shared" si="82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83">C491*(E491-D491)</f>
        <v>-5163.5724000000046</v>
      </c>
      <c r="G491" s="299">
        <f t="shared" ref="G491:G496" si="84">IF(C491=0, 0,D491*C491)</f>
        <v>103949.79240000001</v>
      </c>
      <c r="H491" s="300">
        <f t="shared" ref="H491:H496" si="85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83"/>
        <v>-7946.8199999999852</v>
      </c>
      <c r="G492" s="299">
        <f t="shared" si="84"/>
        <v>111789.71999999999</v>
      </c>
      <c r="H492" s="301">
        <f t="shared" si="85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83"/>
        <v>-7946.7637999999934</v>
      </c>
      <c r="G493" s="299">
        <f t="shared" si="84"/>
        <v>119564.66379999999</v>
      </c>
      <c r="H493" s="300">
        <f t="shared" si="85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83"/>
        <v>-11864.04560000001</v>
      </c>
      <c r="G494" s="299">
        <f t="shared" si="84"/>
        <v>127187.60560000001</v>
      </c>
      <c r="H494" s="300">
        <f t="shared" si="85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83"/>
        <v>-11894.083199999997</v>
      </c>
      <c r="G495" s="299">
        <f t="shared" si="84"/>
        <v>134727.64319999999</v>
      </c>
      <c r="H495" s="300">
        <f t="shared" si="85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83"/>
        <v>-7970.5317999999861</v>
      </c>
      <c r="G496" s="299">
        <f t="shared" si="84"/>
        <v>126902.75179999998</v>
      </c>
      <c r="H496" s="300">
        <f t="shared" si="85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86">C502*(E502-D502)</f>
        <v>-5839.4414759999936</v>
      </c>
      <c r="G502" s="299">
        <f t="shared" ref="G502:G508" si="87">IF(C502=0, 0,D502*C502)</f>
        <v>126153.70147599999</v>
      </c>
      <c r="H502" s="300">
        <f t="shared" ref="H502:H508" si="88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86"/>
        <v>-7235.2097400000011</v>
      </c>
      <c r="G503" s="299">
        <f t="shared" si="87"/>
        <v>126013.86974000001</v>
      </c>
      <c r="H503" s="300">
        <f t="shared" si="88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86"/>
        <v>-6801.3106039999893</v>
      </c>
      <c r="G504" s="299">
        <f t="shared" si="87"/>
        <v>125579.970604</v>
      </c>
      <c r="H504" s="300">
        <f t="shared" si="88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86"/>
        <v>-15816.44348</v>
      </c>
      <c r="G505" s="299">
        <f t="shared" si="87"/>
        <v>134522.96348000001</v>
      </c>
      <c r="H505" s="301">
        <f t="shared" si="88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86"/>
        <v>-15980.450220000002</v>
      </c>
      <c r="G506" s="299">
        <f t="shared" si="87"/>
        <v>140422.97021999999</v>
      </c>
      <c r="H506" s="301">
        <f t="shared" si="88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86"/>
        <v>-16022.453030000013</v>
      </c>
      <c r="G507" s="299">
        <f t="shared" si="87"/>
        <v>144766.97303000002</v>
      </c>
      <c r="H507" s="301">
        <f t="shared" si="88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86"/>
        <v>-15995.457559999995</v>
      </c>
      <c r="G508" s="299">
        <f t="shared" si="87"/>
        <v>149041.97756</v>
      </c>
      <c r="H508" s="301">
        <f t="shared" si="88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89">C509*(E509-D509)</f>
        <v>-19058.277097999995</v>
      </c>
      <c r="G509" s="299">
        <f t="shared" ref="G509:G516" si="90">IF(C509=0, 0,D509*C509)</f>
        <v>151845.05709799999</v>
      </c>
      <c r="H509" s="301">
        <f t="shared" ref="H509:H516" si="91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89"/>
        <v>-16640.780505999985</v>
      </c>
      <c r="G510" s="299">
        <f t="shared" si="90"/>
        <v>151797.06050599998</v>
      </c>
      <c r="H510" s="301">
        <f t="shared" si="91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89"/>
        <v>-16830.340505999982</v>
      </c>
      <c r="G511" s="299">
        <f t="shared" si="90"/>
        <v>151797.06050599998</v>
      </c>
      <c r="H511" s="301">
        <f t="shared" si="91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89"/>
        <v>-18246.039857999996</v>
      </c>
      <c r="G512" s="299">
        <f t="shared" si="90"/>
        <v>154609.05985799999</v>
      </c>
      <c r="H512" s="300">
        <f t="shared" si="91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89"/>
        <v>-20423.199632000014</v>
      </c>
      <c r="G513" s="299">
        <f t="shared" si="90"/>
        <v>157431.05963200002</v>
      </c>
      <c r="H513" s="300">
        <f t="shared" si="91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89"/>
        <v>-20451.260000000017</v>
      </c>
      <c r="G514" s="299">
        <f t="shared" si="90"/>
        <v>159151.26</v>
      </c>
      <c r="H514" s="300">
        <f t="shared" si="91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89"/>
        <v>-12770.498441999989</v>
      </c>
      <c r="G515" s="299">
        <f t="shared" si="90"/>
        <v>154553.19844199999</v>
      </c>
      <c r="H515" s="300">
        <f t="shared" si="91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89"/>
        <v>-12774.627693999981</v>
      </c>
      <c r="G516" s="299">
        <f t="shared" si="90"/>
        <v>148697.32769399998</v>
      </c>
      <c r="H516" s="300">
        <f t="shared" si="91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92">C517*(E517-D517)</f>
        <v>-10733.467693999992</v>
      </c>
      <c r="G517" s="299">
        <f t="shared" ref="G517:G528" si="93">IF(C517=0, 0,D517*C517)</f>
        <v>148697.32769399998</v>
      </c>
      <c r="H517" s="300">
        <f t="shared" ref="H517:H528" si="94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92"/>
        <v>-14237.112315999999</v>
      </c>
      <c r="G518" s="299">
        <f t="shared" si="93"/>
        <v>151573.33231600001</v>
      </c>
      <c r="H518" s="300">
        <f t="shared" si="94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92"/>
        <v>-14933.404899999989</v>
      </c>
      <c r="G519" s="299">
        <f t="shared" si="93"/>
        <v>148629.38489999998</v>
      </c>
      <c r="H519" s="300">
        <f t="shared" si="94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92"/>
        <v>-14951.241703999996</v>
      </c>
      <c r="G520" s="299">
        <f t="shared" si="93"/>
        <v>151529.221704</v>
      </c>
      <c r="H520" s="300">
        <f t="shared" si="94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92"/>
        <v>-14945.406348000004</v>
      </c>
      <c r="G521" s="299">
        <f t="shared" si="93"/>
        <v>154405.386348</v>
      </c>
      <c r="H521" s="300">
        <f t="shared" si="94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92"/>
        <v>-18303.73</v>
      </c>
      <c r="G522" s="299">
        <f t="shared" si="93"/>
        <v>158903.73000000001</v>
      </c>
      <c r="H522" s="300">
        <f t="shared" si="94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92"/>
        <v>-7311.0640000000021</v>
      </c>
      <c r="G523" s="299">
        <f t="shared" si="93"/>
        <v>148151.10399999999</v>
      </c>
      <c r="H523" s="300">
        <f t="shared" si="94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92"/>
        <v>-7285.3417480000098</v>
      </c>
      <c r="G524" s="299">
        <f t="shared" si="93"/>
        <v>143571.38174800001</v>
      </c>
      <c r="H524" s="300">
        <f t="shared" si="94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92"/>
        <v>-1007.5158000000105</v>
      </c>
      <c r="G525" s="299">
        <f t="shared" si="93"/>
        <v>138987.71580000001</v>
      </c>
      <c r="H525" s="300">
        <f t="shared" si="94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92"/>
        <v>-1091.5898499999998</v>
      </c>
      <c r="G526" s="299">
        <f t="shared" si="93"/>
        <v>127941.78985</v>
      </c>
      <c r="H526" s="300">
        <f t="shared" si="94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92"/>
        <v>-1074.5375999999919</v>
      </c>
      <c r="G527" s="299">
        <f t="shared" si="93"/>
        <v>124522.1376</v>
      </c>
      <c r="H527" s="300">
        <f t="shared" si="94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92"/>
        <v>-975.11200799999187</v>
      </c>
      <c r="G528" s="299">
        <f t="shared" si="93"/>
        <v>131005.31200799999</v>
      </c>
      <c r="H528" s="300">
        <f t="shared" si="94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95">C530*(E530-D530)</f>
        <v>-320.8720079999913</v>
      </c>
      <c r="G530" s="299">
        <f t="shared" ref="G530:G539" si="96">IF(C530=0, 0,D530*C530)</f>
        <v>131005.31200799999</v>
      </c>
      <c r="H530" s="300">
        <f t="shared" ref="H530:H539" si="97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95"/>
        <v>-3298.169357999996</v>
      </c>
      <c r="G531" s="299">
        <f t="shared" si="96"/>
        <v>138935.309358</v>
      </c>
      <c r="H531" s="300">
        <f t="shared" si="97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95"/>
        <v>-3293.1673579999938</v>
      </c>
      <c r="G532" s="299">
        <f t="shared" si="96"/>
        <v>146745.30735799999</v>
      </c>
      <c r="H532" s="300">
        <f t="shared" si="97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95"/>
        <v>1163.524950000012</v>
      </c>
      <c r="G533" s="299">
        <f t="shared" si="96"/>
        <v>130665.83504999999</v>
      </c>
      <c r="H533" s="300">
        <f t="shared" si="97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95"/>
        <v>1293.5203380000021</v>
      </c>
      <c r="G534" s="299">
        <f t="shared" si="96"/>
        <v>122475.839662</v>
      </c>
      <c r="H534" s="300">
        <f t="shared" si="97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95"/>
        <v>1201.2174379999781</v>
      </c>
      <c r="G535" s="299">
        <f t="shared" si="96"/>
        <v>138341.022562</v>
      </c>
      <c r="H535" s="300">
        <f t="shared" si="97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95"/>
        <v>-3368.3391059999908</v>
      </c>
      <c r="G536" s="299">
        <f t="shared" si="96"/>
        <v>143066.01910599999</v>
      </c>
      <c r="H536" s="300">
        <f t="shared" si="97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95"/>
        <v>-3374.3343760000034</v>
      </c>
      <c r="G537" s="299">
        <f t="shared" si="96"/>
        <v>147740.01437600001</v>
      </c>
      <c r="H537" s="300">
        <f t="shared" si="97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95"/>
        <v>-1890.1133999999961</v>
      </c>
      <c r="G538" s="299">
        <f t="shared" si="96"/>
        <v>154028.27340000001</v>
      </c>
      <c r="H538" s="300">
        <f t="shared" si="97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95"/>
        <v>-17012.580000000009</v>
      </c>
      <c r="G539" s="299">
        <f t="shared" si="96"/>
        <v>159012.58000000002</v>
      </c>
      <c r="H539" s="300">
        <f t="shared" si="97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98">C543*(E543-D543)</f>
        <v>-19935.600000000009</v>
      </c>
      <c r="G543" s="299">
        <f t="shared" ref="G543:G550" si="99">IF(C543=0, 0,D543*C543)</f>
        <v>187335.6</v>
      </c>
      <c r="H543" s="301">
        <f t="shared" ref="H543:H550" si="100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98"/>
        <v>-19900.075000000015</v>
      </c>
      <c r="G544" s="299">
        <f t="shared" si="99"/>
        <v>194275.07500000001</v>
      </c>
      <c r="H544" s="301">
        <f t="shared" si="100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98"/>
        <v>-22705.387499999997</v>
      </c>
      <c r="G545" s="299">
        <f t="shared" si="99"/>
        <v>194205.38750000001</v>
      </c>
      <c r="H545" s="301">
        <f t="shared" si="100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98"/>
        <v>-29391.250000000004</v>
      </c>
      <c r="G546" s="299">
        <f t="shared" si="99"/>
        <v>194141.25</v>
      </c>
      <c r="H546" s="301">
        <f t="shared" si="100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98"/>
        <v>-34359.325000000004</v>
      </c>
      <c r="G547" s="299">
        <f t="shared" si="99"/>
        <v>194109.32500000001</v>
      </c>
      <c r="H547" s="300">
        <f t="shared" si="100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98"/>
        <v>-16630.000000000004</v>
      </c>
      <c r="G548" s="299">
        <f t="shared" si="99"/>
        <v>158130</v>
      </c>
      <c r="H548" s="300">
        <f t="shared" si="100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98"/>
        <v>-21229.999999999996</v>
      </c>
      <c r="G549" s="299">
        <f t="shared" si="99"/>
        <v>171820</v>
      </c>
      <c r="H549" s="300">
        <f t="shared" si="100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98"/>
        <v>6109.9988400000047</v>
      </c>
      <c r="G550" s="299">
        <f t="shared" si="99"/>
        <v>118887.84116000001</v>
      </c>
      <c r="H550" s="300">
        <f t="shared" si="100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1">C551*(E551-D551)</f>
        <v>822.70680000000016</v>
      </c>
      <c r="G551" s="299">
        <f t="shared" ref="G551:G568" si="102">IF(C551=0, 0,D551*C551)</f>
        <v>126917.6532</v>
      </c>
      <c r="H551" s="300">
        <f t="shared" ref="H551:H568" si="103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1"/>
        <v>83.308799999990825</v>
      </c>
      <c r="G552" s="299">
        <f t="shared" si="102"/>
        <v>134772.8112</v>
      </c>
      <c r="H552" s="300">
        <f t="shared" si="103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1"/>
        <v>-4985.4834000000074</v>
      </c>
      <c r="G553" s="299">
        <f t="shared" si="102"/>
        <v>139206.5834</v>
      </c>
      <c r="H553" s="300">
        <f t="shared" si="103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1"/>
        <v>18978.923399999992</v>
      </c>
      <c r="G554" s="299">
        <f t="shared" si="102"/>
        <v>74535.756600000008</v>
      </c>
      <c r="H554" s="300">
        <f t="shared" si="103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1"/>
        <v>18638.087600000006</v>
      </c>
      <c r="G555" s="299">
        <f t="shared" si="102"/>
        <v>65051.332399999999</v>
      </c>
      <c r="H555" s="300">
        <f t="shared" si="103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1"/>
        <v>18627.5</v>
      </c>
      <c r="G556" s="299">
        <f t="shared" si="102"/>
        <v>70822.5</v>
      </c>
      <c r="H556" s="300">
        <f t="shared" si="103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1"/>
        <v>20177.499999999996</v>
      </c>
      <c r="G557" s="299">
        <f t="shared" si="102"/>
        <v>70822.5</v>
      </c>
      <c r="H557" s="300">
        <f t="shared" si="103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1"/>
        <v>21382.430000000011</v>
      </c>
      <c r="G558" s="299">
        <f t="shared" si="102"/>
        <v>70717.569999999992</v>
      </c>
      <c r="H558" s="300">
        <f t="shared" si="103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1"/>
        <v>20612.23</v>
      </c>
      <c r="G559" s="299">
        <f t="shared" si="102"/>
        <v>70637.77</v>
      </c>
      <c r="H559" s="300">
        <f t="shared" si="103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1"/>
        <v>22311.999999999993</v>
      </c>
      <c r="G560" s="299">
        <f t="shared" si="102"/>
        <v>70138</v>
      </c>
      <c r="H560" s="300">
        <f t="shared" si="103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1"/>
        <v>20873</v>
      </c>
      <c r="G561" s="299">
        <f t="shared" si="102"/>
        <v>70127</v>
      </c>
      <c r="H561" s="300">
        <f t="shared" si="103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1"/>
        <v>20073</v>
      </c>
      <c r="G562" s="299">
        <f t="shared" si="102"/>
        <v>70127</v>
      </c>
      <c r="H562" s="300">
        <f t="shared" si="103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1"/>
        <v>17654.651999999998</v>
      </c>
      <c r="G563" s="299">
        <f t="shared" si="102"/>
        <v>87765.347999999998</v>
      </c>
      <c r="H563" s="301">
        <f t="shared" si="103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1"/>
        <v>16484.261999999992</v>
      </c>
      <c r="G564" s="299">
        <f t="shared" si="102"/>
        <v>87375.737999999998</v>
      </c>
      <c r="H564" s="301">
        <f t="shared" si="103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1"/>
        <v>20939.061000000002</v>
      </c>
      <c r="G565" s="299">
        <f t="shared" si="102"/>
        <v>78335.938999999998</v>
      </c>
      <c r="H565" s="301">
        <f t="shared" si="103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1"/>
        <v>20604.060000000005</v>
      </c>
      <c r="G566" s="299">
        <f t="shared" si="102"/>
        <v>87275.94</v>
      </c>
      <c r="H566" s="301">
        <f t="shared" si="103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1"/>
        <v>17593.872000000007</v>
      </c>
      <c r="G567" s="299">
        <f t="shared" si="102"/>
        <v>87166.127999999997</v>
      </c>
      <c r="H567" s="301">
        <f t="shared" si="103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1"/>
        <v>16453.871999999999</v>
      </c>
      <c r="G568" s="299">
        <f t="shared" si="102"/>
        <v>87166.127999999997</v>
      </c>
      <c r="H568" s="301">
        <f t="shared" si="103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04">C569*(E569-D569)</f>
        <v>19333.872000000003</v>
      </c>
      <c r="G569" s="299">
        <f t="shared" ref="G569:G583" si="105">IF(C569=0, 0,D569*C569)</f>
        <v>87166.127999999997</v>
      </c>
      <c r="H569" s="301">
        <f t="shared" ref="H569:H583" si="106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04"/>
        <v>19450.98</v>
      </c>
      <c r="G570" s="299">
        <f t="shared" si="105"/>
        <v>87049.02</v>
      </c>
      <c r="H570" s="301">
        <f t="shared" si="106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04"/>
        <v>17423.978999999996</v>
      </c>
      <c r="G571" s="299">
        <f t="shared" si="105"/>
        <v>88777.021000000008</v>
      </c>
      <c r="H571" s="301">
        <f t="shared" si="106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04"/>
        <v>11978.979600000011</v>
      </c>
      <c r="G572" s="299">
        <f t="shared" si="105"/>
        <v>102078.02039999999</v>
      </c>
      <c r="H572" s="301">
        <f t="shared" si="106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04"/>
        <v>13568.870699999996</v>
      </c>
      <c r="G573" s="299">
        <f t="shared" si="105"/>
        <v>102006.1293</v>
      </c>
      <c r="H573" s="301">
        <f t="shared" si="106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04"/>
        <v>12886.949999999995</v>
      </c>
      <c r="G574" s="299">
        <f t="shared" si="105"/>
        <v>86653.05</v>
      </c>
      <c r="H574" s="301">
        <f t="shared" si="106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04"/>
        <v>13051.947999999999</v>
      </c>
      <c r="G575" s="299">
        <f t="shared" si="105"/>
        <v>103078.052</v>
      </c>
      <c r="H575" s="301">
        <f t="shared" si="106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04"/>
        <v>13089.952800000001</v>
      </c>
      <c r="G576" s="299">
        <f t="shared" si="105"/>
        <v>106358.0472</v>
      </c>
      <c r="H576" s="301">
        <f t="shared" si="106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04"/>
        <v>13075.699000000004</v>
      </c>
      <c r="G577" s="299">
        <f t="shared" si="105"/>
        <v>94759.300999999992</v>
      </c>
      <c r="H577" s="301">
        <f t="shared" si="106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04"/>
        <v>13867.271999999995</v>
      </c>
      <c r="G578" s="299">
        <f>IF(C578=0, 0,D578*C578)</f>
        <v>86212.728000000003</v>
      </c>
      <c r="H578" s="301">
        <f t="shared" si="106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04"/>
        <v>17083.611900000004</v>
      </c>
      <c r="G579" s="299">
        <f t="shared" si="105"/>
        <v>74235.388099999996</v>
      </c>
      <c r="H579" s="301">
        <f t="shared" si="106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04"/>
        <v>13252.614000000001</v>
      </c>
      <c r="G580" s="299">
        <f t="shared" si="105"/>
        <v>85867.385999999999</v>
      </c>
      <c r="H580" s="301">
        <f t="shared" si="106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04"/>
        <v>10351.611600000004</v>
      </c>
      <c r="G581" s="299">
        <f t="shared" si="105"/>
        <v>95446.388400000011</v>
      </c>
      <c r="H581" s="301">
        <f t="shared" si="106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04"/>
        <v>12307.2804</v>
      </c>
      <c r="G582" s="299">
        <f t="shared" si="105"/>
        <v>80602.719600000011</v>
      </c>
      <c r="H582" s="301">
        <f t="shared" si="106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04"/>
        <v>11781.900000000011</v>
      </c>
      <c r="G583" s="299">
        <f t="shared" si="105"/>
        <v>80387.100000000006</v>
      </c>
      <c r="H583" s="301">
        <f t="shared" si="106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07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08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07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08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07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08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07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08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07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08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07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08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07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08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07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08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07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08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07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08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07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08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07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08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07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08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07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08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07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08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07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08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07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08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07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08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07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08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07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08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07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08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07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08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07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08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07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08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07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08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07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08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07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08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07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08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07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07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07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09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07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09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07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09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07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09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07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09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07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09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07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09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07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09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07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09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07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09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07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09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07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09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07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09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07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07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07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0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07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0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07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0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07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0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07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0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07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0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07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0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07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0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07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0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07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0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07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0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07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0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07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0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07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0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07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0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07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0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07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0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07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0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07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0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1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0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1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0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1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0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1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0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1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0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1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0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1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0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1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0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1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0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1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0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1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0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1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0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1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0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1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0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1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0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1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0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1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0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1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0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1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0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1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0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1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0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1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0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1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0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1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0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1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0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1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0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1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0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1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0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1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0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1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0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1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0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1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0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1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0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1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0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1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0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1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0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1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0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1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0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1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0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1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0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1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0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1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1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1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1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1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1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1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1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1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1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1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1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1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1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1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1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1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1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1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1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1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1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1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12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12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12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12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12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12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12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12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12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12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12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12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12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12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12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12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13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12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13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12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13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12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13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12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13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12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13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12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13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12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13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12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13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12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13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12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13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12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13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12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13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12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13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12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13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12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13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12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13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12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13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12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13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12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13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12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13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12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13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12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13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12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13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12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13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12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13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12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13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12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13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12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13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12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13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12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13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12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13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12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13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12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13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12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13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12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13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12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13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12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13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12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13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12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13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12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13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12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13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12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13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12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13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12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13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12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13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12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13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12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13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12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13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14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13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14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13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14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13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14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13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14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13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14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13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14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13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14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13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14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13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14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13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14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13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14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13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14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13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14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13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14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13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13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13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15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13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15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13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15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13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15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13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15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13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15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13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15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13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15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13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15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13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15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13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13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16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13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16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13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16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13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16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13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16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13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16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13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16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13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16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13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16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13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16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16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16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16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16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16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16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16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404" priority="205">
      <formula>F119&gt;0</formula>
    </cfRule>
    <cfRule type="expression" dxfId="2403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402" priority="198">
      <formula>F332&gt;0</formula>
    </cfRule>
    <cfRule type="expression" dxfId="2401" priority="199">
      <formula>F332&lt;0</formula>
    </cfRule>
  </conditionalFormatting>
  <conditionalFormatting sqref="H332:H338">
    <cfRule type="expression" dxfId="2400" priority="194">
      <formula>H332&gt;0</formula>
    </cfRule>
    <cfRule type="expression" dxfId="2399" priority="195">
      <formula>H332&lt;0</formula>
    </cfRule>
  </conditionalFormatting>
  <conditionalFormatting sqref="Q8">
    <cfRule type="expression" dxfId="2398" priority="180">
      <formula>Q8&gt;0</formula>
    </cfRule>
    <cfRule type="expression" dxfId="2397" priority="181">
      <formula>Q8&lt;0</formula>
    </cfRule>
  </conditionalFormatting>
  <conditionalFormatting sqref="Q7">
    <cfRule type="expression" dxfId="2396" priority="182">
      <formula>Q7&gt;0</formula>
    </cfRule>
    <cfRule type="expression" dxfId="2395" priority="183">
      <formula>Q7&lt;0</formula>
    </cfRule>
  </conditionalFormatting>
  <conditionalFormatting sqref="F440:F446">
    <cfRule type="expression" dxfId="2394" priority="154">
      <formula>F440&gt;0</formula>
    </cfRule>
    <cfRule type="expression" dxfId="2393" priority="155">
      <formula>F440&lt;0</formula>
    </cfRule>
  </conditionalFormatting>
  <conditionalFormatting sqref="F365:F383 H365:H383">
    <cfRule type="expression" dxfId="2392" priority="176">
      <formula>F365&gt;0</formula>
    </cfRule>
    <cfRule type="expression" dxfId="2391" priority="177">
      <formula>F365&lt;0</formula>
    </cfRule>
  </conditionalFormatting>
  <conditionalFormatting sqref="F358:F364">
    <cfRule type="expression" dxfId="2390" priority="174">
      <formula>F358&gt;0</formula>
    </cfRule>
    <cfRule type="expression" dxfId="2389" priority="175">
      <formula>F358&lt;0</formula>
    </cfRule>
  </conditionalFormatting>
  <conditionalFormatting sqref="H358:H364">
    <cfRule type="expression" dxfId="2388" priority="172">
      <formula>H358&gt;0</formula>
    </cfRule>
    <cfRule type="expression" dxfId="2387" priority="173">
      <formula>H358&lt;0</formula>
    </cfRule>
  </conditionalFormatting>
  <conditionalFormatting sqref="F391:F409 H391:H409">
    <cfRule type="expression" dxfId="2386" priority="170">
      <formula>F391&gt;0</formula>
    </cfRule>
    <cfRule type="expression" dxfId="2385" priority="171">
      <formula>F391&lt;0</formula>
    </cfRule>
  </conditionalFormatting>
  <conditionalFormatting sqref="F384:F390">
    <cfRule type="expression" dxfId="2384" priority="168">
      <formula>F384&gt;0</formula>
    </cfRule>
    <cfRule type="expression" dxfId="2383" priority="169">
      <formula>F384&lt;0</formula>
    </cfRule>
  </conditionalFormatting>
  <conditionalFormatting sqref="H384:H390">
    <cfRule type="expression" dxfId="2382" priority="166">
      <formula>H384&gt;0</formula>
    </cfRule>
    <cfRule type="expression" dxfId="2381" priority="167">
      <formula>H384&lt;0</formula>
    </cfRule>
  </conditionalFormatting>
  <conditionalFormatting sqref="F417:F434 H417:H434">
    <cfRule type="expression" dxfId="2380" priority="164">
      <formula>F417&gt;0</formula>
    </cfRule>
    <cfRule type="expression" dxfId="2379" priority="165">
      <formula>F417&lt;0</formula>
    </cfRule>
  </conditionalFormatting>
  <conditionalFormatting sqref="F410:F416">
    <cfRule type="expression" dxfId="2378" priority="162">
      <formula>F410&gt;0</formula>
    </cfRule>
    <cfRule type="expression" dxfId="2377" priority="163">
      <formula>F410&lt;0</formula>
    </cfRule>
  </conditionalFormatting>
  <conditionalFormatting sqref="H410:H416">
    <cfRule type="expression" dxfId="2376" priority="160">
      <formula>H410&gt;0</formula>
    </cfRule>
    <cfRule type="expression" dxfId="2375" priority="161">
      <formula>H410&lt;0</formula>
    </cfRule>
  </conditionalFormatting>
  <conditionalFormatting sqref="F435:F439 H435:H439">
    <cfRule type="expression" dxfId="2374" priority="158">
      <formula>F435&gt;0</formula>
    </cfRule>
    <cfRule type="expression" dxfId="2373" priority="159">
      <formula>F435&lt;0</formula>
    </cfRule>
  </conditionalFormatting>
  <conditionalFormatting sqref="F447:F462 H447:H462">
    <cfRule type="expression" dxfId="2372" priority="156">
      <formula>F447&gt;0</formula>
    </cfRule>
    <cfRule type="expression" dxfId="2371" priority="157">
      <formula>F447&lt;0</formula>
    </cfRule>
  </conditionalFormatting>
  <conditionalFormatting sqref="H440:H446">
    <cfRule type="expression" dxfId="2370" priority="152">
      <formula>H440&gt;0</formula>
    </cfRule>
    <cfRule type="expression" dxfId="2369" priority="153">
      <formula>H440&lt;0</formula>
    </cfRule>
  </conditionalFormatting>
  <conditionalFormatting sqref="F463 H463">
    <cfRule type="expression" dxfId="2368" priority="150">
      <formula>F463&gt;0</formula>
    </cfRule>
    <cfRule type="expression" dxfId="2367" priority="151">
      <formula>F463&lt;0</formula>
    </cfRule>
  </conditionalFormatting>
  <conditionalFormatting sqref="F464:F468 H464:H468">
    <cfRule type="expression" dxfId="2366" priority="148">
      <formula>F464&gt;0</formula>
    </cfRule>
    <cfRule type="expression" dxfId="2365" priority="149">
      <formula>F464&lt;0</formula>
    </cfRule>
  </conditionalFormatting>
  <conditionalFormatting sqref="F476:F491 H476:H491">
    <cfRule type="expression" dxfId="2364" priority="146">
      <formula>F476&gt;0</formula>
    </cfRule>
    <cfRule type="expression" dxfId="2363" priority="147">
      <formula>F476&lt;0</formula>
    </cfRule>
  </conditionalFormatting>
  <conditionalFormatting sqref="F469:F475">
    <cfRule type="expression" dxfId="2362" priority="144">
      <formula>F469&gt;0</formula>
    </cfRule>
    <cfRule type="expression" dxfId="2361" priority="145">
      <formula>F469&lt;0</formula>
    </cfRule>
  </conditionalFormatting>
  <conditionalFormatting sqref="H469:H475">
    <cfRule type="expression" dxfId="2360" priority="142">
      <formula>H469&gt;0</formula>
    </cfRule>
    <cfRule type="expression" dxfId="2359" priority="143">
      <formula>H469&lt;0</formula>
    </cfRule>
  </conditionalFormatting>
  <conditionalFormatting sqref="F493:F498 H493:H498">
    <cfRule type="expression" dxfId="2358" priority="140">
      <formula>F493&gt;0</formula>
    </cfRule>
    <cfRule type="expression" dxfId="2357" priority="141">
      <formula>F493&lt;0</formula>
    </cfRule>
  </conditionalFormatting>
  <conditionalFormatting sqref="F499 H499">
    <cfRule type="expression" dxfId="2356" priority="138">
      <formula>F499&gt;0</formula>
    </cfRule>
    <cfRule type="expression" dxfId="2355" priority="139">
      <formula>F499&lt;0</formula>
    </cfRule>
  </conditionalFormatting>
  <conditionalFormatting sqref="F500:F504 H500:H504">
    <cfRule type="expression" dxfId="2354" priority="136">
      <formula>F500&gt;0</formula>
    </cfRule>
    <cfRule type="expression" dxfId="2353" priority="137">
      <formula>F500&lt;0</formula>
    </cfRule>
  </conditionalFormatting>
  <conditionalFormatting sqref="F512:F527 H512:H527">
    <cfRule type="expression" dxfId="2352" priority="134">
      <formula>F512&gt;0</formula>
    </cfRule>
    <cfRule type="expression" dxfId="2351" priority="135">
      <formula>F512&lt;0</formula>
    </cfRule>
  </conditionalFormatting>
  <conditionalFormatting sqref="F505:F511">
    <cfRule type="expression" dxfId="2350" priority="132">
      <formula>F505&gt;0</formula>
    </cfRule>
    <cfRule type="expression" dxfId="2349" priority="133">
      <formula>F505&lt;0</formula>
    </cfRule>
  </conditionalFormatting>
  <conditionalFormatting sqref="H505:H511">
    <cfRule type="expression" dxfId="2348" priority="130">
      <formula>H505&gt;0</formula>
    </cfRule>
    <cfRule type="expression" dxfId="2347" priority="131">
      <formula>H505&lt;0</formula>
    </cfRule>
  </conditionalFormatting>
  <conditionalFormatting sqref="F528:F533 H528:H533">
    <cfRule type="expression" dxfId="2346" priority="128">
      <formula>F528&gt;0</formula>
    </cfRule>
    <cfRule type="expression" dxfId="2345" priority="129">
      <formula>F528&lt;0</formula>
    </cfRule>
  </conditionalFormatting>
  <conditionalFormatting sqref="F534 H534">
    <cfRule type="expression" dxfId="2344" priority="126">
      <formula>F534&gt;0</formula>
    </cfRule>
    <cfRule type="expression" dxfId="2343" priority="127">
      <formula>F534&lt;0</formula>
    </cfRule>
  </conditionalFormatting>
  <conditionalFormatting sqref="F535:F539 H535:H539">
    <cfRule type="expression" dxfId="2342" priority="124">
      <formula>F535&gt;0</formula>
    </cfRule>
    <cfRule type="expression" dxfId="2341" priority="125">
      <formula>F535&lt;0</formula>
    </cfRule>
  </conditionalFormatting>
  <conditionalFormatting sqref="F547:F562 H547:H562">
    <cfRule type="expression" dxfId="2340" priority="122">
      <formula>F547&gt;0</formula>
    </cfRule>
    <cfRule type="expression" dxfId="2339" priority="123">
      <formula>F547&lt;0</formula>
    </cfRule>
  </conditionalFormatting>
  <conditionalFormatting sqref="F540:F546">
    <cfRule type="expression" dxfId="2338" priority="120">
      <formula>F540&gt;0</formula>
    </cfRule>
    <cfRule type="expression" dxfId="2337" priority="121">
      <formula>F540&lt;0</formula>
    </cfRule>
  </conditionalFormatting>
  <conditionalFormatting sqref="H540:H546">
    <cfRule type="expression" dxfId="2336" priority="118">
      <formula>H540&gt;0</formula>
    </cfRule>
    <cfRule type="expression" dxfId="2335" priority="119">
      <formula>H540&lt;0</formula>
    </cfRule>
  </conditionalFormatting>
  <conditionalFormatting sqref="M591">
    <cfRule type="expression" dxfId="2334" priority="116">
      <formula>M591&gt;0</formula>
    </cfRule>
    <cfRule type="expression" dxfId="2333" priority="117">
      <formula>M591&lt;0</formula>
    </cfRule>
  </conditionalFormatting>
  <conditionalFormatting sqref="F125:F136">
    <cfRule type="expression" dxfId="2332" priority="112">
      <formula>F125&gt;0</formula>
    </cfRule>
    <cfRule type="expression" dxfId="2331" priority="113">
      <formula>F125&lt;0</formula>
    </cfRule>
  </conditionalFormatting>
  <conditionalFormatting sqref="H125:H136">
    <cfRule type="expression" dxfId="2330" priority="110">
      <formula>H125&gt;0</formula>
    </cfRule>
    <cfRule type="expression" dxfId="2329" priority="111">
      <formula>H125&lt;0</formula>
    </cfRule>
  </conditionalFormatting>
  <conditionalFormatting sqref="F119:F124 H119:H124">
    <cfRule type="expression" dxfId="2328" priority="108">
      <formula>F119&gt;0</formula>
    </cfRule>
    <cfRule type="expression" dxfId="2327" priority="109">
      <formula>F119&lt;0</formula>
    </cfRule>
  </conditionalFormatting>
  <conditionalFormatting sqref="J121">
    <cfRule type="expression" dxfId="2326" priority="106">
      <formula>J121&gt;0</formula>
    </cfRule>
    <cfRule type="expression" dxfId="2325" priority="107">
      <formula>J121&lt;0</formula>
    </cfRule>
  </conditionalFormatting>
  <conditionalFormatting sqref="J122:J128">
    <cfRule type="expression" dxfId="2324" priority="104">
      <formula>J122&gt;0</formula>
    </cfRule>
    <cfRule type="expression" dxfId="2323" priority="105">
      <formula>J122&lt;0</formula>
    </cfRule>
  </conditionalFormatting>
  <conditionalFormatting sqref="L121:L203 L210 L212">
    <cfRule type="expression" dxfId="2322" priority="100">
      <formula>L121&gt;0</formula>
    </cfRule>
    <cfRule type="expression" dxfId="2321" priority="101">
      <formula>L121&lt;0</formula>
    </cfRule>
  </conditionalFormatting>
  <conditionalFormatting sqref="Q10">
    <cfRule type="expression" dxfId="2320" priority="98">
      <formula>Q10&gt;0</formula>
    </cfRule>
    <cfRule type="expression" dxfId="2319" priority="99">
      <formula>Q10&lt;0</formula>
    </cfRule>
  </conditionalFormatting>
  <conditionalFormatting sqref="H232:H234 F232:F234">
    <cfRule type="expression" dxfId="2318" priority="95">
      <formula>F232&gt;0</formula>
    </cfRule>
    <cfRule type="expression" dxfId="2317" priority="96">
      <formula>F232&lt;0</formula>
    </cfRule>
  </conditionalFormatting>
  <conditionalFormatting sqref="H228:H230 F228:F230">
    <cfRule type="expression" dxfId="2316" priority="93">
      <formula>F228&gt;0</formula>
    </cfRule>
    <cfRule type="expression" dxfId="2315" priority="94">
      <formula>F228&lt;0</formula>
    </cfRule>
  </conditionalFormatting>
  <conditionalFormatting sqref="H227 F227">
    <cfRule type="expression" dxfId="2314" priority="91">
      <formula>F227&gt;0</formula>
    </cfRule>
    <cfRule type="expression" dxfId="2313" priority="92">
      <formula>F227&lt;0</formula>
    </cfRule>
  </conditionalFormatting>
  <conditionalFormatting sqref="H231 F231">
    <cfRule type="expression" dxfId="2312" priority="89">
      <formula>F231&gt;0</formula>
    </cfRule>
    <cfRule type="expression" dxfId="2311" priority="90">
      <formula>F231&lt;0</formula>
    </cfRule>
  </conditionalFormatting>
  <conditionalFormatting sqref="H237:H240 F237:F240">
    <cfRule type="expression" dxfId="2310" priority="85">
      <formula>F237&gt;0</formula>
    </cfRule>
    <cfRule type="expression" dxfId="2309" priority="86">
      <formula>F237&lt;0</formula>
    </cfRule>
  </conditionalFormatting>
  <conditionalFormatting sqref="H235:H236 F235:F236">
    <cfRule type="expression" dxfId="2308" priority="83">
      <formula>F235&gt;0</formula>
    </cfRule>
    <cfRule type="expression" dxfId="2307" priority="84">
      <formula>F235&lt;0</formula>
    </cfRule>
  </conditionalFormatting>
  <conditionalFormatting sqref="H262 F262">
    <cfRule type="expression" dxfId="2306" priority="81">
      <formula>F262&gt;0</formula>
    </cfRule>
    <cfRule type="expression" dxfId="2305" priority="82">
      <formula>F262&lt;0</formula>
    </cfRule>
  </conditionalFormatting>
  <conditionalFormatting sqref="H243:H245 F243:F245">
    <cfRule type="expression" dxfId="2304" priority="79">
      <formula>F243&gt;0</formula>
    </cfRule>
    <cfRule type="expression" dxfId="2303" priority="80">
      <formula>F243&lt;0</formula>
    </cfRule>
  </conditionalFormatting>
  <conditionalFormatting sqref="H241:H242 F241:F242">
    <cfRule type="expression" dxfId="2302" priority="77">
      <formula>F241&gt;0</formula>
    </cfRule>
    <cfRule type="expression" dxfId="2301" priority="78">
      <formula>F241&lt;0</formula>
    </cfRule>
  </conditionalFormatting>
  <conditionalFormatting sqref="H255:H257 F255:F257">
    <cfRule type="expression" dxfId="2300" priority="75">
      <formula>F255&gt;0</formula>
    </cfRule>
    <cfRule type="expression" dxfId="2299" priority="76">
      <formula>F255&lt;0</formula>
    </cfRule>
  </conditionalFormatting>
  <conditionalFormatting sqref="H254 F254">
    <cfRule type="expression" dxfId="2298" priority="73">
      <formula>F254&gt;0</formula>
    </cfRule>
    <cfRule type="expression" dxfId="2297" priority="74">
      <formula>F254&lt;0</formula>
    </cfRule>
  </conditionalFormatting>
  <conditionalFormatting sqref="H251:H253 F251:F253">
    <cfRule type="expression" dxfId="2296" priority="71">
      <formula>F251&gt;0</formula>
    </cfRule>
    <cfRule type="expression" dxfId="2295" priority="72">
      <formula>F251&lt;0</formula>
    </cfRule>
  </conditionalFormatting>
  <conditionalFormatting sqref="H250 F250">
    <cfRule type="expression" dxfId="2294" priority="69">
      <formula>F250&gt;0</formula>
    </cfRule>
    <cfRule type="expression" dxfId="2293" priority="70">
      <formula>F250&lt;0</formula>
    </cfRule>
  </conditionalFormatting>
  <conditionalFormatting sqref="H247:H249 F247:F249">
    <cfRule type="expression" dxfId="2292" priority="67">
      <formula>F247&gt;0</formula>
    </cfRule>
    <cfRule type="expression" dxfId="2291" priority="68">
      <formula>F247&lt;0</formula>
    </cfRule>
  </conditionalFormatting>
  <conditionalFormatting sqref="H246 F246">
    <cfRule type="expression" dxfId="2290" priority="65">
      <formula>F246&gt;0</formula>
    </cfRule>
    <cfRule type="expression" dxfId="2289" priority="66">
      <formula>F246&lt;0</formula>
    </cfRule>
  </conditionalFormatting>
  <conditionalFormatting sqref="H259:H261 F259:F261">
    <cfRule type="expression" dxfId="2288" priority="63">
      <formula>F259&gt;0</formula>
    </cfRule>
    <cfRule type="expression" dxfId="2287" priority="64">
      <formula>F259&lt;0</formula>
    </cfRule>
  </conditionalFormatting>
  <conditionalFormatting sqref="H258 F258">
    <cfRule type="expression" dxfId="2286" priority="61">
      <formula>F258&gt;0</formula>
    </cfRule>
    <cfRule type="expression" dxfId="2285" priority="62">
      <formula>F258&lt;0</formula>
    </cfRule>
  </conditionalFormatting>
  <conditionalFormatting sqref="H266 F266">
    <cfRule type="expression" dxfId="2284" priority="57">
      <formula>F266&gt;0</formula>
    </cfRule>
    <cfRule type="expression" dxfId="2283" priority="58">
      <formula>F266&lt;0</formula>
    </cfRule>
  </conditionalFormatting>
  <conditionalFormatting sqref="H263:H265 F263:F265">
    <cfRule type="expression" dxfId="2282" priority="55">
      <formula>F263&gt;0</formula>
    </cfRule>
    <cfRule type="expression" dxfId="2281" priority="56">
      <formula>F263&lt;0</formula>
    </cfRule>
  </conditionalFormatting>
  <conditionalFormatting sqref="H277:H278 F277:F278">
    <cfRule type="expression" dxfId="2280" priority="53">
      <formula>F277&gt;0</formula>
    </cfRule>
    <cfRule type="expression" dxfId="2279" priority="54">
      <formula>F277&lt;0</formula>
    </cfRule>
  </conditionalFormatting>
  <conditionalFormatting sqref="H273:H276 F273:F276">
    <cfRule type="expression" dxfId="2278" priority="49">
      <formula>F273&gt;0</formula>
    </cfRule>
    <cfRule type="expression" dxfId="2277" priority="50">
      <formula>F273&lt;0</formula>
    </cfRule>
  </conditionalFormatting>
  <conditionalFormatting sqref="H271:H272 F271:F272">
    <cfRule type="expression" dxfId="2276" priority="47">
      <formula>F271&gt;0</formula>
    </cfRule>
    <cfRule type="expression" dxfId="2275" priority="48">
      <formula>F271&lt;0</formula>
    </cfRule>
  </conditionalFormatting>
  <conditionalFormatting sqref="H267:H270 F267:F270">
    <cfRule type="expression" dxfId="2274" priority="43">
      <formula>F267&gt;0</formula>
    </cfRule>
    <cfRule type="expression" dxfId="2273" priority="44">
      <formula>F267&lt;0</formula>
    </cfRule>
  </conditionalFormatting>
  <conditionalFormatting sqref="F286:F289 H286:H289">
    <cfRule type="expression" dxfId="2272" priority="41">
      <formula>F286&gt;0</formula>
    </cfRule>
    <cfRule type="expression" dxfId="2271" priority="42">
      <formula>F286&lt;0</formula>
    </cfRule>
  </conditionalFormatting>
  <conditionalFormatting sqref="F284:F285 H284:H285">
    <cfRule type="expression" dxfId="2270" priority="39">
      <formula>F284&gt;0</formula>
    </cfRule>
    <cfRule type="expression" dxfId="2269" priority="40">
      <formula>F284&lt;0</formula>
    </cfRule>
  </conditionalFormatting>
  <conditionalFormatting sqref="F290:F292 H290:H292 K290:K293">
    <cfRule type="expression" dxfId="2268" priority="33">
      <formula>F290&gt;0</formula>
    </cfRule>
    <cfRule type="expression" dxfId="2267" priority="34">
      <formula>F290&lt;0</formula>
    </cfRule>
  </conditionalFormatting>
  <conditionalFormatting sqref="H297:H299 F297:F299 K297:K300">
    <cfRule type="expression" dxfId="2266" priority="29">
      <formula>F297&gt;0</formula>
    </cfRule>
    <cfRule type="expression" dxfId="2265" priority="30">
      <formula>F297&lt;0</formula>
    </cfRule>
  </conditionalFormatting>
  <conditionalFormatting sqref="H300:H303 F300:F303 K301:K303">
    <cfRule type="expression" dxfId="2264" priority="27">
      <formula>F300&gt;0</formula>
    </cfRule>
    <cfRule type="expression" dxfId="2263" priority="28">
      <formula>F300&lt;0</formula>
    </cfRule>
  </conditionalFormatting>
  <conditionalFormatting sqref="H304:H305 F304:F305 K304:K305">
    <cfRule type="expression" dxfId="2262" priority="25">
      <formula>F304&gt;0</formula>
    </cfRule>
    <cfRule type="expression" dxfId="2261" priority="26">
      <formula>F304&lt;0</formula>
    </cfRule>
  </conditionalFormatting>
  <conditionalFormatting sqref="K321 F321 H321">
    <cfRule type="expression" dxfId="2260" priority="23">
      <formula>F321&gt;0</formula>
    </cfRule>
    <cfRule type="expression" dxfId="2259" priority="24">
      <formula>F321&lt;0</formula>
    </cfRule>
  </conditionalFormatting>
  <conditionalFormatting sqref="K309:K311 F309:F311 H309:H311">
    <cfRule type="expression" dxfId="2258" priority="21">
      <formula>F309&gt;0</formula>
    </cfRule>
    <cfRule type="expression" dxfId="2257" priority="22">
      <formula>F309&lt;0</formula>
    </cfRule>
  </conditionalFormatting>
  <conditionalFormatting sqref="F313:F315 H313:H315 K313:K315">
    <cfRule type="expression" dxfId="2256" priority="17">
      <formula>F313&gt;0</formula>
    </cfRule>
    <cfRule type="expression" dxfId="2255" priority="18">
      <formula>F313&lt;0</formula>
    </cfRule>
  </conditionalFormatting>
  <conditionalFormatting sqref="K312 F312 H312">
    <cfRule type="expression" dxfId="2254" priority="15">
      <formula>F312&gt;0</formula>
    </cfRule>
    <cfRule type="expression" dxfId="2253" priority="16">
      <formula>F312&lt;0</formula>
    </cfRule>
  </conditionalFormatting>
  <conditionalFormatting sqref="K316:K317 F316:F317 H316:H317">
    <cfRule type="expression" dxfId="2252" priority="13">
      <formula>F316&gt;0</formula>
    </cfRule>
    <cfRule type="expression" dxfId="2251" priority="14">
      <formula>F316&lt;0</formula>
    </cfRule>
  </conditionalFormatting>
  <conditionalFormatting sqref="K318:K320 F318:F320 H318:H320">
    <cfRule type="expression" dxfId="2250" priority="7">
      <formula>F318&gt;0</formula>
    </cfRule>
    <cfRule type="expression" dxfId="2249" priority="8">
      <formula>F318&lt;0</formula>
    </cfRule>
  </conditionalFormatting>
  <conditionalFormatting sqref="K326:K327 F326:F327 H326:H327">
    <cfRule type="expression" dxfId="2248" priority="5">
      <formula>F326&gt;0</formula>
    </cfRule>
    <cfRule type="expression" dxfId="2247" priority="6">
      <formula>F326&lt;0</formula>
    </cfRule>
  </conditionalFormatting>
  <conditionalFormatting sqref="K324:K325 F324:F325 H324:H325">
    <cfRule type="expression" dxfId="2246" priority="3">
      <formula>F324&gt;0</formula>
    </cfRule>
    <cfRule type="expression" dxfId="2245" priority="4">
      <formula>F324&lt;0</formula>
    </cfRule>
  </conditionalFormatting>
  <conditionalFormatting sqref="K322:K323 F322:F323 H322:H323">
    <cfRule type="expression" dxfId="2244" priority="1">
      <formula>F322&gt;0</formula>
    </cfRule>
    <cfRule type="expression" dxfId="2243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342</v>
      </c>
      <c r="AJ2">
        <f>$Q$2*$Q$4</f>
        <v>6248</v>
      </c>
      <c r="AK2">
        <f ca="1">AJ2*EXP(-$X$2 * AI2/365.25)</f>
        <v>6248</v>
      </c>
      <c r="AM2" s="2">
        <f>Q10</f>
        <v>0</v>
      </c>
      <c r="AO2">
        <f ca="1" xml:space="preserve"> (SUM(AB:AB) - SUM(AE:AE) - SUM(AH:AH) - SUM(AK:AK))/SUM(AB:AB)</f>
        <v>7.3910925383807599E-2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7.81</v>
      </c>
      <c r="R4" s="425">
        <v>4.1300000000000003E-2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6248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-1653.720000000003</v>
      </c>
      <c r="R7">
        <v>400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-1653.720000000003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-0.20928607948649186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2.0486555697823306E-2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72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8.2210526315789476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8" t="s">
        <v>78</v>
      </c>
      <c r="P20" s="878"/>
      <c r="W20" s="134"/>
    </row>
    <row r="21" spans="1:34" ht="15.75" thickTop="1" x14ac:dyDescent="0.25">
      <c r="O21" s="81">
        <v>1.1000000000000001</v>
      </c>
      <c r="P21" s="81">
        <f>O21*$Q$4</f>
        <v>8.5910000000000011</v>
      </c>
      <c r="W21" s="134"/>
    </row>
    <row r="22" spans="1:34" x14ac:dyDescent="0.25">
      <c r="O22" s="81">
        <v>1.0900000000000001</v>
      </c>
      <c r="P22" s="81">
        <f t="shared" ref="P22:P41" si="11">O22*$Q$4</f>
        <v>8.5129000000000001</v>
      </c>
      <c r="W22" s="134"/>
    </row>
    <row r="23" spans="1:34" x14ac:dyDescent="0.25">
      <c r="O23" s="81">
        <v>1.08</v>
      </c>
      <c r="P23" s="81">
        <f t="shared" si="11"/>
        <v>8.434800000000001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8.3567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8.2786000000000008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8.2004999999999999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8.1224000000000007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8.0442999999999998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7.9661999999999997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7.8880999999999997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7.81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7.7318999999999996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7.6537999999999995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7.5756999999999994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7.4975999999999994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7.4194999999999993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7.3413999999999993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7.2633000000000001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7.1852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7.1071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7.0289999999999999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242" priority="23">
      <formula>Q7&gt;0</formula>
    </cfRule>
    <cfRule type="expression" dxfId="2241" priority="24">
      <formula>Q7&lt;0</formula>
    </cfRule>
  </conditionalFormatting>
  <conditionalFormatting sqref="Q8">
    <cfRule type="expression" dxfId="2240" priority="21">
      <formula>Q8&gt;0</formula>
    </cfRule>
    <cfRule type="expression" dxfId="2239" priority="22">
      <formula>Q8&lt;0</formula>
    </cfRule>
  </conditionalFormatting>
  <conditionalFormatting sqref="F25:F30 F34:F63">
    <cfRule type="expression" dxfId="2238" priority="19">
      <formula>F25&gt;0</formula>
    </cfRule>
    <cfRule type="expression" dxfId="2237" priority="20">
      <formula>F25&lt;0</formula>
    </cfRule>
  </conditionalFormatting>
  <conditionalFormatting sqref="H25:H30 H34:H63">
    <cfRule type="expression" dxfId="2236" priority="17">
      <formula>H25&gt;0</formula>
    </cfRule>
    <cfRule type="expression" dxfId="2235" priority="18">
      <formula>H25&lt;0</formula>
    </cfRule>
  </conditionalFormatting>
  <conditionalFormatting sqref="F89:F110">
    <cfRule type="expression" dxfId="2234" priority="15">
      <formula>F89&gt;0</formula>
    </cfRule>
    <cfRule type="expression" dxfId="2233" priority="16">
      <formula>F89&lt;0</formula>
    </cfRule>
  </conditionalFormatting>
  <conditionalFormatting sqref="H89:H110">
    <cfRule type="expression" dxfId="2232" priority="13">
      <formula>H89&gt;0</formula>
    </cfRule>
    <cfRule type="expression" dxfId="2231" priority="14">
      <formula>H89&lt;0</formula>
    </cfRule>
  </conditionalFormatting>
  <conditionalFormatting sqref="Q10">
    <cfRule type="expression" dxfId="2230" priority="11">
      <formula>Q10&gt;0</formula>
    </cfRule>
    <cfRule type="expression" dxfId="2229" priority="12">
      <formula>Q10&lt;0</formula>
    </cfRule>
  </conditionalFormatting>
  <conditionalFormatting sqref="J25:J38">
    <cfRule type="expression" dxfId="2228" priority="9">
      <formula>J25&gt;0</formula>
    </cfRule>
    <cfRule type="expression" dxfId="2227" priority="10">
      <formula>J25&lt;0</formula>
    </cfRule>
  </conditionalFormatting>
  <conditionalFormatting sqref="K25:K38">
    <cfRule type="expression" dxfId="2226" priority="7">
      <formula>K25&gt;0</formula>
    </cfRule>
    <cfRule type="expression" dxfId="2225" priority="8">
      <formula>K25&lt;0</formula>
    </cfRule>
  </conditionalFormatting>
  <conditionalFormatting sqref="L25:L38">
    <cfRule type="expression" dxfId="2224" priority="5">
      <formula>L25&gt;0</formula>
    </cfRule>
    <cfRule type="expression" dxfId="222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22" priority="3">
      <formula>F31&gt;0</formula>
    </cfRule>
    <cfRule type="expression" dxfId="2221" priority="4">
      <formula>F31&lt;0</formula>
    </cfRule>
  </conditionalFormatting>
  <conditionalFormatting sqref="H31:H33">
    <cfRule type="expression" dxfId="2220" priority="1">
      <formula>H31&gt;0</formula>
    </cfRule>
    <cfRule type="expression" dxfId="221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37.83</v>
      </c>
      <c r="R4" s="425">
        <v>1.2999999999999999E-3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13240.5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-1705.6800000000003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-1705.6800000000003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-0.11412146782656171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9.2519164684113139E-3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18.231325301204816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41.613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41.234700000000004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40.856400000000001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40.478099999999998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40.099800000000002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39.721499999999999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39.343200000000003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38.9649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38.586599999999997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38.208300000000001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37.83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37.451699999999995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37.073399999999999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36.695099999999996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36.316799999999994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35.938499999999998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35.560199999999995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35.181899999999999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34.803600000000003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34.4253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34.046999999999997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179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218" priority="35">
      <formula>F60&gt;0</formula>
    </cfRule>
    <cfRule type="expression" dxfId="2217" priority="36">
      <formula>F60&lt;0</formula>
    </cfRule>
  </conditionalFormatting>
  <conditionalFormatting sqref="Q7">
    <cfRule type="expression" dxfId="2216" priority="33">
      <formula>Q7&gt;0</formula>
    </cfRule>
    <cfRule type="expression" dxfId="2215" priority="34">
      <formula>Q7&lt;0</formula>
    </cfRule>
  </conditionalFormatting>
  <conditionalFormatting sqref="Q8">
    <cfRule type="expression" dxfId="2214" priority="31">
      <formula>Q8&gt;0</formula>
    </cfRule>
    <cfRule type="expression" dxfId="2213" priority="32">
      <formula>Q8&lt;0</formula>
    </cfRule>
  </conditionalFormatting>
  <conditionalFormatting sqref="F31:F49 F51:F59">
    <cfRule type="expression" dxfId="2212" priority="29">
      <formula>F31&gt;0</formula>
    </cfRule>
    <cfRule type="expression" dxfId="2211" priority="30">
      <formula>F31&lt;0</formula>
    </cfRule>
  </conditionalFormatting>
  <conditionalFormatting sqref="H31:H49 H51:H59">
    <cfRule type="expression" dxfId="2210" priority="27">
      <formula>H31&gt;0</formula>
    </cfRule>
    <cfRule type="expression" dxfId="2209" priority="28">
      <formula>H31&lt;0</formula>
    </cfRule>
  </conditionalFormatting>
  <conditionalFormatting sqref="Q10">
    <cfRule type="expression" dxfId="2208" priority="25">
      <formula>Q10&gt;0</formula>
    </cfRule>
    <cfRule type="expression" dxfId="2207" priority="26">
      <formula>Q10&lt;0</formula>
    </cfRule>
  </conditionalFormatting>
  <conditionalFormatting sqref="J25:J38">
    <cfRule type="expression" dxfId="2206" priority="23">
      <formula>J25&gt;0</formula>
    </cfRule>
    <cfRule type="expression" dxfId="2205" priority="24">
      <formula>J25&lt;0</formula>
    </cfRule>
  </conditionalFormatting>
  <conditionalFormatting sqref="K38">
    <cfRule type="expression" dxfId="2204" priority="21">
      <formula>K38&gt;0</formula>
    </cfRule>
    <cfRule type="expression" dxfId="2203" priority="22">
      <formula>K38&lt;0</formula>
    </cfRule>
  </conditionalFormatting>
  <conditionalFormatting sqref="L25:L38">
    <cfRule type="expression" dxfId="2202" priority="19">
      <formula>L25&gt;0</formula>
    </cfRule>
    <cfRule type="expression" dxfId="2201" priority="20">
      <formula>L25&lt;0</formula>
    </cfRule>
  </conditionalFormatting>
  <conditionalFormatting sqref="F89:F110">
    <cfRule type="expression" dxfId="2200" priority="17">
      <formula>F89&gt;0</formula>
    </cfRule>
    <cfRule type="expression" dxfId="2199" priority="18">
      <formula>F89&lt;0</formula>
    </cfRule>
  </conditionalFormatting>
  <conditionalFormatting sqref="H89:H110">
    <cfRule type="expression" dxfId="2198" priority="15">
      <formula>H89&gt;0</formula>
    </cfRule>
    <cfRule type="expression" dxfId="2197" priority="16">
      <formula>H89&lt;0</formula>
    </cfRule>
  </conditionalFormatting>
  <conditionalFormatting sqref="J89:J102">
    <cfRule type="expression" dxfId="2196" priority="13">
      <formula>J89&gt;0</formula>
    </cfRule>
    <cfRule type="expression" dxfId="2195" priority="14">
      <formula>J89&lt;0</formula>
    </cfRule>
  </conditionalFormatting>
  <conditionalFormatting sqref="K89:K102">
    <cfRule type="expression" dxfId="2194" priority="11">
      <formula>K89&gt;0</formula>
    </cfRule>
    <cfRule type="expression" dxfId="2193" priority="12">
      <formula>K89&lt;0</formula>
    </cfRule>
  </conditionalFormatting>
  <conditionalFormatting sqref="L89:L102">
    <cfRule type="expression" dxfId="2192" priority="9">
      <formula>L89&gt;0</formula>
    </cfRule>
    <cfRule type="expression" dxfId="2191" priority="10">
      <formula>L89&lt;0</formula>
    </cfRule>
  </conditionalFormatting>
  <conditionalFormatting sqref="F25:F30">
    <cfRule type="expression" dxfId="2190" priority="7">
      <formula>F25&gt;0</formula>
    </cfRule>
    <cfRule type="expression" dxfId="2189" priority="8">
      <formula>F25&lt;0</formula>
    </cfRule>
  </conditionalFormatting>
  <conditionalFormatting sqref="H25:H30">
    <cfRule type="expression" dxfId="2188" priority="5">
      <formula>H25&gt;0</formula>
    </cfRule>
    <cfRule type="expression" dxfId="2187" priority="6">
      <formula>H25&lt;0</formula>
    </cfRule>
  </conditionalFormatting>
  <conditionalFormatting sqref="F50">
    <cfRule type="expression" dxfId="2186" priority="3">
      <formula>F50&gt;0</formula>
    </cfRule>
    <cfRule type="expression" dxfId="2185" priority="4">
      <formula>F50&lt;0</formula>
    </cfRule>
  </conditionalFormatting>
  <conditionalFormatting sqref="H50">
    <cfRule type="expression" dxfId="2184" priority="1">
      <formula>H50&gt;0</formula>
    </cfRule>
    <cfRule type="expression" dxfId="2183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1308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93.64</v>
      </c>
      <c r="R4" s="425">
        <v>1.23E-2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5618.4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110.39999999999964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110.39999999999964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2.0043572984749389E-2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1.9222554463904314E-2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103.004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102.06760000000001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101.13120000000001</v>
      </c>
    </row>
    <row r="20" spans="1:16" x14ac:dyDescent="0.25">
      <c r="O20" s="81">
        <v>1.07</v>
      </c>
      <c r="P20" s="81">
        <f t="shared" si="0"/>
        <v>100.1948</v>
      </c>
    </row>
    <row r="21" spans="1:16" x14ac:dyDescent="0.25">
      <c r="O21" s="81">
        <v>1.06</v>
      </c>
      <c r="P21" s="81">
        <f t="shared" si="0"/>
        <v>99.258400000000009</v>
      </c>
    </row>
    <row r="22" spans="1:16" x14ac:dyDescent="0.25">
      <c r="O22" s="81">
        <v>1.05</v>
      </c>
      <c r="P22" s="81">
        <f t="shared" si="0"/>
        <v>98.322000000000003</v>
      </c>
    </row>
    <row r="23" spans="1:16" x14ac:dyDescent="0.25">
      <c r="O23" s="81">
        <v>1.04</v>
      </c>
      <c r="P23" s="81">
        <f t="shared" si="0"/>
        <v>97.385600000000011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96.449200000000005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95.512799999999999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94.576400000000007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93.64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92.703599999999994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91.767200000000003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90.830799999999996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89.89439999999999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88.957999999999998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88.021599999999992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87.0852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86.148800000000008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85.212400000000002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84.275999999999996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82" priority="35">
      <formula>F47&gt;0</formula>
    </cfRule>
    <cfRule type="expression" dxfId="2181" priority="36">
      <formula>F47&lt;0</formula>
    </cfRule>
  </conditionalFormatting>
  <conditionalFormatting sqref="Q7">
    <cfRule type="expression" dxfId="2180" priority="33">
      <formula>Q7&gt;0</formula>
    </cfRule>
    <cfRule type="expression" dxfId="2179" priority="34">
      <formula>Q7&lt;0</formula>
    </cfRule>
  </conditionalFormatting>
  <conditionalFormatting sqref="Q8">
    <cfRule type="expression" dxfId="2178" priority="31">
      <formula>Q8&gt;0</formula>
    </cfRule>
    <cfRule type="expression" dxfId="2177" priority="32">
      <formula>Q8&lt;0</formula>
    </cfRule>
  </conditionalFormatting>
  <conditionalFormatting sqref="F30:F46">
    <cfRule type="expression" dxfId="2176" priority="29">
      <formula>F30&gt;0</formula>
    </cfRule>
    <cfRule type="expression" dxfId="2175" priority="30">
      <formula>F30&lt;0</formula>
    </cfRule>
  </conditionalFormatting>
  <conditionalFormatting sqref="H30:H46">
    <cfRule type="expression" dxfId="2174" priority="27">
      <formula>H30&gt;0</formula>
    </cfRule>
    <cfRule type="expression" dxfId="2173" priority="28">
      <formula>H30&lt;0</formula>
    </cfRule>
  </conditionalFormatting>
  <conditionalFormatting sqref="Q10">
    <cfRule type="expression" dxfId="2172" priority="25">
      <formula>Q10&gt;0</formula>
    </cfRule>
    <cfRule type="expression" dxfId="2171" priority="26">
      <formula>Q10&lt;0</formula>
    </cfRule>
  </conditionalFormatting>
  <conditionalFormatting sqref="J25:J38">
    <cfRule type="expression" dxfId="2170" priority="23">
      <formula>J25&gt;0</formula>
    </cfRule>
    <cfRule type="expression" dxfId="2169" priority="24">
      <formula>J25&lt;0</formula>
    </cfRule>
  </conditionalFormatting>
  <conditionalFormatting sqref="K25:K38">
    <cfRule type="expression" dxfId="2168" priority="21">
      <formula>K25&gt;0</formula>
    </cfRule>
    <cfRule type="expression" dxfId="2167" priority="22">
      <formula>K25&lt;0</formula>
    </cfRule>
  </conditionalFormatting>
  <conditionalFormatting sqref="L25 L38">
    <cfRule type="expression" dxfId="2166" priority="19">
      <formula>L25&gt;0</formula>
    </cfRule>
    <cfRule type="expression" dxfId="2165" priority="20">
      <formula>L25&lt;0</formula>
    </cfRule>
  </conditionalFormatting>
  <conditionalFormatting sqref="F89:F110">
    <cfRule type="expression" dxfId="2164" priority="17">
      <formula>F89&gt;0</formula>
    </cfRule>
    <cfRule type="expression" dxfId="2163" priority="18">
      <formula>F89&lt;0</formula>
    </cfRule>
  </conditionalFormatting>
  <conditionalFormatting sqref="H89:H110">
    <cfRule type="expression" dxfId="2162" priority="15">
      <formula>H89&gt;0</formula>
    </cfRule>
    <cfRule type="expression" dxfId="2161" priority="16">
      <formula>H89&lt;0</formula>
    </cfRule>
  </conditionalFormatting>
  <conditionalFormatting sqref="J89:J102">
    <cfRule type="expression" dxfId="2160" priority="13">
      <formula>J89&gt;0</formula>
    </cfRule>
    <cfRule type="expression" dxfId="2159" priority="14">
      <formula>J89&lt;0</formula>
    </cfRule>
  </conditionalFormatting>
  <conditionalFormatting sqref="K89:K102">
    <cfRule type="expression" dxfId="2158" priority="11">
      <formula>K89&gt;0</formula>
    </cfRule>
    <cfRule type="expression" dxfId="2157" priority="12">
      <formula>K89&lt;0</formula>
    </cfRule>
  </conditionalFormatting>
  <conditionalFormatting sqref="L89:L102">
    <cfRule type="expression" dxfId="2156" priority="9">
      <formula>L89&gt;0</formula>
    </cfRule>
    <cfRule type="expression" dxfId="2155" priority="10">
      <formula>L89&lt;0</formula>
    </cfRule>
  </conditionalFormatting>
  <conditionalFormatting sqref="F29 F25:F26">
    <cfRule type="expression" dxfId="2154" priority="7">
      <formula>F25&gt;0</formula>
    </cfRule>
    <cfRule type="expression" dxfId="2153" priority="8">
      <formula>F25&lt;0</formula>
    </cfRule>
  </conditionalFormatting>
  <conditionalFormatting sqref="H29 H25:H27">
    <cfRule type="expression" dxfId="2152" priority="5">
      <formula>H25&gt;0</formula>
    </cfRule>
    <cfRule type="expression" dxfId="2151" priority="6">
      <formula>H25&lt;0</formula>
    </cfRule>
  </conditionalFormatting>
  <conditionalFormatting sqref="F27:F28">
    <cfRule type="expression" dxfId="2150" priority="3">
      <formula>F27&gt;0</formula>
    </cfRule>
    <cfRule type="expression" dxfId="2149" priority="4">
      <formula>F27&lt;0</formula>
    </cfRule>
  </conditionalFormatting>
  <conditionalFormatting sqref="H28">
    <cfRule type="expression" dxfId="2148" priority="1">
      <formula>H28&gt;0</formula>
    </cfRule>
    <cfRule type="expression" dxfId="214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1336</v>
      </c>
      <c r="B2" s="404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153.38</v>
      </c>
      <c r="R4" s="425">
        <v>3.8100000000000002E-2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3834.5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168.25</v>
      </c>
      <c r="R7" s="29">
        <v>43465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168.25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4.5891578588475965E-2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5.7373842743512846E-3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34.859090909090902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168.71800000000002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167.1842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165.65040000000002</v>
      </c>
    </row>
    <row r="20" spans="1:16" x14ac:dyDescent="0.25">
      <c r="O20" s="81">
        <v>1.07</v>
      </c>
      <c r="P20" s="81">
        <f t="shared" si="0"/>
        <v>164.11660000000001</v>
      </c>
    </row>
    <row r="21" spans="1:16" x14ac:dyDescent="0.25">
      <c r="O21" s="81">
        <v>1.06</v>
      </c>
      <c r="P21" s="81">
        <f t="shared" si="0"/>
        <v>162.58279999999999</v>
      </c>
    </row>
    <row r="22" spans="1:16" x14ac:dyDescent="0.25">
      <c r="O22" s="81">
        <v>1.05</v>
      </c>
      <c r="P22" s="81">
        <f t="shared" si="0"/>
        <v>161.04900000000001</v>
      </c>
    </row>
    <row r="23" spans="1:16" x14ac:dyDescent="0.25">
      <c r="O23" s="81">
        <v>1.04</v>
      </c>
      <c r="P23" s="81">
        <f t="shared" si="0"/>
        <v>159.51519999999999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157.98140000000001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156.44759999999999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154.91380000000001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153.38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151.84619999999998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150.3124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148.77859999999998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147.2448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145.71099999999998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144.1772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142.64340000000001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141.1096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139.57579999999999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138.042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46" priority="43">
      <formula>F54&gt;0</formula>
    </cfRule>
    <cfRule type="expression" dxfId="2145" priority="44">
      <formula>F54&lt;0</formula>
    </cfRule>
  </conditionalFormatting>
  <conditionalFormatting sqref="Q7">
    <cfRule type="expression" dxfId="2144" priority="41">
      <formula>Q7&gt;0</formula>
    </cfRule>
    <cfRule type="expression" dxfId="2143" priority="42">
      <formula>Q7&lt;0</formula>
    </cfRule>
  </conditionalFormatting>
  <conditionalFormatting sqref="Q8">
    <cfRule type="expression" dxfId="2142" priority="39">
      <formula>Q8&gt;0</formula>
    </cfRule>
    <cfRule type="expression" dxfId="2141" priority="40">
      <formula>Q8&lt;0</formula>
    </cfRule>
  </conditionalFormatting>
  <conditionalFormatting sqref="F33:F36 F38:F53">
    <cfRule type="expression" dxfId="2140" priority="37">
      <formula>F33&gt;0</formula>
    </cfRule>
    <cfRule type="expression" dxfId="2139" priority="38">
      <formula>F33&lt;0</formula>
    </cfRule>
  </conditionalFormatting>
  <conditionalFormatting sqref="H33:H36 H38:H53">
    <cfRule type="expression" dxfId="2138" priority="35">
      <formula>H33&gt;0</formula>
    </cfRule>
    <cfRule type="expression" dxfId="2137" priority="36">
      <formula>H33&lt;0</formula>
    </cfRule>
  </conditionalFormatting>
  <conditionalFormatting sqref="Q10">
    <cfRule type="expression" dxfId="2136" priority="33">
      <formula>Q10&gt;0</formula>
    </cfRule>
    <cfRule type="expression" dxfId="2135" priority="34">
      <formula>Q10&lt;0</formula>
    </cfRule>
  </conditionalFormatting>
  <conditionalFormatting sqref="J25:J37">
    <cfRule type="expression" dxfId="2134" priority="31">
      <formula>J25&gt;0</formula>
    </cfRule>
    <cfRule type="expression" dxfId="2133" priority="32">
      <formula>J25&lt;0</formula>
    </cfRule>
  </conditionalFormatting>
  <conditionalFormatting sqref="K25:K38">
    <cfRule type="expression" dxfId="2132" priority="29">
      <formula>K25&gt;0</formula>
    </cfRule>
    <cfRule type="expression" dxfId="2131" priority="30">
      <formula>K25&lt;0</formula>
    </cfRule>
  </conditionalFormatting>
  <conditionalFormatting sqref="L25">
    <cfRule type="expression" dxfId="2130" priority="27">
      <formula>L25&gt;0</formula>
    </cfRule>
    <cfRule type="expression" dxfId="2129" priority="28">
      <formula>L25&lt;0</formula>
    </cfRule>
  </conditionalFormatting>
  <conditionalFormatting sqref="F89:F110">
    <cfRule type="expression" dxfId="2128" priority="25">
      <formula>F89&gt;0</formula>
    </cfRule>
    <cfRule type="expression" dxfId="2127" priority="26">
      <formula>F89&lt;0</formula>
    </cfRule>
  </conditionalFormatting>
  <conditionalFormatting sqref="H89:H110">
    <cfRule type="expression" dxfId="2126" priority="23">
      <formula>H89&gt;0</formula>
    </cfRule>
    <cfRule type="expression" dxfId="2125" priority="24">
      <formula>H89&lt;0</formula>
    </cfRule>
  </conditionalFormatting>
  <conditionalFormatting sqref="J89:J102">
    <cfRule type="expression" dxfId="2124" priority="21">
      <formula>J89&gt;0</formula>
    </cfRule>
    <cfRule type="expression" dxfId="2123" priority="22">
      <formula>J89&lt;0</formula>
    </cfRule>
  </conditionalFormatting>
  <conditionalFormatting sqref="K89:K102">
    <cfRule type="expression" dxfId="2122" priority="19">
      <formula>K89&gt;0</formula>
    </cfRule>
    <cfRule type="expression" dxfId="2121" priority="20">
      <formula>K89&lt;0</formula>
    </cfRule>
  </conditionalFormatting>
  <conditionalFormatting sqref="L89:L102">
    <cfRule type="expression" dxfId="2120" priority="17">
      <formula>L89&gt;0</formula>
    </cfRule>
    <cfRule type="expression" dxfId="2119" priority="18">
      <formula>L89&lt;0</formula>
    </cfRule>
  </conditionalFormatting>
  <conditionalFormatting sqref="F29:F32">
    <cfRule type="expression" dxfId="2118" priority="15">
      <formula>F29&gt;0</formula>
    </cfRule>
    <cfRule type="expression" dxfId="2117" priority="16">
      <formula>F29&lt;0</formula>
    </cfRule>
  </conditionalFormatting>
  <conditionalFormatting sqref="H29:H32">
    <cfRule type="expression" dxfId="2116" priority="13">
      <formula>H29&gt;0</formula>
    </cfRule>
    <cfRule type="expression" dxfId="2115" priority="14">
      <formula>H29&lt;0</formula>
    </cfRule>
  </conditionalFormatting>
  <conditionalFormatting sqref="F25:F28">
    <cfRule type="expression" dxfId="2114" priority="11">
      <formula>F25&gt;0</formula>
    </cfRule>
    <cfRule type="expression" dxfId="2113" priority="12">
      <formula>F25&lt;0</formula>
    </cfRule>
  </conditionalFormatting>
  <conditionalFormatting sqref="H25:H28">
    <cfRule type="expression" dxfId="2112" priority="9">
      <formula>H25&gt;0</formula>
    </cfRule>
    <cfRule type="expression" dxfId="2111" priority="10">
      <formula>H25&lt;0</formula>
    </cfRule>
  </conditionalFormatting>
  <conditionalFormatting sqref="F37">
    <cfRule type="expression" dxfId="2110" priority="7">
      <formula>F37&gt;0</formula>
    </cfRule>
    <cfRule type="expression" dxfId="2109" priority="8">
      <formula>F37&lt;0</formula>
    </cfRule>
  </conditionalFormatting>
  <conditionalFormatting sqref="H37">
    <cfRule type="expression" dxfId="2108" priority="5">
      <formula>H37&gt;0</formula>
    </cfRule>
    <cfRule type="expression" dxfId="2107" priority="6">
      <formula>H37&lt;0</formula>
    </cfRule>
  </conditionalFormatting>
  <conditionalFormatting sqref="J49">
    <cfRule type="expression" dxfId="2106" priority="3">
      <formula>J49&gt;0</formula>
    </cfRule>
    <cfRule type="expression" dxfId="2105" priority="4">
      <formula>J49&lt;0</formula>
    </cfRule>
  </conditionalFormatting>
  <conditionalFormatting sqref="J38:J48">
    <cfRule type="expression" dxfId="2104" priority="1">
      <formula>J38&gt;0</formula>
    </cfRule>
    <cfRule type="expression" dxfId="210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02" priority="35">
      <formula>F47&gt;0</formula>
    </cfRule>
    <cfRule type="expression" dxfId="2101" priority="36">
      <formula>F47&lt;0</formula>
    </cfRule>
  </conditionalFormatting>
  <conditionalFormatting sqref="Q7">
    <cfRule type="expression" dxfId="2100" priority="33">
      <formula>Q7&gt;0</formula>
    </cfRule>
    <cfRule type="expression" dxfId="2099" priority="34">
      <formula>Q7&lt;0</formula>
    </cfRule>
  </conditionalFormatting>
  <conditionalFormatting sqref="Q8">
    <cfRule type="expression" dxfId="2098" priority="31">
      <formula>Q8&gt;0</formula>
    </cfRule>
    <cfRule type="expression" dxfId="2097" priority="32">
      <formula>Q8&lt;0</formula>
    </cfRule>
  </conditionalFormatting>
  <conditionalFormatting sqref="F30:F46">
    <cfRule type="expression" dxfId="2096" priority="29">
      <formula>F30&gt;0</formula>
    </cfRule>
    <cfRule type="expression" dxfId="2095" priority="30">
      <formula>F30&lt;0</formula>
    </cfRule>
  </conditionalFormatting>
  <conditionalFormatting sqref="H30:H46">
    <cfRule type="expression" dxfId="2094" priority="27">
      <formula>H30&gt;0</formula>
    </cfRule>
    <cfRule type="expression" dxfId="2093" priority="28">
      <formula>H30&lt;0</formula>
    </cfRule>
  </conditionalFormatting>
  <conditionalFormatting sqref="Q10">
    <cfRule type="expression" dxfId="2092" priority="25">
      <formula>Q10&gt;0</formula>
    </cfRule>
    <cfRule type="expression" dxfId="2091" priority="26">
      <formula>Q10&lt;0</formula>
    </cfRule>
  </conditionalFormatting>
  <conditionalFormatting sqref="J25:J38">
    <cfRule type="expression" dxfId="2090" priority="23">
      <formula>J25&gt;0</formula>
    </cfRule>
    <cfRule type="expression" dxfId="2089" priority="24">
      <formula>J25&lt;0</formula>
    </cfRule>
  </conditionalFormatting>
  <conditionalFormatting sqref="K25:K38">
    <cfRule type="expression" dxfId="2088" priority="21">
      <formula>K25&gt;0</formula>
    </cfRule>
    <cfRule type="expression" dxfId="2087" priority="22">
      <formula>K25&lt;0</formula>
    </cfRule>
  </conditionalFormatting>
  <conditionalFormatting sqref="L25 L38">
    <cfRule type="expression" dxfId="2086" priority="19">
      <formula>L25&gt;0</formula>
    </cfRule>
    <cfRule type="expression" dxfId="2085" priority="20">
      <formula>L25&lt;0</formula>
    </cfRule>
  </conditionalFormatting>
  <conditionalFormatting sqref="F89:F110">
    <cfRule type="expression" dxfId="2084" priority="17">
      <formula>F89&gt;0</formula>
    </cfRule>
    <cfRule type="expression" dxfId="2083" priority="18">
      <formula>F89&lt;0</formula>
    </cfRule>
  </conditionalFormatting>
  <conditionalFormatting sqref="H89:H110">
    <cfRule type="expression" dxfId="2082" priority="15">
      <formula>H89&gt;0</formula>
    </cfRule>
    <cfRule type="expression" dxfId="2081" priority="16">
      <formula>H89&lt;0</formula>
    </cfRule>
  </conditionalFormatting>
  <conditionalFormatting sqref="J89:J102">
    <cfRule type="expression" dxfId="2080" priority="13">
      <formula>J89&gt;0</formula>
    </cfRule>
    <cfRule type="expression" dxfId="2079" priority="14">
      <formula>J89&lt;0</formula>
    </cfRule>
  </conditionalFormatting>
  <conditionalFormatting sqref="K89:K102">
    <cfRule type="expression" dxfId="2078" priority="11">
      <formula>K89&gt;0</formula>
    </cfRule>
    <cfRule type="expression" dxfId="2077" priority="12">
      <formula>K89&lt;0</formula>
    </cfRule>
  </conditionalFormatting>
  <conditionalFormatting sqref="L89:L102">
    <cfRule type="expression" dxfId="2076" priority="9">
      <formula>L89&gt;0</formula>
    </cfRule>
    <cfRule type="expression" dxfId="2075" priority="10">
      <formula>L89&lt;0</formula>
    </cfRule>
  </conditionalFormatting>
  <conditionalFormatting sqref="F25 F29">
    <cfRule type="expression" dxfId="2074" priority="7">
      <formula>F25&gt;0</formula>
    </cfRule>
    <cfRule type="expression" dxfId="2073" priority="8">
      <formula>F25&lt;0</formula>
    </cfRule>
  </conditionalFormatting>
  <conditionalFormatting sqref="H29 H25:H27">
    <cfRule type="expression" dxfId="2072" priority="5">
      <formula>H25&gt;0</formula>
    </cfRule>
    <cfRule type="expression" dxfId="2071" priority="6">
      <formula>H25&lt;0</formula>
    </cfRule>
  </conditionalFormatting>
  <conditionalFormatting sqref="F26:F28">
    <cfRule type="expression" dxfId="2070" priority="3">
      <formula>F26&gt;0</formula>
    </cfRule>
    <cfRule type="expression" dxfId="2069" priority="4">
      <formula>F26&lt;0</formula>
    </cfRule>
  </conditionalFormatting>
  <conditionalFormatting sqref="H28">
    <cfRule type="expression" dxfId="2068" priority="1">
      <formula>H28&gt;0</formula>
    </cfRule>
    <cfRule type="expression" dxfId="2067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1293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8" t="s">
        <v>78</v>
      </c>
      <c r="P22" s="878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2" t="s">
        <v>1291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2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2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1294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66" priority="127">
      <formula>F141&gt;0</formula>
    </cfRule>
    <cfRule type="expression" dxfId="2065" priority="128">
      <formula>F141&lt;0</formula>
    </cfRule>
  </conditionalFormatting>
  <conditionalFormatting sqref="F198:F211 F214:F258 F261:F262">
    <cfRule type="expression" dxfId="2064" priority="123">
      <formula>F198&gt;0</formula>
    </cfRule>
    <cfRule type="expression" dxfId="2063" priority="124">
      <formula>F198&lt;0</formula>
    </cfRule>
  </conditionalFormatting>
  <conditionalFormatting sqref="F198:F211 F214:F258 F261:F262">
    <cfRule type="expression" dxfId="2062" priority="125">
      <formula>F198&gt;0</formula>
    </cfRule>
    <cfRule type="expression" dxfId="2061" priority="126">
      <formula>F198&lt;0</formula>
    </cfRule>
  </conditionalFormatting>
  <conditionalFormatting sqref="H193:H211 H214:H258 H261:H262">
    <cfRule type="expression" dxfId="2060" priority="121">
      <formula>H193&gt;0</formula>
    </cfRule>
    <cfRule type="expression" dxfId="2059" priority="122">
      <formula>H193&lt;0</formula>
    </cfRule>
  </conditionalFormatting>
  <conditionalFormatting sqref="F189:F192">
    <cfRule type="expression" dxfId="2058" priority="115">
      <formula>F189&gt;0</formula>
    </cfRule>
    <cfRule type="expression" dxfId="2057" priority="116">
      <formula>F189&lt;0</formula>
    </cfRule>
  </conditionalFormatting>
  <conditionalFormatting sqref="H189:H192">
    <cfRule type="expression" dxfId="2056" priority="113">
      <formula>H189&gt;0</formula>
    </cfRule>
    <cfRule type="expression" dxfId="2055" priority="114">
      <formula>H189&lt;0</formula>
    </cfRule>
  </conditionalFormatting>
  <conditionalFormatting sqref="Q8">
    <cfRule type="expression" dxfId="2054" priority="109">
      <formula>Q8&gt;0</formula>
    </cfRule>
    <cfRule type="expression" dxfId="2053" priority="110">
      <formula>Q8&lt;0</formula>
    </cfRule>
  </conditionalFormatting>
  <conditionalFormatting sqref="Q7">
    <cfRule type="expression" dxfId="2052" priority="111">
      <formula>Q7&gt;0</formula>
    </cfRule>
    <cfRule type="expression" dxfId="2051" priority="112">
      <formula>Q7&lt;0</formula>
    </cfRule>
  </conditionalFormatting>
  <conditionalFormatting sqref="F212">
    <cfRule type="expression" dxfId="2050" priority="105">
      <formula>F212&gt;0</formula>
    </cfRule>
    <cfRule type="expression" dxfId="2049" priority="106">
      <formula>F212&lt;0</formula>
    </cfRule>
  </conditionalFormatting>
  <conditionalFormatting sqref="F212">
    <cfRule type="expression" dxfId="2048" priority="107">
      <formula>F212&gt;0</formula>
    </cfRule>
    <cfRule type="expression" dxfId="2047" priority="108">
      <formula>F212&lt;0</formula>
    </cfRule>
  </conditionalFormatting>
  <conditionalFormatting sqref="H212">
    <cfRule type="expression" dxfId="2046" priority="103">
      <formula>H212&gt;0</formula>
    </cfRule>
    <cfRule type="expression" dxfId="2045" priority="104">
      <formula>H212&lt;0</formula>
    </cfRule>
  </conditionalFormatting>
  <conditionalFormatting sqref="F213">
    <cfRule type="expression" dxfId="2044" priority="99">
      <formula>F213&gt;0</formula>
    </cfRule>
    <cfRule type="expression" dxfId="2043" priority="100">
      <formula>F213&lt;0</formula>
    </cfRule>
  </conditionalFormatting>
  <conditionalFormatting sqref="F213">
    <cfRule type="expression" dxfId="2042" priority="101">
      <formula>F213&gt;0</formula>
    </cfRule>
    <cfRule type="expression" dxfId="2041" priority="102">
      <formula>F213&lt;0</formula>
    </cfRule>
  </conditionalFormatting>
  <conditionalFormatting sqref="H213">
    <cfRule type="expression" dxfId="2040" priority="97">
      <formula>H213&gt;0</formula>
    </cfRule>
    <cfRule type="expression" dxfId="2039" priority="98">
      <formula>H213&lt;0</formula>
    </cfRule>
  </conditionalFormatting>
  <conditionalFormatting sqref="F259:F260">
    <cfRule type="expression" dxfId="2038" priority="93">
      <formula>F259&gt;0</formula>
    </cfRule>
    <cfRule type="expression" dxfId="2037" priority="94">
      <formula>F259&lt;0</formula>
    </cfRule>
  </conditionalFormatting>
  <conditionalFormatting sqref="F259:F260">
    <cfRule type="expression" dxfId="2036" priority="95">
      <formula>F259&gt;0</formula>
    </cfRule>
    <cfRule type="expression" dxfId="2035" priority="96">
      <formula>F259&lt;0</formula>
    </cfRule>
  </conditionalFormatting>
  <conditionalFormatting sqref="H259:H260">
    <cfRule type="expression" dxfId="2034" priority="91">
      <formula>H259&gt;0</formula>
    </cfRule>
    <cfRule type="expression" dxfId="2033" priority="92">
      <formula>H259&lt;0</formula>
    </cfRule>
  </conditionalFormatting>
  <conditionalFormatting sqref="F66:F81">
    <cfRule type="expression" dxfId="2032" priority="89">
      <formula>F66&gt;0</formula>
    </cfRule>
    <cfRule type="expression" dxfId="2031" priority="90">
      <formula>F66&lt;0</formula>
    </cfRule>
  </conditionalFormatting>
  <conditionalFormatting sqref="H66:H81">
    <cfRule type="expression" dxfId="2030" priority="87">
      <formula>H66&gt;0</formula>
    </cfRule>
    <cfRule type="expression" dxfId="2029" priority="88">
      <formula>H66&lt;0</formula>
    </cfRule>
  </conditionalFormatting>
  <conditionalFormatting sqref="Q10">
    <cfRule type="expression" dxfId="2028" priority="85">
      <formula>Q10&gt;0</formula>
    </cfRule>
    <cfRule type="expression" dxfId="2027" priority="86">
      <formula>Q10&lt;0</formula>
    </cfRule>
  </conditionalFormatting>
  <conditionalFormatting sqref="J76">
    <cfRule type="expression" dxfId="2026" priority="83">
      <formula>J76&gt;0</formula>
    </cfRule>
    <cfRule type="expression" dxfId="2025" priority="84">
      <formula>J76&lt;0</formula>
    </cfRule>
  </conditionalFormatting>
  <conditionalFormatting sqref="F83:F91">
    <cfRule type="expression" dxfId="2024" priority="77">
      <formula>F83&gt;0</formula>
    </cfRule>
    <cfRule type="expression" dxfId="2023" priority="78">
      <formula>F83&lt;0</formula>
    </cfRule>
  </conditionalFormatting>
  <conditionalFormatting sqref="H83:H91">
    <cfRule type="expression" dxfId="2022" priority="75">
      <formula>H83&gt;0</formula>
    </cfRule>
    <cfRule type="expression" dxfId="2021" priority="76">
      <formula>H83&lt;0</formula>
    </cfRule>
  </conditionalFormatting>
  <conditionalFormatting sqref="R4">
    <cfRule type="expression" dxfId="2020" priority="73">
      <formula>R4&gt;0</formula>
    </cfRule>
    <cfRule type="expression" dxfId="2019" priority="74">
      <formula>R4&lt;0</formula>
    </cfRule>
  </conditionalFormatting>
  <conditionalFormatting sqref="Q9">
    <cfRule type="expression" dxfId="2018" priority="71">
      <formula>Q9&gt;0</formula>
    </cfRule>
    <cfRule type="expression" dxfId="2017" priority="72">
      <formula>Q9&lt;0</formula>
    </cfRule>
  </conditionalFormatting>
  <conditionalFormatting sqref="F92:F115">
    <cfRule type="expression" dxfId="2016" priority="67">
      <formula>F92&gt;0</formula>
    </cfRule>
    <cfRule type="expression" dxfId="2015" priority="68">
      <formula>F92&lt;0</formula>
    </cfRule>
  </conditionalFormatting>
  <conditionalFormatting sqref="H92:H115">
    <cfRule type="expression" dxfId="2014" priority="65">
      <formula>H92&gt;0</formula>
    </cfRule>
    <cfRule type="expression" dxfId="2013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12" priority="61">
      <formula>F116&gt;0</formula>
    </cfRule>
    <cfRule type="expression" dxfId="2011" priority="62">
      <formula>F116&lt;0</formula>
    </cfRule>
  </conditionalFormatting>
  <conditionalFormatting sqref="H116:H140">
    <cfRule type="expression" dxfId="2010" priority="59">
      <formula>H116&gt;0</formula>
    </cfRule>
    <cfRule type="expression" dxfId="2009" priority="60">
      <formula>H116&lt;0</formula>
    </cfRule>
  </conditionalFormatting>
  <conditionalFormatting sqref="H150:H151 F150:F151">
    <cfRule type="expression" dxfId="2008" priority="41">
      <formula>F150&gt;0</formula>
    </cfRule>
    <cfRule type="expression" dxfId="2007" priority="42">
      <formula>F150&lt;0</formula>
    </cfRule>
  </conditionalFormatting>
  <conditionalFormatting sqref="H145:H149 F145:F149">
    <cfRule type="expression" dxfId="2006" priority="39">
      <formula>F145&gt;0</formula>
    </cfRule>
    <cfRule type="expression" dxfId="2005" priority="40">
      <formula>F145&lt;0</formula>
    </cfRule>
  </conditionalFormatting>
  <conditionalFormatting sqref="F82">
    <cfRule type="expression" dxfId="2004" priority="37">
      <formula>F82&gt;0</formula>
    </cfRule>
    <cfRule type="expression" dxfId="2003" priority="38">
      <formula>F82&lt;0</formula>
    </cfRule>
  </conditionalFormatting>
  <conditionalFormatting sqref="H82">
    <cfRule type="expression" dxfId="2002" priority="35">
      <formula>H82&gt;0</formula>
    </cfRule>
    <cfRule type="expression" dxfId="2001" priority="36">
      <formula>H82&lt;0</formula>
    </cfRule>
  </conditionalFormatting>
  <conditionalFormatting sqref="F173:F175 H173:H175">
    <cfRule type="expression" dxfId="2000" priority="33">
      <formula>F173&gt;0</formula>
    </cfRule>
    <cfRule type="expression" dxfId="1999" priority="34">
      <formula>F173&lt;0</formula>
    </cfRule>
  </conditionalFormatting>
  <conditionalFormatting sqref="F162:F166 H162:H166">
    <cfRule type="expression" dxfId="1998" priority="29">
      <formula>F162&gt;0</formula>
    </cfRule>
    <cfRule type="expression" dxfId="1997" priority="30">
      <formula>F162&lt;0</formula>
    </cfRule>
  </conditionalFormatting>
  <conditionalFormatting sqref="F159:F161 H159:H161">
    <cfRule type="expression" dxfId="1996" priority="25">
      <formula>F159&gt;0</formula>
    </cfRule>
    <cfRule type="expression" dxfId="1995" priority="26">
      <formula>F159&lt;0</formula>
    </cfRule>
  </conditionalFormatting>
  <conditionalFormatting sqref="F156:F158 H156:H158">
    <cfRule type="expression" dxfId="1994" priority="23">
      <formula>F156&gt;0</formula>
    </cfRule>
    <cfRule type="expression" dxfId="1993" priority="24">
      <formula>F156&lt;0</formula>
    </cfRule>
  </conditionalFormatting>
  <conditionalFormatting sqref="F155 H155">
    <cfRule type="expression" dxfId="1992" priority="21">
      <formula>F155&gt;0</formula>
    </cfRule>
    <cfRule type="expression" dxfId="1991" priority="22">
      <formula>F155&lt;0</formula>
    </cfRule>
  </conditionalFormatting>
  <conditionalFormatting sqref="F168:F170 H168:H170 K66:K170">
    <cfRule type="expression" dxfId="1990" priority="19">
      <formula>F66&gt;0</formula>
    </cfRule>
    <cfRule type="expression" dxfId="1989" priority="20">
      <formula>F66&lt;0</formula>
    </cfRule>
  </conditionalFormatting>
  <conditionalFormatting sqref="F167 H167">
    <cfRule type="expression" dxfId="1988" priority="17">
      <formula>F167&gt;0</formula>
    </cfRule>
    <cfRule type="expression" dxfId="1987" priority="18">
      <formula>F167&lt;0</formula>
    </cfRule>
  </conditionalFormatting>
  <conditionalFormatting sqref="F171:F172 H171:H172 K171:K172">
    <cfRule type="expression" dxfId="1986" priority="15">
      <formula>F171&gt;0</formula>
    </cfRule>
    <cfRule type="expression" dxfId="1985" priority="16">
      <formula>F171&lt;0</formula>
    </cfRule>
  </conditionalFormatting>
  <conditionalFormatting sqref="F178:F180 H178:H180 K178:K180">
    <cfRule type="expression" dxfId="1984" priority="11">
      <formula>F178&gt;0</formula>
    </cfRule>
    <cfRule type="expression" dxfId="1983" priority="12">
      <formula>F178&lt;0</formula>
    </cfRule>
  </conditionalFormatting>
  <conditionalFormatting sqref="F176:F177 H176:H177 K176:K177">
    <cfRule type="expression" dxfId="1982" priority="9">
      <formula>F176&gt;0</formula>
    </cfRule>
    <cfRule type="expression" dxfId="1981" priority="10">
      <formula>F176&lt;0</formula>
    </cfRule>
  </conditionalFormatting>
  <conditionalFormatting sqref="F184:F185 H184:H185 K184:K185">
    <cfRule type="expression" dxfId="1980" priority="5">
      <formula>F184&gt;0</formula>
    </cfRule>
    <cfRule type="expression" dxfId="1979" priority="6">
      <formula>F184&lt;0</formula>
    </cfRule>
  </conditionalFormatting>
  <conditionalFormatting sqref="F182:F183 H182:H183 K182:K183">
    <cfRule type="expression" dxfId="1978" priority="3">
      <formula>F182&gt;0</formula>
    </cfRule>
    <cfRule type="expression" dxfId="1977" priority="4">
      <formula>F182&lt;0</formula>
    </cfRule>
  </conditionalFormatting>
  <conditionalFormatting sqref="F181 H181 K181">
    <cfRule type="expression" dxfId="1976" priority="1">
      <formula>F181&gt;0</formula>
    </cfRule>
    <cfRule type="expression" dxfId="1975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74" priority="31">
      <formula>Q7&gt;0</formula>
    </cfRule>
    <cfRule type="expression" dxfId="1973" priority="32">
      <formula>Q7&lt;0</formula>
    </cfRule>
  </conditionalFormatting>
  <conditionalFormatting sqref="Q8">
    <cfRule type="expression" dxfId="1972" priority="29">
      <formula>Q8&gt;0</formula>
    </cfRule>
    <cfRule type="expression" dxfId="1971" priority="30">
      <formula>Q8&lt;0</formula>
    </cfRule>
  </conditionalFormatting>
  <conditionalFormatting sqref="F62:F65">
    <cfRule type="expression" dxfId="1970" priority="21">
      <formula>F62&gt;0</formula>
    </cfRule>
    <cfRule type="expression" dxfId="1969" priority="22">
      <formula>F62&lt;0</formula>
    </cfRule>
  </conditionalFormatting>
  <conditionalFormatting sqref="F66:F74 F78:F98 F102:F106">
    <cfRule type="expression" dxfId="1968" priority="17">
      <formula>F66&gt;0</formula>
    </cfRule>
    <cfRule type="expression" dxfId="1967" priority="18">
      <formula>F66&lt;0</formula>
    </cfRule>
  </conditionalFormatting>
  <conditionalFormatting sqref="F66:F74 F78:F98 F102:F106">
    <cfRule type="expression" dxfId="1966" priority="19">
      <formula>F66&gt;0</formula>
    </cfRule>
    <cfRule type="expression" dxfId="1965" priority="20">
      <formula>F66&lt;0</formula>
    </cfRule>
  </conditionalFormatting>
  <conditionalFormatting sqref="H62:H74 H78:H98 H102:H106">
    <cfRule type="expression" dxfId="1964" priority="15">
      <formula>H62&gt;0</formula>
    </cfRule>
    <cfRule type="expression" dxfId="1963" priority="16">
      <formula>H62&lt;0</formula>
    </cfRule>
  </conditionalFormatting>
  <conditionalFormatting sqref="F57:F61">
    <cfRule type="expression" dxfId="1962" priority="13">
      <formula>F57&gt;0</formula>
    </cfRule>
    <cfRule type="expression" dxfId="1961" priority="14">
      <formula>F57&lt;0</formula>
    </cfRule>
  </conditionalFormatting>
  <conditionalFormatting sqref="H57:H61">
    <cfRule type="expression" dxfId="1960" priority="11">
      <formula>H57&gt;0</formula>
    </cfRule>
    <cfRule type="expression" dxfId="1959" priority="12">
      <formula>H57&lt;0</formula>
    </cfRule>
  </conditionalFormatting>
  <conditionalFormatting sqref="F75:F77">
    <cfRule type="expression" dxfId="1958" priority="7">
      <formula>F75&gt;0</formula>
    </cfRule>
    <cfRule type="expression" dxfId="1957" priority="8">
      <formula>F75&lt;0</formula>
    </cfRule>
  </conditionalFormatting>
  <conditionalFormatting sqref="F75:F77">
    <cfRule type="expression" dxfId="1956" priority="9">
      <formula>F75&gt;0</formula>
    </cfRule>
    <cfRule type="expression" dxfId="1955" priority="10">
      <formula>F75&lt;0</formula>
    </cfRule>
  </conditionalFormatting>
  <conditionalFormatting sqref="H75:H77">
    <cfRule type="expression" dxfId="1954" priority="5">
      <formula>H75&gt;0</formula>
    </cfRule>
    <cfRule type="expression" dxfId="1953" priority="6">
      <formula>H75&lt;0</formula>
    </cfRule>
  </conditionalFormatting>
  <conditionalFormatting sqref="F22:F30">
    <cfRule type="expression" dxfId="1952" priority="3">
      <formula>F22&gt;0</formula>
    </cfRule>
    <cfRule type="expression" dxfId="1951" priority="4">
      <formula>F22&lt;0</formula>
    </cfRule>
  </conditionalFormatting>
  <conditionalFormatting sqref="F99:F101">
    <cfRule type="expression" dxfId="1950" priority="1">
      <formula>F99&gt;0</formula>
    </cfRule>
    <cfRule type="expression" dxfId="1949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48" priority="25">
      <formula>F30&gt;0</formula>
    </cfRule>
    <cfRule type="expression" dxfId="1947" priority="26">
      <formula>F30&lt;0</formula>
    </cfRule>
  </conditionalFormatting>
  <conditionalFormatting sqref="Q7">
    <cfRule type="expression" dxfId="1946" priority="23">
      <formula>Q7&gt;0</formula>
    </cfRule>
    <cfRule type="expression" dxfId="1945" priority="24">
      <formula>Q7&lt;0</formula>
    </cfRule>
  </conditionalFormatting>
  <conditionalFormatting sqref="Q8">
    <cfRule type="expression" dxfId="1944" priority="21">
      <formula>Q8&gt;0</formula>
    </cfRule>
    <cfRule type="expression" dxfId="1943" priority="22">
      <formula>Q8&lt;0</formula>
    </cfRule>
  </conditionalFormatting>
  <conditionalFormatting sqref="M74">
    <cfRule type="expression" dxfId="1942" priority="15">
      <formula>M74&gt;0</formula>
    </cfRule>
    <cfRule type="expression" dxfId="1941" priority="16">
      <formula>M74&lt;0</formula>
    </cfRule>
  </conditionalFormatting>
  <conditionalFormatting sqref="F113:F149 H113:H149">
    <cfRule type="expression" dxfId="1940" priority="13">
      <formula>F113&gt;0</formula>
    </cfRule>
    <cfRule type="expression" dxfId="1939" priority="14">
      <formula>F113&lt;0</formula>
    </cfRule>
  </conditionalFormatting>
  <conditionalFormatting sqref="F105:F112">
    <cfRule type="expression" dxfId="1938" priority="11">
      <formula>F105&gt;0</formula>
    </cfRule>
    <cfRule type="expression" dxfId="1937" priority="12">
      <formula>F105&lt;0</formula>
    </cfRule>
  </conditionalFormatting>
  <conditionalFormatting sqref="H105:H112">
    <cfRule type="expression" dxfId="1936" priority="9">
      <formula>H105&gt;0</formula>
    </cfRule>
    <cfRule type="expression" dxfId="1935" priority="10">
      <formula>H105&lt;0</formula>
    </cfRule>
  </conditionalFormatting>
  <conditionalFormatting sqref="Q10">
    <cfRule type="expression" dxfId="1934" priority="7">
      <formula>Q10&gt;0</formula>
    </cfRule>
    <cfRule type="expression" dxfId="1933" priority="8">
      <formula>Q10&lt;0</formula>
    </cfRule>
  </conditionalFormatting>
  <conditionalFormatting sqref="F25:F29">
    <cfRule type="expression" dxfId="1932" priority="5">
      <formula>F25&gt;0</formula>
    </cfRule>
    <cfRule type="expression" dxfId="1931" priority="6">
      <formula>F25&lt;0</formula>
    </cfRule>
  </conditionalFormatting>
  <conditionalFormatting sqref="H25:H29">
    <cfRule type="expression" dxfId="1930" priority="3">
      <formula>H25&gt;0</formula>
    </cfRule>
    <cfRule type="expression" dxfId="1929" priority="4">
      <formula>H25&lt;0</formula>
    </cfRule>
  </conditionalFormatting>
  <conditionalFormatting sqref="J26:J35">
    <cfRule type="expression" dxfId="1928" priority="1">
      <formula>J26&gt;0</formula>
    </cfRule>
    <cfRule type="expression" dxfId="1927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8" t="s">
        <v>78</v>
      </c>
      <c r="P19" s="878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26" priority="47">
      <formula>F7&gt;0</formula>
    </cfRule>
    <cfRule type="expression" dxfId="1925" priority="48">
      <formula>F7&lt;0</formula>
    </cfRule>
  </conditionalFormatting>
  <conditionalFormatting sqref="Q8">
    <cfRule type="expression" dxfId="1924" priority="45">
      <formula>Q8&gt;0</formula>
    </cfRule>
    <cfRule type="expression" dxfId="1923" priority="46">
      <formula>Q8&lt;0</formula>
    </cfRule>
  </conditionalFormatting>
  <conditionalFormatting sqref="F41:F60">
    <cfRule type="expression" dxfId="1922" priority="43">
      <formula>F41&gt;0</formula>
    </cfRule>
    <cfRule type="expression" dxfId="1921" priority="44">
      <formula>F41&lt;0</formula>
    </cfRule>
  </conditionalFormatting>
  <conditionalFormatting sqref="H41:H60">
    <cfRule type="expression" dxfId="1920" priority="41">
      <formula>H41&gt;0</formula>
    </cfRule>
    <cfRule type="expression" dxfId="1919" priority="42">
      <formula>H41&lt;0</formula>
    </cfRule>
  </conditionalFormatting>
  <conditionalFormatting sqref="Q10">
    <cfRule type="expression" dxfId="1918" priority="35">
      <formula>Q10&gt;0</formula>
    </cfRule>
    <cfRule type="expression" dxfId="1917" priority="36">
      <formula>Q10&lt;0</formula>
    </cfRule>
  </conditionalFormatting>
  <conditionalFormatting sqref="J36:J60">
    <cfRule type="expression" dxfId="1916" priority="33">
      <formula>J36&gt;0</formula>
    </cfRule>
    <cfRule type="expression" dxfId="1915" priority="34">
      <formula>J36&lt;0</formula>
    </cfRule>
  </conditionalFormatting>
  <conditionalFormatting sqref="K36:K49">
    <cfRule type="expression" dxfId="1914" priority="31">
      <formula>K36&gt;0</formula>
    </cfRule>
    <cfRule type="expression" dxfId="1913" priority="32">
      <formula>K36&lt;0</formula>
    </cfRule>
  </conditionalFormatting>
  <conditionalFormatting sqref="L36:L49">
    <cfRule type="expression" dxfId="1912" priority="29">
      <formula>L36&gt;0</formula>
    </cfRule>
    <cfRule type="expression" dxfId="1911" priority="30">
      <formula>L36&lt;0</formula>
    </cfRule>
  </conditionalFormatting>
  <conditionalFormatting sqref="F114:F135">
    <cfRule type="expression" dxfId="1910" priority="27">
      <formula>F114&gt;0</formula>
    </cfRule>
    <cfRule type="expression" dxfId="1909" priority="28">
      <formula>F114&lt;0</formula>
    </cfRule>
  </conditionalFormatting>
  <conditionalFormatting sqref="H114:H135">
    <cfRule type="expression" dxfId="1908" priority="25">
      <formula>H114&gt;0</formula>
    </cfRule>
    <cfRule type="expression" dxfId="1907" priority="26">
      <formula>H114&lt;0</formula>
    </cfRule>
  </conditionalFormatting>
  <conditionalFormatting sqref="J114:J127">
    <cfRule type="expression" dxfId="1906" priority="23">
      <formula>J114&gt;0</formula>
    </cfRule>
    <cfRule type="expression" dxfId="1905" priority="24">
      <formula>J114&lt;0</formula>
    </cfRule>
  </conditionalFormatting>
  <conditionalFormatting sqref="K114:K127">
    <cfRule type="expression" dxfId="1904" priority="21">
      <formula>K114&gt;0</formula>
    </cfRule>
    <cfRule type="expression" dxfId="1903" priority="22">
      <formula>K114&lt;0</formula>
    </cfRule>
  </conditionalFormatting>
  <conditionalFormatting sqref="L114:L127">
    <cfRule type="expression" dxfId="1902" priority="19">
      <formula>L114&gt;0</formula>
    </cfRule>
    <cfRule type="expression" dxfId="1901" priority="20">
      <formula>L114&lt;0</formula>
    </cfRule>
  </conditionalFormatting>
  <conditionalFormatting sqref="F36:F40">
    <cfRule type="expression" dxfId="1900" priority="17">
      <formula>F36&gt;0</formula>
    </cfRule>
    <cfRule type="expression" dxfId="1899" priority="18">
      <formula>F36&lt;0</formula>
    </cfRule>
  </conditionalFormatting>
  <conditionalFormatting sqref="H36:H40">
    <cfRule type="expression" dxfId="1898" priority="15">
      <formula>H36&gt;0</formula>
    </cfRule>
    <cfRule type="expression" dxfId="1897" priority="16">
      <formula>H36&lt;0</formula>
    </cfRule>
  </conditionalFormatting>
  <conditionalFormatting sqref="F61:F62">
    <cfRule type="expression" dxfId="1896" priority="13">
      <formula>F61&gt;0</formula>
    </cfRule>
    <cfRule type="expression" dxfId="1895" priority="14">
      <formula>F61&lt;0</formula>
    </cfRule>
  </conditionalFormatting>
  <conditionalFormatting sqref="H61:H62">
    <cfRule type="expression" dxfId="1894" priority="11">
      <formula>H61&gt;0</formula>
    </cfRule>
    <cfRule type="expression" dxfId="1893" priority="12">
      <formula>H61&lt;0</formula>
    </cfRule>
  </conditionalFormatting>
  <conditionalFormatting sqref="J61:J62">
    <cfRule type="expression" dxfId="1892" priority="9">
      <formula>J61&gt;0</formula>
    </cfRule>
    <cfRule type="expression" dxfId="1891" priority="10">
      <formula>J61&lt;0</formula>
    </cfRule>
  </conditionalFormatting>
  <conditionalFormatting sqref="J74:J75 H74:H75 F74:F75">
    <cfRule type="expression" dxfId="1890" priority="7">
      <formula>F74&gt;0</formula>
    </cfRule>
    <cfRule type="expression" dxfId="1889" priority="8">
      <formula>F74&lt;0</formula>
    </cfRule>
  </conditionalFormatting>
  <conditionalFormatting sqref="J79:J82 F79:F83 H79:H83">
    <cfRule type="expression" dxfId="1888" priority="3">
      <formula>F79&gt;0</formula>
    </cfRule>
    <cfRule type="expression" dxfId="1887" priority="4">
      <formula>F79&lt;0</formula>
    </cfRule>
  </conditionalFormatting>
  <conditionalFormatting sqref="J84:J86 F84:F86 H84:H86">
    <cfRule type="expression" dxfId="1886" priority="1">
      <formula>F84&gt;0</formula>
    </cfRule>
    <cfRule type="expression" dxfId="1885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99.64</v>
      </c>
      <c r="R4" s="425">
        <v>4.8999999999999998E-3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9964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758.29999999999927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758.29999999999927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8.2372877673615175E-2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6.8245684464070663E-3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20.97684210526316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109.60400000000001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108.60760000000001</v>
      </c>
      <c r="W20" s="134"/>
    </row>
    <row r="21" spans="1:23" x14ac:dyDescent="0.25">
      <c r="O21" s="81">
        <v>1.08</v>
      </c>
      <c r="P21" s="81">
        <f t="shared" si="0"/>
        <v>107.61120000000001</v>
      </c>
      <c r="W21" s="134"/>
    </row>
    <row r="22" spans="1:23" x14ac:dyDescent="0.25">
      <c r="O22" s="81">
        <v>1.07</v>
      </c>
      <c r="P22" s="81">
        <f t="shared" si="0"/>
        <v>106.6148</v>
      </c>
      <c r="W22" s="134"/>
    </row>
    <row r="23" spans="1:23" x14ac:dyDescent="0.25">
      <c r="O23" s="81">
        <v>1.06</v>
      </c>
      <c r="P23" s="81">
        <f t="shared" si="0"/>
        <v>105.61840000000001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104.622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103.62560000000001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102.6292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101.6328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100.63639999999999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99.64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98.643600000000006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97.647199999999998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96.650800000000004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95.654399999999995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94.658000000000001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93.661599999999993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92.665199999999999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91.668800000000005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179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90.67240000000001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89.676000000000002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84" priority="25">
      <formula>F52&gt;0</formula>
    </cfRule>
    <cfRule type="expression" dxfId="1883" priority="26">
      <formula>F52&lt;0</formula>
    </cfRule>
  </conditionalFormatting>
  <conditionalFormatting sqref="Q7">
    <cfRule type="expression" dxfId="1882" priority="23">
      <formula>Q7&gt;0</formula>
    </cfRule>
    <cfRule type="expression" dxfId="1881" priority="24">
      <formula>Q7&lt;0</formula>
    </cfRule>
  </conditionalFormatting>
  <conditionalFormatting sqref="Q8">
    <cfRule type="expression" dxfId="1880" priority="21">
      <formula>Q8&gt;0</formula>
    </cfRule>
    <cfRule type="expression" dxfId="1879" priority="22">
      <formula>Q8&lt;0</formula>
    </cfRule>
  </conditionalFormatting>
  <conditionalFormatting sqref="F25:F37 F43:F51">
    <cfRule type="expression" dxfId="1878" priority="19">
      <formula>F25&gt;0</formula>
    </cfRule>
    <cfRule type="expression" dxfId="1877" priority="20">
      <formula>F25&lt;0</formula>
    </cfRule>
  </conditionalFormatting>
  <conditionalFormatting sqref="H25:H37 H41:H51">
    <cfRule type="expression" dxfId="1876" priority="17">
      <formula>H25&gt;0</formula>
    </cfRule>
    <cfRule type="expression" dxfId="1875" priority="18">
      <formula>H25&lt;0</formula>
    </cfRule>
  </conditionalFormatting>
  <conditionalFormatting sqref="F89:F110">
    <cfRule type="expression" dxfId="1874" priority="15">
      <formula>F89&gt;0</formula>
    </cfRule>
    <cfRule type="expression" dxfId="1873" priority="16">
      <formula>F89&lt;0</formula>
    </cfRule>
  </conditionalFormatting>
  <conditionalFormatting sqref="H89:H110">
    <cfRule type="expression" dxfId="1872" priority="13">
      <formula>H89&gt;0</formula>
    </cfRule>
    <cfRule type="expression" dxfId="1871" priority="14">
      <formula>H89&lt;0</formula>
    </cfRule>
  </conditionalFormatting>
  <conditionalFormatting sqref="Q10">
    <cfRule type="expression" dxfId="1870" priority="11">
      <formula>Q10&gt;0</formula>
    </cfRule>
    <cfRule type="expression" dxfId="1869" priority="12">
      <formula>Q10&lt;0</formula>
    </cfRule>
  </conditionalFormatting>
  <conditionalFormatting sqref="J25:J38">
    <cfRule type="expression" dxfId="1868" priority="9">
      <formula>J25&gt;0</formula>
    </cfRule>
    <cfRule type="expression" dxfId="1867" priority="10">
      <formula>J25&lt;0</formula>
    </cfRule>
  </conditionalFormatting>
  <conditionalFormatting sqref="K25:K38">
    <cfRule type="expression" dxfId="1866" priority="7">
      <formula>K25&gt;0</formula>
    </cfRule>
    <cfRule type="expression" dxfId="1865" priority="8">
      <formula>K25&lt;0</formula>
    </cfRule>
  </conditionalFormatting>
  <conditionalFormatting sqref="F38:F42">
    <cfRule type="expression" dxfId="1864" priority="3">
      <formula>F38&gt;0</formula>
    </cfRule>
    <cfRule type="expression" dxfId="1863" priority="4">
      <formula>F38&lt;0</formula>
    </cfRule>
  </conditionalFormatting>
  <conditionalFormatting sqref="H38:H40">
    <cfRule type="expression" dxfId="1862" priority="1">
      <formula>H38&gt;0</formula>
    </cfRule>
    <cfRule type="expression" dxfId="1861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8" t="s">
        <v>78</v>
      </c>
      <c r="P17" s="87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60" priority="25">
      <formula>F7&gt;0</formula>
    </cfRule>
    <cfRule type="expression" dxfId="1859" priority="26">
      <formula>F7&lt;0</formula>
    </cfRule>
  </conditionalFormatting>
  <conditionalFormatting sqref="Q8">
    <cfRule type="expression" dxfId="1858" priority="23">
      <formula>Q8&gt;0</formula>
    </cfRule>
    <cfRule type="expression" dxfId="1857" priority="24">
      <formula>Q8&lt;0</formula>
    </cfRule>
  </conditionalFormatting>
  <conditionalFormatting sqref="F93:F114">
    <cfRule type="expression" dxfId="1856" priority="17">
      <formula>F93&gt;0</formula>
    </cfRule>
    <cfRule type="expression" dxfId="1855" priority="18">
      <formula>F93&lt;0</formula>
    </cfRule>
  </conditionalFormatting>
  <conditionalFormatting sqref="H93:H114">
    <cfRule type="expression" dxfId="1854" priority="15">
      <formula>H93&gt;0</formula>
    </cfRule>
    <cfRule type="expression" dxfId="1853" priority="16">
      <formula>H93&lt;0</formula>
    </cfRule>
  </conditionalFormatting>
  <conditionalFormatting sqref="Q10">
    <cfRule type="expression" dxfId="1852" priority="13">
      <formula>Q10&gt;0</formula>
    </cfRule>
    <cfRule type="expression" dxfId="1851" priority="14">
      <formula>Q10&lt;0</formula>
    </cfRule>
  </conditionalFormatting>
  <conditionalFormatting sqref="J25:J38">
    <cfRule type="expression" dxfId="1850" priority="11">
      <formula>J25&gt;0</formula>
    </cfRule>
    <cfRule type="expression" dxfId="1849" priority="12">
      <formula>J25&lt;0</formula>
    </cfRule>
  </conditionalFormatting>
  <conditionalFormatting sqref="K25:K38">
    <cfRule type="expression" dxfId="1848" priority="9">
      <formula>K25&gt;0</formula>
    </cfRule>
    <cfRule type="expression" dxfId="1847" priority="10">
      <formula>K25&lt;0</formula>
    </cfRule>
  </conditionalFormatting>
  <conditionalFormatting sqref="L25:L34">
    <cfRule type="expression" dxfId="1846" priority="7">
      <formula>L25&gt;0</formula>
    </cfRule>
    <cfRule type="expression" dxfId="1845" priority="8">
      <formula>L25&lt;0</formula>
    </cfRule>
  </conditionalFormatting>
  <conditionalFormatting sqref="J43">
    <cfRule type="expression" dxfId="1844" priority="5">
      <formula>J43&gt;0</formula>
    </cfRule>
    <cfRule type="expression" dxfId="1843" priority="6">
      <formula>J43&lt;0</formula>
    </cfRule>
  </conditionalFormatting>
  <conditionalFormatting sqref="M25:M34">
    <cfRule type="expression" dxfId="1842" priority="3">
      <formula>M25&gt;0</formula>
    </cfRule>
    <cfRule type="expression" dxfId="1841" priority="4">
      <formula>M25&lt;0</formula>
    </cfRule>
  </conditionalFormatting>
  <conditionalFormatting sqref="H61:H64 F61:F64">
    <cfRule type="expression" dxfId="1840" priority="1">
      <formula>F61&gt;0</formula>
    </cfRule>
    <cfRule type="expression" dxfId="183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11" activePane="bottomLeft" state="frozen"/>
      <selection activeCell="A2" sqref="A2"/>
      <selection pane="bottomLeft" activeCell="L51" sqref="L5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39.149900000000002</v>
      </c>
      <c r="R4" s="425">
        <v>3.5999999999999999E-3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3914.9900000000002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1774.65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1774.65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0.82914396778081989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1.9412565549337291E-2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15.659960000000002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43.064890000000005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42.673391000000002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42.281892000000006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41.890393000000003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41.498894000000007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41.107395000000004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40.715896000000001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40.324397000000005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39.932898000000002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39.541399000000006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39.149900000000002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38.758400999999999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38.366902000000003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37.975403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37.583904000000004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37.192405000000001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36.800905999999998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36.409407000000002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36.017908000000006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35.626409000000002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35.234910000000006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2" si="9">C44*(E44-D44)</f>
        <v>818.27999999999963</v>
      </c>
      <c r="G44" s="39">
        <f t="shared" ref="G44:G52" si="10">D44*C44</f>
        <v>4493.22</v>
      </c>
      <c r="H44" s="179">
        <f t="shared" ref="H44:H52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38" priority="33">
      <formula>F59&gt;0</formula>
    </cfRule>
    <cfRule type="expression" dxfId="1837" priority="34">
      <formula>F59&lt;0</formula>
    </cfRule>
  </conditionalFormatting>
  <conditionalFormatting sqref="Q7">
    <cfRule type="expression" dxfId="1836" priority="31">
      <formula>Q7&gt;0</formula>
    </cfRule>
    <cfRule type="expression" dxfId="1835" priority="32">
      <formula>Q7&lt;0</formula>
    </cfRule>
  </conditionalFormatting>
  <conditionalFormatting sqref="Q8">
    <cfRule type="expression" dxfId="1834" priority="29">
      <formula>Q8&gt;0</formula>
    </cfRule>
    <cfRule type="expression" dxfId="1833" priority="30">
      <formula>Q8&lt;0</formula>
    </cfRule>
  </conditionalFormatting>
  <conditionalFormatting sqref="F30:F58">
    <cfRule type="expression" dxfId="1832" priority="27">
      <formula>F30&gt;0</formula>
    </cfRule>
    <cfRule type="expression" dxfId="1831" priority="28">
      <formula>F30&lt;0</formula>
    </cfRule>
  </conditionalFormatting>
  <conditionalFormatting sqref="H30:H58">
    <cfRule type="expression" dxfId="1830" priority="25">
      <formula>H30&gt;0</formula>
    </cfRule>
    <cfRule type="expression" dxfId="1829" priority="26">
      <formula>H30&lt;0</formula>
    </cfRule>
  </conditionalFormatting>
  <conditionalFormatting sqref="Q10">
    <cfRule type="expression" dxfId="1828" priority="23">
      <formula>Q10&gt;0</formula>
    </cfRule>
    <cfRule type="expression" dxfId="1827" priority="24">
      <formula>Q10&lt;0</formula>
    </cfRule>
  </conditionalFormatting>
  <conditionalFormatting sqref="J25:J38">
    <cfRule type="expression" dxfId="1826" priority="21">
      <formula>J25&gt;0</formula>
    </cfRule>
    <cfRule type="expression" dxfId="1825" priority="22">
      <formula>J25&lt;0</formula>
    </cfRule>
  </conditionalFormatting>
  <conditionalFormatting sqref="K25:K33">
    <cfRule type="expression" dxfId="1824" priority="19">
      <formula>K25&gt;0</formula>
    </cfRule>
    <cfRule type="expression" dxfId="1823" priority="20">
      <formula>K25&lt;0</formula>
    </cfRule>
  </conditionalFormatting>
  <conditionalFormatting sqref="L25:L38">
    <cfRule type="expression" dxfId="1822" priority="17">
      <formula>L25&gt;0</formula>
    </cfRule>
    <cfRule type="expression" dxfId="1821" priority="18">
      <formula>L25&lt;0</formula>
    </cfRule>
  </conditionalFormatting>
  <conditionalFormatting sqref="F89:F110">
    <cfRule type="expression" dxfId="1820" priority="15">
      <formula>F89&gt;0</formula>
    </cfRule>
    <cfRule type="expression" dxfId="1819" priority="16">
      <formula>F89&lt;0</formula>
    </cfRule>
  </conditionalFormatting>
  <conditionalFormatting sqref="H89:H110">
    <cfRule type="expression" dxfId="1818" priority="13">
      <formula>H89&gt;0</formula>
    </cfRule>
    <cfRule type="expression" dxfId="1817" priority="14">
      <formula>H89&lt;0</formula>
    </cfRule>
  </conditionalFormatting>
  <conditionalFormatting sqref="J89:J102">
    <cfRule type="expression" dxfId="1816" priority="11">
      <formula>J89&gt;0</formula>
    </cfRule>
    <cfRule type="expression" dxfId="1815" priority="12">
      <formula>J89&lt;0</formula>
    </cfRule>
  </conditionalFormatting>
  <conditionalFormatting sqref="K89:K102">
    <cfRule type="expression" dxfId="1814" priority="9">
      <formula>K89&gt;0</formula>
    </cfRule>
    <cfRule type="expression" dxfId="1813" priority="10">
      <formula>K89&lt;0</formula>
    </cfRule>
  </conditionalFormatting>
  <conditionalFormatting sqref="L89:L102">
    <cfRule type="expression" dxfId="1812" priority="7">
      <formula>L89&gt;0</formula>
    </cfRule>
    <cfRule type="expression" dxfId="1811" priority="8">
      <formula>L89&lt;0</formula>
    </cfRule>
  </conditionalFormatting>
  <conditionalFormatting sqref="F25:F29">
    <cfRule type="expression" dxfId="1810" priority="5">
      <formula>F25&gt;0</formula>
    </cfRule>
    <cfRule type="expression" dxfId="1809" priority="6">
      <formula>F25&lt;0</formula>
    </cfRule>
  </conditionalFormatting>
  <conditionalFormatting sqref="H25:H29">
    <cfRule type="expression" dxfId="1808" priority="3">
      <formula>H25&gt;0</formula>
    </cfRule>
    <cfRule type="expression" dxfId="1807" priority="4">
      <formula>H25&lt;0</formula>
    </cfRule>
  </conditionalFormatting>
  <conditionalFormatting sqref="F29">
    <cfRule type="expression" dxfId="1806" priority="1">
      <formula>F29&gt;0</formula>
    </cfRule>
    <cfRule type="expression" dxfId="180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04" priority="31">
      <formula>F47&gt;0</formula>
    </cfRule>
    <cfRule type="expression" dxfId="1803" priority="32">
      <formula>F47&lt;0</formula>
    </cfRule>
  </conditionalFormatting>
  <conditionalFormatting sqref="Q7">
    <cfRule type="expression" dxfId="1802" priority="29">
      <formula>Q7&gt;0</formula>
    </cfRule>
    <cfRule type="expression" dxfId="1801" priority="30">
      <formula>Q7&lt;0</formula>
    </cfRule>
  </conditionalFormatting>
  <conditionalFormatting sqref="Q8">
    <cfRule type="expression" dxfId="1800" priority="27">
      <formula>Q8&gt;0</formula>
    </cfRule>
    <cfRule type="expression" dxfId="1799" priority="28">
      <formula>Q8&lt;0</formula>
    </cfRule>
  </conditionalFormatting>
  <conditionalFormatting sqref="F30:F46">
    <cfRule type="expression" dxfId="1798" priority="25">
      <formula>F30&gt;0</formula>
    </cfRule>
    <cfRule type="expression" dxfId="1797" priority="26">
      <formula>F30&lt;0</formula>
    </cfRule>
  </conditionalFormatting>
  <conditionalFormatting sqref="H30:H46">
    <cfRule type="expression" dxfId="1796" priority="23">
      <formula>H30&gt;0</formula>
    </cfRule>
    <cfRule type="expression" dxfId="1795" priority="24">
      <formula>H30&lt;0</formula>
    </cfRule>
  </conditionalFormatting>
  <conditionalFormatting sqref="Q10">
    <cfRule type="expression" dxfId="1794" priority="21">
      <formula>Q10&gt;0</formula>
    </cfRule>
    <cfRule type="expression" dxfId="1793" priority="22">
      <formula>Q10&lt;0</formula>
    </cfRule>
  </conditionalFormatting>
  <conditionalFormatting sqref="J25:J38">
    <cfRule type="expression" dxfId="1792" priority="19">
      <formula>J25&gt;0</formula>
    </cfRule>
    <cfRule type="expression" dxfId="1791" priority="20">
      <formula>J25&lt;0</formula>
    </cfRule>
  </conditionalFormatting>
  <conditionalFormatting sqref="K25:K38">
    <cfRule type="expression" dxfId="1790" priority="17">
      <formula>K25&gt;0</formula>
    </cfRule>
    <cfRule type="expression" dxfId="1789" priority="18">
      <formula>K25&lt;0</formula>
    </cfRule>
  </conditionalFormatting>
  <conditionalFormatting sqref="L25:L38">
    <cfRule type="expression" dxfId="1788" priority="15">
      <formula>L25&gt;0</formula>
    </cfRule>
    <cfRule type="expression" dxfId="1787" priority="16">
      <formula>L25&lt;0</formula>
    </cfRule>
  </conditionalFormatting>
  <conditionalFormatting sqref="F89:F110">
    <cfRule type="expression" dxfId="1786" priority="13">
      <formula>F89&gt;0</formula>
    </cfRule>
    <cfRule type="expression" dxfId="1785" priority="14">
      <formula>F89&lt;0</formula>
    </cfRule>
  </conditionalFormatting>
  <conditionalFormatting sqref="H89:H110">
    <cfRule type="expression" dxfId="1784" priority="11">
      <formula>H89&gt;0</formula>
    </cfRule>
    <cfRule type="expression" dxfId="1783" priority="12">
      <formula>H89&lt;0</formula>
    </cfRule>
  </conditionalFormatting>
  <conditionalFormatting sqref="J89:J102">
    <cfRule type="expression" dxfId="1782" priority="9">
      <formula>J89&gt;0</formula>
    </cfRule>
    <cfRule type="expression" dxfId="1781" priority="10">
      <formula>J89&lt;0</formula>
    </cfRule>
  </conditionalFormatting>
  <conditionalFormatting sqref="K89:K102">
    <cfRule type="expression" dxfId="1780" priority="7">
      <formula>K89&gt;0</formula>
    </cfRule>
    <cfRule type="expression" dxfId="1779" priority="8">
      <formula>K89&lt;0</formula>
    </cfRule>
  </conditionalFormatting>
  <conditionalFormatting sqref="L89:L102">
    <cfRule type="expression" dxfId="1778" priority="5">
      <formula>L89&gt;0</formula>
    </cfRule>
    <cfRule type="expression" dxfId="1777" priority="6">
      <formula>L89&lt;0</formula>
    </cfRule>
  </conditionalFormatting>
  <conditionalFormatting sqref="F25:F29">
    <cfRule type="expression" dxfId="1776" priority="3">
      <formula>F25&gt;0</formula>
    </cfRule>
    <cfRule type="expression" dxfId="1775" priority="4">
      <formula>F25&lt;0</formula>
    </cfRule>
  </conditionalFormatting>
  <conditionalFormatting sqref="H25:H29">
    <cfRule type="expression" dxfId="1774" priority="1">
      <formula>H25&gt;0</formula>
    </cfRule>
    <cfRule type="expression" dxfId="177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47.2699</v>
      </c>
      <c r="R4" s="425">
        <v>3.3999999999999998E-3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14180.97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-1306.090000000002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-1306.090000000002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-8.4334276486305468E-2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3.8502302733875046E-2</v>
      </c>
      <c r="R11">
        <f>1.82/4</f>
        <v>0.45500000000000002</v>
      </c>
      <c r="T11" s="1">
        <v>43391</v>
      </c>
      <c r="U11" s="757" t="s">
        <v>1296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10.276065217391306</v>
      </c>
      <c r="T13" s="1">
        <v>43421</v>
      </c>
      <c r="U13" s="757" t="s">
        <v>1319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20" ht="15.75" thickTop="1" x14ac:dyDescent="0.25">
      <c r="O17" s="81">
        <v>1.1000000000000001</v>
      </c>
      <c r="P17" s="81">
        <f>O17*$Q$4</f>
        <v>51.99689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51.524191000000002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51.051492000000003</v>
      </c>
    </row>
    <row r="20" spans="1:20" x14ac:dyDescent="0.25">
      <c r="O20" s="81">
        <v>1.07</v>
      </c>
      <c r="P20" s="81">
        <f t="shared" si="0"/>
        <v>50.578793000000005</v>
      </c>
    </row>
    <row r="21" spans="1:20" x14ac:dyDescent="0.25">
      <c r="O21" s="81">
        <v>1.06</v>
      </c>
      <c r="P21" s="81">
        <f t="shared" si="0"/>
        <v>50.106093999999999</v>
      </c>
    </row>
    <row r="22" spans="1:20" x14ac:dyDescent="0.25">
      <c r="O22" s="81">
        <v>1.05</v>
      </c>
      <c r="P22" s="81">
        <f t="shared" si="0"/>
        <v>49.633395</v>
      </c>
    </row>
    <row r="23" spans="1:20" x14ac:dyDescent="0.25">
      <c r="O23" s="81">
        <v>1.04</v>
      </c>
      <c r="P23" s="81">
        <f t="shared" si="0"/>
        <v>49.160696000000002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48.687997000000003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48.215297999999997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47.742598999999998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47.2699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46.797201000000001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46.324502000000003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45.851802999999997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45.379103999999998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0" si="4">C32*(E32-D32)</f>
        <v>-3169.9999999999991</v>
      </c>
      <c r="G32" s="39">
        <f t="shared" ref="G32:G40" si="5">D32*C32</f>
        <v>20214</v>
      </c>
      <c r="H32" s="179">
        <f t="shared" ref="H32:H40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44.906404999999999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44.433706000000001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43.961007000000002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43.488308000000004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43.015608999999998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42.542909999999999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72" priority="35">
      <formula>F54&gt;0</formula>
    </cfRule>
    <cfRule type="expression" dxfId="1771" priority="36">
      <formula>F54&lt;0</formula>
    </cfRule>
  </conditionalFormatting>
  <conditionalFormatting sqref="Q7">
    <cfRule type="expression" dxfId="1770" priority="33">
      <formula>Q7&gt;0</formula>
    </cfRule>
    <cfRule type="expression" dxfId="1769" priority="34">
      <formula>Q7&lt;0</formula>
    </cfRule>
  </conditionalFormatting>
  <conditionalFormatting sqref="Q8">
    <cfRule type="expression" dxfId="1768" priority="31">
      <formula>Q8&gt;0</formula>
    </cfRule>
    <cfRule type="expression" dxfId="1767" priority="32">
      <formula>Q8&lt;0</formula>
    </cfRule>
  </conditionalFormatting>
  <conditionalFormatting sqref="F30:F53">
    <cfRule type="expression" dxfId="1766" priority="29">
      <formula>F30&gt;0</formula>
    </cfRule>
    <cfRule type="expression" dxfId="1765" priority="30">
      <formula>F30&lt;0</formula>
    </cfRule>
  </conditionalFormatting>
  <conditionalFormatting sqref="H30:H53">
    <cfRule type="expression" dxfId="1764" priority="27">
      <formula>H30&gt;0</formula>
    </cfRule>
    <cfRule type="expression" dxfId="1763" priority="28">
      <formula>H30&lt;0</formula>
    </cfRule>
  </conditionalFormatting>
  <conditionalFormatting sqref="Q10">
    <cfRule type="expression" dxfId="1762" priority="25">
      <formula>Q10&gt;0</formula>
    </cfRule>
    <cfRule type="expression" dxfId="1761" priority="26">
      <formula>Q10&lt;0</formula>
    </cfRule>
  </conditionalFormatting>
  <conditionalFormatting sqref="J25:J39">
    <cfRule type="expression" dxfId="1760" priority="23">
      <formula>J25&gt;0</formula>
    </cfRule>
    <cfRule type="expression" dxfId="1759" priority="24">
      <formula>J25&lt;0</formula>
    </cfRule>
  </conditionalFormatting>
  <conditionalFormatting sqref="K25:K36">
    <cfRule type="expression" dxfId="1758" priority="21">
      <formula>K25&gt;0</formula>
    </cfRule>
    <cfRule type="expression" dxfId="1757" priority="22">
      <formula>K25&lt;0</formula>
    </cfRule>
  </conditionalFormatting>
  <conditionalFormatting sqref="L25">
    <cfRule type="expression" dxfId="1756" priority="19">
      <formula>L25&gt;0</formula>
    </cfRule>
    <cfRule type="expression" dxfId="1755" priority="20">
      <formula>L25&lt;0</formula>
    </cfRule>
  </conditionalFormatting>
  <conditionalFormatting sqref="F89:F110">
    <cfRule type="expression" dxfId="1754" priority="17">
      <formula>F89&gt;0</formula>
    </cfRule>
    <cfRule type="expression" dxfId="1753" priority="18">
      <formula>F89&lt;0</formula>
    </cfRule>
  </conditionalFormatting>
  <conditionalFormatting sqref="H89:H110">
    <cfRule type="expression" dxfId="1752" priority="15">
      <formula>H89&gt;0</formula>
    </cfRule>
    <cfRule type="expression" dxfId="1751" priority="16">
      <formula>H89&lt;0</formula>
    </cfRule>
  </conditionalFormatting>
  <conditionalFormatting sqref="J89:J102">
    <cfRule type="expression" dxfId="1750" priority="13">
      <formula>J89&gt;0</formula>
    </cfRule>
    <cfRule type="expression" dxfId="1749" priority="14">
      <formula>J89&lt;0</formula>
    </cfRule>
  </conditionalFormatting>
  <conditionalFormatting sqref="K89:K102">
    <cfRule type="expression" dxfId="1748" priority="11">
      <formula>K89&gt;0</formula>
    </cfRule>
    <cfRule type="expression" dxfId="1747" priority="12">
      <formula>K89&lt;0</formula>
    </cfRule>
  </conditionalFormatting>
  <conditionalFormatting sqref="L89:L102">
    <cfRule type="expression" dxfId="1746" priority="9">
      <formula>L89&gt;0</formula>
    </cfRule>
    <cfRule type="expression" dxfId="1745" priority="10">
      <formula>L89&lt;0</formula>
    </cfRule>
  </conditionalFormatting>
  <conditionalFormatting sqref="F25:F29">
    <cfRule type="expression" dxfId="1744" priority="7">
      <formula>F25&gt;0</formula>
    </cfRule>
    <cfRule type="expression" dxfId="1743" priority="8">
      <formula>F25&lt;0</formula>
    </cfRule>
  </conditionalFormatting>
  <conditionalFormatting sqref="H25:H29">
    <cfRule type="expression" dxfId="1742" priority="5">
      <formula>H25&gt;0</formula>
    </cfRule>
    <cfRule type="expression" dxfId="174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55.73</v>
      </c>
      <c r="R4" s="425">
        <v>1.6400000000000001E-2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11146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1204.5999999999985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1204.5999999999985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0.12117005653127309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5.0242239368383276E-2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13.984943538268505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8" t="s">
        <v>78</v>
      </c>
      <c r="P16" s="878"/>
    </row>
    <row r="17" spans="1:21" ht="15.75" thickTop="1" x14ac:dyDescent="0.25">
      <c r="O17" s="81">
        <v>1.1000000000000001</v>
      </c>
      <c r="P17" s="81">
        <f>O17*$Q$4</f>
        <v>61.303000000000004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60.745699999999999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60.188400000000001</v>
      </c>
    </row>
    <row r="20" spans="1:21" x14ac:dyDescent="0.25">
      <c r="O20" s="81">
        <v>1.07</v>
      </c>
      <c r="P20" s="81">
        <f t="shared" si="2"/>
        <v>59.631100000000004</v>
      </c>
      <c r="T20" s="1">
        <v>43416</v>
      </c>
      <c r="U20" t="s">
        <v>1309</v>
      </c>
    </row>
    <row r="21" spans="1:21" x14ac:dyDescent="0.25">
      <c r="O21" s="81">
        <v>1.06</v>
      </c>
      <c r="P21" s="81">
        <f t="shared" si="2"/>
        <v>59.073799999999999</v>
      </c>
    </row>
    <row r="22" spans="1:21" x14ac:dyDescent="0.25">
      <c r="O22" s="81">
        <v>1.05</v>
      </c>
      <c r="P22" s="81">
        <f t="shared" si="2"/>
        <v>58.516500000000001</v>
      </c>
    </row>
    <row r="23" spans="1:21" x14ac:dyDescent="0.25">
      <c r="O23" s="81">
        <v>1.04</v>
      </c>
      <c r="P23" s="81">
        <f t="shared" si="2"/>
        <v>57.959199999999996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57.401899999999998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56.8446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56.287299999999995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55.73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55.172699999999999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54.615399999999994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54.058099999999996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53.500799999999998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52.943499999999993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52.386199999999995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51.828899999999997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51.271599999999999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50.714300000000001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50.156999999999996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40" priority="43">
      <formula>F63&gt;0</formula>
    </cfRule>
    <cfRule type="expression" dxfId="1739" priority="44">
      <formula>F63&lt;0</formula>
    </cfRule>
  </conditionalFormatting>
  <conditionalFormatting sqref="Q7">
    <cfRule type="expression" dxfId="1738" priority="41">
      <formula>Q7&gt;0</formula>
    </cfRule>
    <cfRule type="expression" dxfId="1737" priority="42">
      <formula>Q7&lt;0</formula>
    </cfRule>
  </conditionalFormatting>
  <conditionalFormatting sqref="Q8">
    <cfRule type="expression" dxfId="1736" priority="39">
      <formula>Q8&gt;0</formula>
    </cfRule>
    <cfRule type="expression" dxfId="1735" priority="40">
      <formula>Q8&lt;0</formula>
    </cfRule>
  </conditionalFormatting>
  <conditionalFormatting sqref="F30:F62">
    <cfRule type="expression" dxfId="1734" priority="37">
      <formula>F30&gt;0</formula>
    </cfRule>
    <cfRule type="expression" dxfId="1733" priority="38">
      <formula>F30&lt;0</formula>
    </cfRule>
  </conditionalFormatting>
  <conditionalFormatting sqref="H30:H62">
    <cfRule type="expression" dxfId="1732" priority="35">
      <formula>H30&gt;0</formula>
    </cfRule>
    <cfRule type="expression" dxfId="1731" priority="36">
      <formula>H30&lt;0</formula>
    </cfRule>
  </conditionalFormatting>
  <conditionalFormatting sqref="Q10">
    <cfRule type="expression" dxfId="1730" priority="33">
      <formula>Q10&gt;0</formula>
    </cfRule>
    <cfRule type="expression" dxfId="1729" priority="34">
      <formula>Q10&lt;0</formula>
    </cfRule>
  </conditionalFormatting>
  <conditionalFormatting sqref="K25:K39">
    <cfRule type="expression" dxfId="1728" priority="29">
      <formula>K25&gt;0</formula>
    </cfRule>
    <cfRule type="expression" dxfId="1727" priority="30">
      <formula>K25&lt;0</formula>
    </cfRule>
  </conditionalFormatting>
  <conditionalFormatting sqref="L25">
    <cfRule type="expression" dxfId="1726" priority="27">
      <formula>L25&gt;0</formula>
    </cfRule>
    <cfRule type="expression" dxfId="1725" priority="28">
      <formula>L25&lt;0</formula>
    </cfRule>
  </conditionalFormatting>
  <conditionalFormatting sqref="F89:F110">
    <cfRule type="expression" dxfId="1724" priority="25">
      <formula>F89&gt;0</formula>
    </cfRule>
    <cfRule type="expression" dxfId="1723" priority="26">
      <formula>F89&lt;0</formula>
    </cfRule>
  </conditionalFormatting>
  <conditionalFormatting sqref="H89:H110">
    <cfRule type="expression" dxfId="1722" priority="23">
      <formula>H89&gt;0</formula>
    </cfRule>
    <cfRule type="expression" dxfId="1721" priority="24">
      <formula>H89&lt;0</formula>
    </cfRule>
  </conditionalFormatting>
  <conditionalFormatting sqref="J89:J102">
    <cfRule type="expression" dxfId="1720" priority="21">
      <formula>J89&gt;0</formula>
    </cfRule>
    <cfRule type="expression" dxfId="1719" priority="22">
      <formula>J89&lt;0</formula>
    </cfRule>
  </conditionalFormatting>
  <conditionalFormatting sqref="K89:K102">
    <cfRule type="expression" dxfId="1718" priority="19">
      <formula>K89&gt;0</formula>
    </cfRule>
    <cfRule type="expression" dxfId="1717" priority="20">
      <formula>K89&lt;0</formula>
    </cfRule>
  </conditionalFormatting>
  <conditionalFormatting sqref="L89:L102">
    <cfRule type="expression" dxfId="1716" priority="17">
      <formula>L89&gt;0</formula>
    </cfRule>
    <cfRule type="expression" dxfId="1715" priority="18">
      <formula>L89&lt;0</formula>
    </cfRule>
  </conditionalFormatting>
  <conditionalFormatting sqref="F25 F29">
    <cfRule type="expression" dxfId="1714" priority="15">
      <formula>F25&gt;0</formula>
    </cfRule>
    <cfRule type="expression" dxfId="1713" priority="16">
      <formula>F25&lt;0</formula>
    </cfRule>
  </conditionalFormatting>
  <conditionalFormatting sqref="H25 H29">
    <cfRule type="expression" dxfId="1712" priority="13">
      <formula>H25&gt;0</formula>
    </cfRule>
    <cfRule type="expression" dxfId="1711" priority="14">
      <formula>H25&lt;0</formula>
    </cfRule>
  </conditionalFormatting>
  <conditionalFormatting sqref="F26:F28">
    <cfRule type="expression" dxfId="1710" priority="11">
      <formula>F26&gt;0</formula>
    </cfRule>
    <cfRule type="expression" dxfId="1709" priority="12">
      <formula>F26&lt;0</formula>
    </cfRule>
  </conditionalFormatting>
  <conditionalFormatting sqref="H26:H28">
    <cfRule type="expression" dxfId="1708" priority="9">
      <formula>H26&gt;0</formula>
    </cfRule>
    <cfRule type="expression" dxfId="1707" priority="10">
      <formula>H26&lt;0</formula>
    </cfRule>
  </conditionalFormatting>
  <conditionalFormatting sqref="J25:J49">
    <cfRule type="expression" dxfId="1706" priority="5">
      <formula>J25&gt;0</formula>
    </cfRule>
    <cfRule type="expression" dxfId="1705" priority="6">
      <formula>J25&lt;0</formula>
    </cfRule>
  </conditionalFormatting>
  <conditionalFormatting sqref="J50:J51">
    <cfRule type="expression" dxfId="1704" priority="3">
      <formula>J50&gt;0</formula>
    </cfRule>
    <cfRule type="expression" dxfId="1703" priority="4">
      <formula>J50&lt;0</formula>
    </cfRule>
  </conditionalFormatting>
  <conditionalFormatting sqref="J52:J55">
    <cfRule type="expression" dxfId="1702" priority="1">
      <formula>J52&gt;0</formula>
    </cfRule>
    <cfRule type="expression" dxfId="1701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0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9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31.71</v>
      </c>
      <c r="R4" s="425">
        <v>1.4999999999999999E-2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31710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3258.2799999999916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3258.2799999999916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0.11451961427990964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6.307158625039419E-2</v>
      </c>
      <c r="R11">
        <v>0.5</v>
      </c>
    </row>
    <row r="12" spans="1:21" x14ac:dyDescent="0.25">
      <c r="A12" s="883" t="s">
        <v>1299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3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9.06</v>
      </c>
      <c r="T13" s="694"/>
    </row>
    <row r="14" spans="1:21" x14ac:dyDescent="0.25">
      <c r="A14" s="883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8" t="s">
        <v>78</v>
      </c>
      <c r="P17" s="878"/>
    </row>
    <row r="18" spans="1:21" ht="15.75" thickTop="1" x14ac:dyDescent="0.25">
      <c r="O18" s="81">
        <v>1.1000000000000001</v>
      </c>
      <c r="P18" s="81">
        <f>O18*$Q$4</f>
        <v>34.881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34.563900000000004</v>
      </c>
    </row>
    <row r="20" spans="1:21" x14ac:dyDescent="0.25">
      <c r="O20" s="81">
        <v>1.08</v>
      </c>
      <c r="P20" s="81">
        <f t="shared" si="2"/>
        <v>34.2468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33.929700000000004</v>
      </c>
    </row>
    <row r="22" spans="1:21" x14ac:dyDescent="0.25">
      <c r="O22" s="81">
        <v>1.06</v>
      </c>
      <c r="P22" s="81">
        <f t="shared" si="2"/>
        <v>33.6126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33.295500000000004</v>
      </c>
    </row>
    <row r="24" spans="1:21" x14ac:dyDescent="0.25">
      <c r="O24" s="81">
        <v>1.04</v>
      </c>
      <c r="P24" s="81">
        <f t="shared" si="2"/>
        <v>32.978400000000001</v>
      </c>
      <c r="T24" s="1">
        <v>43383</v>
      </c>
      <c r="U24" t="s">
        <v>1287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32.661300000000004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32.344200000000001</v>
      </c>
    </row>
    <row r="27" spans="1:21" x14ac:dyDescent="0.25">
      <c r="O27" s="81">
        <v>1.01</v>
      </c>
      <c r="P27" s="81">
        <f t="shared" si="2"/>
        <v>32.027100000000004</v>
      </c>
      <c r="T27" s="1">
        <v>43397</v>
      </c>
      <c r="U27" t="s">
        <v>1303</v>
      </c>
    </row>
    <row r="28" spans="1:21" x14ac:dyDescent="0.25">
      <c r="O28" s="81">
        <v>1</v>
      </c>
      <c r="P28" s="81">
        <f t="shared" si="2"/>
        <v>31.71</v>
      </c>
      <c r="T28" s="1">
        <v>43399</v>
      </c>
      <c r="U28" t="s">
        <v>1302</v>
      </c>
    </row>
    <row r="29" spans="1:21" x14ac:dyDescent="0.25">
      <c r="O29" s="81">
        <v>0.99</v>
      </c>
      <c r="P29" s="81">
        <f t="shared" si="2"/>
        <v>31.392900000000001</v>
      </c>
    </row>
    <row r="30" spans="1:21" x14ac:dyDescent="0.25">
      <c r="O30" s="81">
        <v>0.98</v>
      </c>
      <c r="P30" s="81">
        <f t="shared" si="2"/>
        <v>31.075800000000001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30.758700000000001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30.441600000000001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30.124500000000001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29.807399999999998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29.490300000000001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29.173200000000001</v>
      </c>
      <c r="T36" s="156">
        <v>43440</v>
      </c>
      <c r="U36" t="s">
        <v>1295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28.856100000000001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28.539000000000001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4" si="6">C55*(E55-D55)</f>
        <v>3712.799999999997</v>
      </c>
      <c r="G55" s="39">
        <f t="shared" ref="G55:G74" si="7">D55*C55</f>
        <v>36367.200000000004</v>
      </c>
      <c r="H55" s="179">
        <f t="shared" ref="H55:H74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700" priority="43">
      <formula>F37&gt;0</formula>
    </cfRule>
    <cfRule type="expression" dxfId="1699" priority="44">
      <formula>F37&lt;0</formula>
    </cfRule>
  </conditionalFormatting>
  <conditionalFormatting sqref="Q7">
    <cfRule type="expression" dxfId="1698" priority="41">
      <formula>Q7&gt;0</formula>
    </cfRule>
    <cfRule type="expression" dxfId="1697" priority="42">
      <formula>Q7&lt;0</formula>
    </cfRule>
  </conditionalFormatting>
  <conditionalFormatting sqref="Q8">
    <cfRule type="expression" dxfId="1696" priority="39">
      <formula>Q8&gt;0</formula>
    </cfRule>
    <cfRule type="expression" dxfId="1695" priority="40">
      <formula>Q8&lt;0</formula>
    </cfRule>
  </conditionalFormatting>
  <conditionalFormatting sqref="Q10">
    <cfRule type="expression" dxfId="1694" priority="33">
      <formula>Q10&gt;0</formula>
    </cfRule>
    <cfRule type="expression" dxfId="1693" priority="34">
      <formula>Q10&lt;0</formula>
    </cfRule>
  </conditionalFormatting>
  <conditionalFormatting sqref="J32:J45">
    <cfRule type="expression" dxfId="1692" priority="31">
      <formula>J32&gt;0</formula>
    </cfRule>
    <cfRule type="expression" dxfId="1691" priority="32">
      <formula>J32&lt;0</formula>
    </cfRule>
  </conditionalFormatting>
  <conditionalFormatting sqref="K32:K45">
    <cfRule type="expression" dxfId="1690" priority="29">
      <formula>K32&gt;0</formula>
    </cfRule>
    <cfRule type="expression" dxfId="1689" priority="30">
      <formula>K32&lt;0</formula>
    </cfRule>
  </conditionalFormatting>
  <conditionalFormatting sqref="L32:L40">
    <cfRule type="expression" dxfId="1688" priority="27">
      <formula>L32&gt;0</formula>
    </cfRule>
    <cfRule type="expression" dxfId="1687" priority="28">
      <formula>L32&lt;0</formula>
    </cfRule>
  </conditionalFormatting>
  <conditionalFormatting sqref="F108:F129">
    <cfRule type="expression" dxfId="1686" priority="25">
      <formula>F108&gt;0</formula>
    </cfRule>
    <cfRule type="expression" dxfId="1685" priority="26">
      <formula>F108&lt;0</formula>
    </cfRule>
  </conditionalFormatting>
  <conditionalFormatting sqref="H108:H129">
    <cfRule type="expression" dxfId="1684" priority="23">
      <formula>H108&gt;0</formula>
    </cfRule>
    <cfRule type="expression" dxfId="1683" priority="24">
      <formula>H108&lt;0</formula>
    </cfRule>
  </conditionalFormatting>
  <conditionalFormatting sqref="J108:J121">
    <cfRule type="expression" dxfId="1682" priority="21">
      <formula>J108&gt;0</formula>
    </cfRule>
    <cfRule type="expression" dxfId="1681" priority="22">
      <formula>J108&lt;0</formula>
    </cfRule>
  </conditionalFormatting>
  <conditionalFormatting sqref="K108:K121">
    <cfRule type="expression" dxfId="1680" priority="19">
      <formula>K108&gt;0</formula>
    </cfRule>
    <cfRule type="expression" dxfId="1679" priority="20">
      <formula>K108&lt;0</formula>
    </cfRule>
  </conditionalFormatting>
  <conditionalFormatting sqref="L108:L121">
    <cfRule type="expression" dxfId="1678" priority="17">
      <formula>L108&gt;0</formula>
    </cfRule>
    <cfRule type="expression" dxfId="1677" priority="18">
      <formula>L108&lt;0</formula>
    </cfRule>
  </conditionalFormatting>
  <conditionalFormatting sqref="F32:F36">
    <cfRule type="expression" dxfId="1676" priority="15">
      <formula>F32&gt;0</formula>
    </cfRule>
    <cfRule type="expression" dxfId="1675" priority="16">
      <formula>F32&lt;0</formula>
    </cfRule>
  </conditionalFormatting>
  <conditionalFormatting sqref="H32:H36">
    <cfRule type="expression" dxfId="1674" priority="13">
      <formula>H32&gt;0</formula>
    </cfRule>
    <cfRule type="expression" dxfId="1673" priority="14">
      <formula>H32&lt;0</formula>
    </cfRule>
  </conditionalFormatting>
  <conditionalFormatting sqref="Q9">
    <cfRule type="expression" dxfId="1672" priority="11">
      <formula>Q9&gt;0</formula>
    </cfRule>
    <cfRule type="expression" dxfId="1671" priority="12">
      <formula>Q9&lt;0</formula>
    </cfRule>
  </conditionalFormatting>
  <conditionalFormatting sqref="H67:H69 F67:F69">
    <cfRule type="expression" dxfId="1670" priority="9">
      <formula>F67&gt;0</formula>
    </cfRule>
    <cfRule type="expression" dxfId="1669" priority="10">
      <formula>F67&lt;0</formula>
    </cfRule>
  </conditionalFormatting>
  <conditionalFormatting sqref="H70:H72 F70:F72">
    <cfRule type="expression" dxfId="1668" priority="7">
      <formula>F70&gt;0</formula>
    </cfRule>
    <cfRule type="expression" dxfId="1667" priority="8">
      <formula>F70&lt;0</formula>
    </cfRule>
  </conditionalFormatting>
  <conditionalFormatting sqref="F78:F79 H78:H79">
    <cfRule type="expression" dxfId="1666" priority="5">
      <formula>F78&gt;0</formula>
    </cfRule>
    <cfRule type="expression" dxfId="1665" priority="6">
      <formula>F78&lt;0</formula>
    </cfRule>
  </conditionalFormatting>
  <conditionalFormatting sqref="F76:F77 H76:H77">
    <cfRule type="expression" dxfId="1664" priority="3">
      <formula>F76&gt;0</formula>
    </cfRule>
    <cfRule type="expression" dxfId="1663" priority="4">
      <formula>F76&lt;0</formula>
    </cfRule>
  </conditionalFormatting>
  <conditionalFormatting sqref="F74:F75 H74:H75">
    <cfRule type="expression" dxfId="1662" priority="1">
      <formula>F74&gt;0</formula>
    </cfRule>
    <cfRule type="expression" dxfId="1661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8" t="s">
        <v>78</v>
      </c>
      <c r="P24" s="878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60" priority="24">
      <formula>F51&gt;0</formula>
    </cfRule>
    <cfRule type="expression" dxfId="1659" priority="25">
      <formula>F51&lt;0</formula>
    </cfRule>
  </conditionalFormatting>
  <conditionalFormatting sqref="Q7">
    <cfRule type="expression" dxfId="1658" priority="22">
      <formula>Q7&gt;0</formula>
    </cfRule>
    <cfRule type="expression" dxfId="1657" priority="23">
      <formula>Q7&lt;0</formula>
    </cfRule>
  </conditionalFormatting>
  <conditionalFormatting sqref="Q8">
    <cfRule type="expression" dxfId="1656" priority="20">
      <formula>Q8&gt;0</formula>
    </cfRule>
    <cfRule type="expression" dxfId="1655" priority="21">
      <formula>Q8&lt;0</formula>
    </cfRule>
  </conditionalFormatting>
  <conditionalFormatting sqref="F25:F50">
    <cfRule type="expression" dxfId="1654" priority="18">
      <formula>F25&gt;0</formula>
    </cfRule>
    <cfRule type="expression" dxfId="1653" priority="19">
      <formula>F25&lt;0</formula>
    </cfRule>
  </conditionalFormatting>
  <conditionalFormatting sqref="H25:H50">
    <cfRule type="expression" dxfId="1652" priority="16">
      <formula>H25&gt;0</formula>
    </cfRule>
    <cfRule type="expression" dxfId="1651" priority="17">
      <formula>H25&lt;0</formula>
    </cfRule>
  </conditionalFormatting>
  <conditionalFormatting sqref="F89:F110">
    <cfRule type="expression" dxfId="1650" priority="14">
      <formula>F89&gt;0</formula>
    </cfRule>
    <cfRule type="expression" dxfId="1649" priority="15">
      <formula>F89&lt;0</formula>
    </cfRule>
  </conditionalFormatting>
  <conditionalFormatting sqref="H89:H110">
    <cfRule type="expression" dxfId="1648" priority="12">
      <formula>H89&gt;0</formula>
    </cfRule>
    <cfRule type="expression" dxfId="1647" priority="13">
      <formula>H89&lt;0</formula>
    </cfRule>
  </conditionalFormatting>
  <conditionalFormatting sqref="Q10">
    <cfRule type="expression" dxfId="1646" priority="10">
      <formula>Q10&gt;0</formula>
    </cfRule>
    <cfRule type="expression" dxfId="1645" priority="11">
      <formula>Q10&lt;0</formula>
    </cfRule>
  </conditionalFormatting>
  <conditionalFormatting sqref="J25:J39">
    <cfRule type="expression" dxfId="1644" priority="8">
      <formula>J25&gt;0</formula>
    </cfRule>
    <cfRule type="expression" dxfId="1643" priority="9">
      <formula>J25&lt;0</formula>
    </cfRule>
  </conditionalFormatting>
  <conditionalFormatting sqref="K25:K38">
    <cfRule type="expression" dxfId="1642" priority="6">
      <formula>K25&gt;0</formula>
    </cfRule>
    <cfRule type="expression" dxfId="1641" priority="7">
      <formula>K25&lt;0</formula>
    </cfRule>
  </conditionalFormatting>
  <conditionalFormatting sqref="L25:L38">
    <cfRule type="expression" dxfId="1640" priority="4">
      <formula>L25&gt;0</formula>
    </cfRule>
    <cfRule type="expression" dxfId="1639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38" priority="1">
      <formula>J40&gt;0</formula>
    </cfRule>
    <cfRule type="expression" dxfId="1637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4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4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5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5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36" priority="74">
      <formula>F12&gt;0</formula>
    </cfRule>
    <cfRule type="expression" dxfId="1635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34" priority="67">
      <formula>F124&gt;0</formula>
    </cfRule>
    <cfRule type="expression" dxfId="1633" priority="68">
      <formula>F124&lt;0</formula>
    </cfRule>
  </conditionalFormatting>
  <conditionalFormatting sqref="H124:H130">
    <cfRule type="expression" dxfId="1632" priority="55">
      <formula>H124&gt;0</formula>
    </cfRule>
    <cfRule type="expression" dxfId="1631" priority="56">
      <formula>H124&lt;0</formula>
    </cfRule>
  </conditionalFormatting>
  <conditionalFormatting sqref="H131">
    <cfRule type="expression" dxfId="1630" priority="53">
      <formula>H131&gt;0</formula>
    </cfRule>
    <cfRule type="expression" dxfId="1629" priority="54">
      <formula>H131&lt;0</formula>
    </cfRule>
  </conditionalFormatting>
  <conditionalFormatting sqref="H132">
    <cfRule type="expression" dxfId="1628" priority="51">
      <formula>H132&gt;0</formula>
    </cfRule>
    <cfRule type="expression" dxfId="1627" priority="52">
      <formula>H132&lt;0</formula>
    </cfRule>
  </conditionalFormatting>
  <conditionalFormatting sqref="H133:H135">
    <cfRule type="expression" dxfId="1626" priority="49">
      <formula>H133&gt;0</formula>
    </cfRule>
    <cfRule type="expression" dxfId="1625" priority="50">
      <formula>H133&lt;0</formula>
    </cfRule>
  </conditionalFormatting>
  <conditionalFormatting sqref="H136">
    <cfRule type="expression" dxfId="1624" priority="45">
      <formula>H136&gt;0</formula>
    </cfRule>
    <cfRule type="expression" dxfId="1623" priority="46">
      <formula>H136&lt;0</formula>
    </cfRule>
  </conditionalFormatting>
  <conditionalFormatting sqref="Q7">
    <cfRule type="expression" dxfId="1622" priority="39">
      <formula>Q7&gt;0</formula>
    </cfRule>
    <cfRule type="expression" dxfId="1621" priority="40">
      <formula>Q7&lt;0</formula>
    </cfRule>
  </conditionalFormatting>
  <conditionalFormatting sqref="Q8">
    <cfRule type="expression" dxfId="1620" priority="37">
      <formula>Q8&gt;0</formula>
    </cfRule>
    <cfRule type="expression" dxfId="1619" priority="38">
      <formula>Q8&lt;0</formula>
    </cfRule>
  </conditionalFormatting>
  <conditionalFormatting sqref="F167:F178 H167:H178">
    <cfRule type="expression" dxfId="1618" priority="35">
      <formula>F167&gt;0</formula>
    </cfRule>
    <cfRule type="expression" dxfId="1617" priority="36">
      <formula>F167&lt;0</formula>
    </cfRule>
  </conditionalFormatting>
  <conditionalFormatting sqref="F183:F197 H183:H197">
    <cfRule type="expression" dxfId="1616" priority="33">
      <formula>F183&gt;0</formula>
    </cfRule>
    <cfRule type="expression" dxfId="1615" priority="34">
      <formula>F183&lt;0</formula>
    </cfRule>
  </conditionalFormatting>
  <conditionalFormatting sqref="F198:F206 H198:H206">
    <cfRule type="expression" dxfId="1614" priority="31">
      <formula>F198&gt;0</formula>
    </cfRule>
    <cfRule type="expression" dxfId="1613" priority="32">
      <formula>F198&lt;0</formula>
    </cfRule>
  </conditionalFormatting>
  <conditionalFormatting sqref="F141:F147 H141:H147">
    <cfRule type="expression" dxfId="1612" priority="29">
      <formula>F141&gt;0</formula>
    </cfRule>
    <cfRule type="expression" dxfId="1611" priority="30">
      <formula>F141&lt;0</formula>
    </cfRule>
  </conditionalFormatting>
  <conditionalFormatting sqref="H149:H152 F149:F152">
    <cfRule type="expression" dxfId="1610" priority="27">
      <formula>F149&gt;0</formula>
    </cfRule>
    <cfRule type="expression" dxfId="1609" priority="28">
      <formula>F149&lt;0</formula>
    </cfRule>
  </conditionalFormatting>
  <conditionalFormatting sqref="F226 H215:H218 H257:H260 F257:F260 H226 H231:H233 F231:F233 F235:F244 H235:H244">
    <cfRule type="expression" dxfId="1608" priority="25">
      <formula>F215&gt;0</formula>
    </cfRule>
    <cfRule type="expression" dxfId="1607" priority="26">
      <formula>F215&lt;0</formula>
    </cfRule>
  </conditionalFormatting>
  <conditionalFormatting sqref="F207:F218">
    <cfRule type="expression" dxfId="1606" priority="23">
      <formula>F207&gt;0</formula>
    </cfRule>
    <cfRule type="expression" dxfId="1605" priority="24">
      <formula>F207&lt;0</formula>
    </cfRule>
  </conditionalFormatting>
  <conditionalFormatting sqref="H207:H208">
    <cfRule type="expression" dxfId="1604" priority="21">
      <formula>H207&gt;0</formula>
    </cfRule>
    <cfRule type="expression" dxfId="1603" priority="22">
      <formula>H207&lt;0</formula>
    </cfRule>
  </conditionalFormatting>
  <conditionalFormatting sqref="H209">
    <cfRule type="expression" dxfId="1602" priority="19">
      <formula>H209&gt;0</formula>
    </cfRule>
    <cfRule type="expression" dxfId="1601" priority="20">
      <formula>H209&lt;0</formula>
    </cfRule>
  </conditionalFormatting>
  <conditionalFormatting sqref="H210">
    <cfRule type="expression" dxfId="1600" priority="17">
      <formula>H210&gt;0</formula>
    </cfRule>
    <cfRule type="expression" dxfId="1599" priority="18">
      <formula>H210&lt;0</formula>
    </cfRule>
  </conditionalFormatting>
  <conditionalFormatting sqref="H211:H213">
    <cfRule type="expression" dxfId="1598" priority="15">
      <formula>H211&gt;0</formula>
    </cfRule>
    <cfRule type="expression" dxfId="1597" priority="16">
      <formula>H211&lt;0</formula>
    </cfRule>
  </conditionalFormatting>
  <conditionalFormatting sqref="H214">
    <cfRule type="expression" dxfId="1596" priority="13">
      <formula>H214&gt;0</formula>
    </cfRule>
    <cfRule type="expression" dxfId="1595" priority="14">
      <formula>H214&lt;0</formula>
    </cfRule>
  </conditionalFormatting>
  <conditionalFormatting sqref="F245:F256 H245:H256">
    <cfRule type="expression" dxfId="1594" priority="11">
      <formula>F245&gt;0</formula>
    </cfRule>
    <cfRule type="expression" dxfId="1593" priority="12">
      <formula>F245&lt;0</formula>
    </cfRule>
  </conditionalFormatting>
  <conditionalFormatting sqref="F261:F275 H261:H275">
    <cfRule type="expression" dxfId="1592" priority="9">
      <formula>F261&gt;0</formula>
    </cfRule>
    <cfRule type="expression" dxfId="1591" priority="10">
      <formula>F261&lt;0</formula>
    </cfRule>
  </conditionalFormatting>
  <conditionalFormatting sqref="F276:F283 H276:H283">
    <cfRule type="expression" dxfId="1590" priority="7">
      <formula>F276&gt;0</formula>
    </cfRule>
    <cfRule type="expression" dxfId="1589" priority="8">
      <formula>F276&lt;0</formula>
    </cfRule>
  </conditionalFormatting>
  <conditionalFormatting sqref="F219:F225 H219:H225">
    <cfRule type="expression" dxfId="1588" priority="5">
      <formula>F219&gt;0</formula>
    </cfRule>
    <cfRule type="expression" dxfId="1587" priority="6">
      <formula>F219&lt;0</formula>
    </cfRule>
  </conditionalFormatting>
  <conditionalFormatting sqref="H227:H230 F227:F230">
    <cfRule type="expression" dxfId="1586" priority="3">
      <formula>F227&gt;0</formula>
    </cfRule>
    <cfRule type="expression" dxfId="1585" priority="4">
      <formula>F227&lt;0</formula>
    </cfRule>
  </conditionalFormatting>
  <conditionalFormatting sqref="H234 F234">
    <cfRule type="expression" dxfId="1584" priority="1">
      <formula>F234&gt;0</formula>
    </cfRule>
    <cfRule type="expression" dxfId="1583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8" t="s">
        <v>78</v>
      </c>
      <c r="P40" s="87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82" priority="43">
      <formula>F33&gt;0</formula>
    </cfRule>
    <cfRule type="expression" dxfId="1581" priority="44">
      <formula>F33&lt;0</formula>
    </cfRule>
  </conditionalFormatting>
  <conditionalFormatting sqref="Q7">
    <cfRule type="expression" dxfId="1580" priority="41">
      <formula>Q7&gt;0</formula>
    </cfRule>
    <cfRule type="expression" dxfId="1579" priority="42">
      <formula>Q7&lt;0</formula>
    </cfRule>
  </conditionalFormatting>
  <conditionalFormatting sqref="Q8">
    <cfRule type="expression" dxfId="1578" priority="39">
      <formula>Q8&gt;0</formula>
    </cfRule>
    <cfRule type="expression" dxfId="1577" priority="40">
      <formula>Q8&lt;0</formula>
    </cfRule>
  </conditionalFormatting>
  <conditionalFormatting sqref="F29 F32">
    <cfRule type="expression" dxfId="1576" priority="37">
      <formula>F29&gt;0</formula>
    </cfRule>
    <cfRule type="expression" dxfId="1575" priority="38">
      <formula>F29&lt;0</formula>
    </cfRule>
  </conditionalFormatting>
  <conditionalFormatting sqref="H29 H32">
    <cfRule type="expression" dxfId="1574" priority="35">
      <formula>H29&gt;0</formula>
    </cfRule>
    <cfRule type="expression" dxfId="1573" priority="36">
      <formula>H29&lt;0</formula>
    </cfRule>
  </conditionalFormatting>
  <conditionalFormatting sqref="F30:F31">
    <cfRule type="expression" dxfId="1572" priority="33">
      <formula>F30&gt;0</formula>
    </cfRule>
    <cfRule type="expression" dxfId="1571" priority="34">
      <formula>F30&lt;0</formula>
    </cfRule>
  </conditionalFormatting>
  <conditionalFormatting sqref="H30:H31">
    <cfRule type="expression" dxfId="1570" priority="31">
      <formula>H30&gt;0</formula>
    </cfRule>
    <cfRule type="expression" dxfId="1569" priority="32">
      <formula>H30&lt;0</formula>
    </cfRule>
  </conditionalFormatting>
  <conditionalFormatting sqref="F105:F140 H105:H140">
    <cfRule type="expression" dxfId="1568" priority="29">
      <formula>F105&gt;0</formula>
    </cfRule>
    <cfRule type="expression" dxfId="1567" priority="30">
      <formula>F105&lt;0</formula>
    </cfRule>
  </conditionalFormatting>
  <conditionalFormatting sqref="F96:F99">
    <cfRule type="expression" dxfId="1566" priority="27">
      <formula>F96&gt;0</formula>
    </cfRule>
    <cfRule type="expression" dxfId="1565" priority="28">
      <formula>F96&lt;0</formula>
    </cfRule>
  </conditionalFormatting>
  <conditionalFormatting sqref="H96:H99">
    <cfRule type="expression" dxfId="1564" priority="25">
      <formula>H96&gt;0</formula>
    </cfRule>
    <cfRule type="expression" dxfId="1563" priority="26">
      <formula>H96&lt;0</formula>
    </cfRule>
  </conditionalFormatting>
  <conditionalFormatting sqref="F25:F28">
    <cfRule type="expression" dxfId="1562" priority="19">
      <formula>F25&gt;0</formula>
    </cfRule>
    <cfRule type="expression" dxfId="1561" priority="20">
      <formula>F25&lt;0</formula>
    </cfRule>
  </conditionalFormatting>
  <conditionalFormatting sqref="H25:H28">
    <cfRule type="expression" dxfId="1560" priority="17">
      <formula>H25&gt;0</formula>
    </cfRule>
    <cfRule type="expression" dxfId="1559" priority="18">
      <formula>H25&lt;0</formula>
    </cfRule>
  </conditionalFormatting>
  <conditionalFormatting sqref="J27">
    <cfRule type="expression" dxfId="1558" priority="15">
      <formula>J27&gt;0</formula>
    </cfRule>
    <cfRule type="expression" dxfId="1557" priority="16">
      <formula>J27&lt;0</formula>
    </cfRule>
  </conditionalFormatting>
  <conditionalFormatting sqref="F104">
    <cfRule type="expression" dxfId="1556" priority="13">
      <formula>F104&gt;0</formula>
    </cfRule>
    <cfRule type="expression" dxfId="1555" priority="14">
      <formula>F104&lt;0</formula>
    </cfRule>
  </conditionalFormatting>
  <conditionalFormatting sqref="H104">
    <cfRule type="expression" dxfId="1554" priority="11">
      <formula>H104&gt;0</formula>
    </cfRule>
    <cfRule type="expression" dxfId="1553" priority="12">
      <formula>H104&lt;0</formula>
    </cfRule>
  </conditionalFormatting>
  <conditionalFormatting sqref="F100:F103">
    <cfRule type="expression" dxfId="1552" priority="9">
      <formula>F100&gt;0</formula>
    </cfRule>
    <cfRule type="expression" dxfId="1551" priority="10">
      <formula>F100&lt;0</formula>
    </cfRule>
  </conditionalFormatting>
  <conditionalFormatting sqref="H100:H103">
    <cfRule type="expression" dxfId="1550" priority="7">
      <formula>H100&gt;0</formula>
    </cfRule>
    <cfRule type="expression" dxfId="1549" priority="8">
      <formula>H100&lt;0</formula>
    </cfRule>
  </conditionalFormatting>
  <conditionalFormatting sqref="J102">
    <cfRule type="expression" dxfId="1548" priority="5">
      <formula>J102&gt;0</formula>
    </cfRule>
    <cfRule type="expression" dxfId="1547" priority="6">
      <formula>J102&lt;0</formula>
    </cfRule>
  </conditionalFormatting>
  <conditionalFormatting sqref="Q10">
    <cfRule type="expression" dxfId="1546" priority="3">
      <formula>Q10&gt;0</formula>
    </cfRule>
    <cfRule type="expression" dxfId="1545" priority="4">
      <formula>Q10&lt;0</formula>
    </cfRule>
  </conditionalFormatting>
  <conditionalFormatting sqref="M71">
    <cfRule type="expression" dxfId="1544" priority="1">
      <formula>M71&gt;0</formula>
    </cfRule>
    <cfRule type="expression" dxfId="1543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42" priority="33">
      <formula>F34&gt;0</formula>
    </cfRule>
    <cfRule type="expression" dxfId="1541" priority="34">
      <formula>F34&lt;0</formula>
    </cfRule>
  </conditionalFormatting>
  <conditionalFormatting sqref="Q7">
    <cfRule type="expression" dxfId="1540" priority="31">
      <formula>Q7&gt;0</formula>
    </cfRule>
    <cfRule type="expression" dxfId="1539" priority="32">
      <formula>Q7&lt;0</formula>
    </cfRule>
  </conditionalFormatting>
  <conditionalFormatting sqref="Q8">
    <cfRule type="expression" dxfId="1538" priority="29">
      <formula>Q8&gt;0</formula>
    </cfRule>
    <cfRule type="expression" dxfId="1537" priority="30">
      <formula>Q8&lt;0</formula>
    </cfRule>
  </conditionalFormatting>
  <conditionalFormatting sqref="F27:F33">
    <cfRule type="expression" dxfId="1536" priority="27">
      <formula>F27&gt;0</formula>
    </cfRule>
    <cfRule type="expression" dxfId="1535" priority="28">
      <formula>F27&lt;0</formula>
    </cfRule>
  </conditionalFormatting>
  <conditionalFormatting sqref="H27:H33">
    <cfRule type="expression" dxfId="1534" priority="25">
      <formula>H27&gt;0</formula>
    </cfRule>
    <cfRule type="expression" dxfId="1533" priority="26">
      <formula>H27&lt;0</formula>
    </cfRule>
  </conditionalFormatting>
  <conditionalFormatting sqref="M46">
    <cfRule type="expression" dxfId="1532" priority="23">
      <formula>M46&gt;0</formula>
    </cfRule>
    <cfRule type="expression" dxfId="1531" priority="24">
      <formula>M46&lt;0</formula>
    </cfRule>
  </conditionalFormatting>
  <conditionalFormatting sqref="F79:F87 H79:H87">
    <cfRule type="expression" dxfId="1530" priority="21">
      <formula>F79&gt;0</formula>
    </cfRule>
    <cfRule type="expression" dxfId="1529" priority="22">
      <formula>F79&lt;0</formula>
    </cfRule>
  </conditionalFormatting>
  <conditionalFormatting sqref="F73 F77:F78">
    <cfRule type="expression" dxfId="1528" priority="19">
      <formula>F73&gt;0</formula>
    </cfRule>
    <cfRule type="expression" dxfId="1527" priority="20">
      <formula>F73&lt;0</formula>
    </cfRule>
  </conditionalFormatting>
  <conditionalFormatting sqref="H73 H77:H78">
    <cfRule type="expression" dxfId="1526" priority="17">
      <formula>H73&gt;0</formula>
    </cfRule>
    <cfRule type="expression" dxfId="1525" priority="18">
      <formula>H73&lt;0</formula>
    </cfRule>
  </conditionalFormatting>
  <conditionalFormatting sqref="F70:F72">
    <cfRule type="expression" dxfId="1524" priority="15">
      <formula>F70&gt;0</formula>
    </cfRule>
    <cfRule type="expression" dxfId="1523" priority="16">
      <formula>F70&lt;0</formula>
    </cfRule>
  </conditionalFormatting>
  <conditionalFormatting sqref="H70:H72">
    <cfRule type="expression" dxfId="1522" priority="13">
      <formula>H70&gt;0</formula>
    </cfRule>
    <cfRule type="expression" dxfId="1521" priority="14">
      <formula>H70&lt;0</formula>
    </cfRule>
  </conditionalFormatting>
  <conditionalFormatting sqref="F25:F26">
    <cfRule type="expression" dxfId="1520" priority="11">
      <formula>F25&gt;0</formula>
    </cfRule>
    <cfRule type="expression" dxfId="1519" priority="12">
      <formula>F25&lt;0</formula>
    </cfRule>
  </conditionalFormatting>
  <conditionalFormatting sqref="H25:H26">
    <cfRule type="expression" dxfId="1518" priority="9">
      <formula>H25&gt;0</formula>
    </cfRule>
    <cfRule type="expression" dxfId="1517" priority="10">
      <formula>H25&lt;0</formula>
    </cfRule>
  </conditionalFormatting>
  <conditionalFormatting sqref="F76">
    <cfRule type="expression" dxfId="1516" priority="7">
      <formula>F76&gt;0</formula>
    </cfRule>
    <cfRule type="expression" dxfId="1515" priority="8">
      <formula>F76&lt;0</formula>
    </cfRule>
  </conditionalFormatting>
  <conditionalFormatting sqref="H76">
    <cfRule type="expression" dxfId="1514" priority="5">
      <formula>H76&gt;0</formula>
    </cfRule>
    <cfRule type="expression" dxfId="1513" priority="6">
      <formula>H76&lt;0</formula>
    </cfRule>
  </conditionalFormatting>
  <conditionalFormatting sqref="F74:F75">
    <cfRule type="expression" dxfId="1512" priority="3">
      <formula>F74&gt;0</formula>
    </cfRule>
    <cfRule type="expression" dxfId="1511" priority="4">
      <formula>F74&lt;0</formula>
    </cfRule>
  </conditionalFormatting>
  <conditionalFormatting sqref="H74:H75">
    <cfRule type="expression" dxfId="1510" priority="1">
      <formula>H74&gt;0</formula>
    </cfRule>
    <cfRule type="expression" dxfId="1509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172.26</v>
      </c>
      <c r="R4" s="425">
        <v>1.7100000000000001E-2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13780.8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1494.2099999999882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1494.2099999999882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0.12161307571913663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1" t="s">
        <v>1307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7.4306281202832936E-3</v>
      </c>
      <c r="R11">
        <v>0.32</v>
      </c>
    </row>
    <row r="12" spans="1:21" x14ac:dyDescent="0.25">
      <c r="A12" s="881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1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1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189.48600000000002</v>
      </c>
      <c r="Q23" s="2"/>
    </row>
    <row r="24" spans="1:17" x14ac:dyDescent="0.25">
      <c r="O24" s="81">
        <v>1.0900000000000001</v>
      </c>
      <c r="P24" s="81">
        <f t="shared" ref="P24:P43" si="2">O24*$Q$4</f>
        <v>187.76339999999999</v>
      </c>
      <c r="Q24" s="2"/>
    </row>
    <row r="25" spans="1:17" x14ac:dyDescent="0.25">
      <c r="O25" s="81">
        <v>1.08</v>
      </c>
      <c r="P25" s="81">
        <f t="shared" si="2"/>
        <v>186.04079999999999</v>
      </c>
      <c r="Q25" s="2"/>
    </row>
    <row r="26" spans="1:17" x14ac:dyDescent="0.25">
      <c r="O26" s="81">
        <v>1.07</v>
      </c>
      <c r="P26" s="81">
        <f t="shared" si="2"/>
        <v>184.31819999999999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182.59559999999999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180.87299999999999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179.15039999999999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177.42779999999999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175.70519999999999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173.98259999999999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172.26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170.53739999999999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168.81479999999999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167.09219999999999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165.36959999999999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163.64699999999999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161.92439999999999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160.20179999999999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158.47919999999999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156.75659999999999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155.03399999999999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" si="13">C59*(E59-D59)</f>
        <v>1263.0079999999998</v>
      </c>
      <c r="G59" s="39">
        <f t="shared" ref="G59" si="14">D59*C59</f>
        <v>12286.592000000001</v>
      </c>
      <c r="H59" s="179">
        <f t="shared" ref="H59" si="15">(E59-D59)/D59</f>
        <v>0.10279563283292875</v>
      </c>
      <c r="I59" s="39"/>
      <c r="J59" s="101">
        <v>1263.01</v>
      </c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08" priority="51">
      <formula>F66&gt;0</formula>
    </cfRule>
    <cfRule type="expression" dxfId="1507" priority="52">
      <formula>F66&lt;0</formula>
    </cfRule>
  </conditionalFormatting>
  <conditionalFormatting sqref="Q7">
    <cfRule type="expression" dxfId="1506" priority="49">
      <formula>Q7&gt;0</formula>
    </cfRule>
    <cfRule type="expression" dxfId="1505" priority="50">
      <formula>Q7&lt;0</formula>
    </cfRule>
  </conditionalFormatting>
  <conditionalFormatting sqref="Q8">
    <cfRule type="expression" dxfId="1504" priority="47">
      <formula>Q8&gt;0</formula>
    </cfRule>
    <cfRule type="expression" dxfId="1503" priority="48">
      <formula>Q8&lt;0</formula>
    </cfRule>
  </conditionalFormatting>
  <conditionalFormatting sqref="F34:F46 F49:F65">
    <cfRule type="expression" dxfId="1502" priority="45">
      <formula>F34&gt;0</formula>
    </cfRule>
    <cfRule type="expression" dxfId="1501" priority="46">
      <formula>F34&lt;0</formula>
    </cfRule>
  </conditionalFormatting>
  <conditionalFormatting sqref="H34:H46 H49:H65">
    <cfRule type="expression" dxfId="1500" priority="43">
      <formula>H34&gt;0</formula>
    </cfRule>
    <cfRule type="expression" dxfId="1499" priority="44">
      <formula>H34&lt;0</formula>
    </cfRule>
  </conditionalFormatting>
  <conditionalFormatting sqref="Q10">
    <cfRule type="expression" dxfId="1498" priority="41">
      <formula>Q10&gt;0</formula>
    </cfRule>
    <cfRule type="expression" dxfId="1497" priority="42">
      <formula>Q10&lt;0</formula>
    </cfRule>
  </conditionalFormatting>
  <conditionalFormatting sqref="J28:J41">
    <cfRule type="expression" dxfId="1496" priority="39">
      <formula>J28&gt;0</formula>
    </cfRule>
    <cfRule type="expression" dxfId="1495" priority="40">
      <formula>J28&lt;0</formula>
    </cfRule>
  </conditionalFormatting>
  <conditionalFormatting sqref="K28:K41">
    <cfRule type="expression" dxfId="1494" priority="37">
      <formula>K28&gt;0</formula>
    </cfRule>
    <cfRule type="expression" dxfId="1493" priority="38">
      <formula>K28&lt;0</formula>
    </cfRule>
  </conditionalFormatting>
  <conditionalFormatting sqref="L28:L41">
    <cfRule type="expression" dxfId="1492" priority="35">
      <formula>L28&gt;0</formula>
    </cfRule>
    <cfRule type="expression" dxfId="1491" priority="36">
      <formula>L28&lt;0</formula>
    </cfRule>
  </conditionalFormatting>
  <conditionalFormatting sqref="F92:F113">
    <cfRule type="expression" dxfId="1490" priority="33">
      <formula>F92&gt;0</formula>
    </cfRule>
    <cfRule type="expression" dxfId="1489" priority="34">
      <formula>F92&lt;0</formula>
    </cfRule>
  </conditionalFormatting>
  <conditionalFormatting sqref="H92:H113">
    <cfRule type="expression" dxfId="1488" priority="31">
      <formula>H92&gt;0</formula>
    </cfRule>
    <cfRule type="expression" dxfId="1487" priority="32">
      <formula>H92&lt;0</formula>
    </cfRule>
  </conditionalFormatting>
  <conditionalFormatting sqref="J92:J105">
    <cfRule type="expression" dxfId="1486" priority="29">
      <formula>J92&gt;0</formula>
    </cfRule>
    <cfRule type="expression" dxfId="1485" priority="30">
      <formula>J92&lt;0</formula>
    </cfRule>
  </conditionalFormatting>
  <conditionalFormatting sqref="K92:K105">
    <cfRule type="expression" dxfId="1484" priority="27">
      <formula>K92&gt;0</formula>
    </cfRule>
    <cfRule type="expression" dxfId="1483" priority="28">
      <formula>K92&lt;0</formula>
    </cfRule>
  </conditionalFormatting>
  <conditionalFormatting sqref="L92:L105">
    <cfRule type="expression" dxfId="1482" priority="25">
      <formula>L92&gt;0</formula>
    </cfRule>
    <cfRule type="expression" dxfId="1481" priority="26">
      <formula>L92&lt;0</formula>
    </cfRule>
  </conditionalFormatting>
  <conditionalFormatting sqref="F28:F31">
    <cfRule type="expression" dxfId="1480" priority="23">
      <formula>F28&gt;0</formula>
    </cfRule>
    <cfRule type="expression" dxfId="1479" priority="24">
      <formula>F28&lt;0</formula>
    </cfRule>
  </conditionalFormatting>
  <conditionalFormatting sqref="H28:H31">
    <cfRule type="expression" dxfId="1478" priority="21">
      <formula>H28&gt;0</formula>
    </cfRule>
    <cfRule type="expression" dxfId="1477" priority="22">
      <formula>H28&lt;0</formula>
    </cfRule>
  </conditionalFormatting>
  <conditionalFormatting sqref="F32:F33">
    <cfRule type="expression" dxfId="1476" priority="17">
      <formula>F32&gt;0</formula>
    </cfRule>
    <cfRule type="expression" dxfId="1475" priority="18">
      <formula>F32&lt;0</formula>
    </cfRule>
  </conditionalFormatting>
  <conditionalFormatting sqref="H32:H33">
    <cfRule type="expression" dxfId="1474" priority="15">
      <formula>H32&gt;0</formula>
    </cfRule>
    <cfRule type="expression" dxfId="1473" priority="16">
      <formula>H32&lt;0</formula>
    </cfRule>
  </conditionalFormatting>
  <conditionalFormatting sqref="J48">
    <cfRule type="expression" dxfId="1472" priority="13">
      <formula>J48&gt;0</formula>
    </cfRule>
    <cfRule type="expression" dxfId="1471" priority="14">
      <formula>J48&lt;0</formula>
    </cfRule>
  </conditionalFormatting>
  <conditionalFormatting sqref="F47:F48">
    <cfRule type="expression" dxfId="1470" priority="11">
      <formula>F47&gt;0</formula>
    </cfRule>
    <cfRule type="expression" dxfId="1469" priority="12">
      <formula>F47&lt;0</formula>
    </cfRule>
  </conditionalFormatting>
  <conditionalFormatting sqref="H47:H48">
    <cfRule type="expression" dxfId="1468" priority="9">
      <formula>H47&gt;0</formula>
    </cfRule>
    <cfRule type="expression" dxfId="1467" priority="10">
      <formula>H47&lt;0</formula>
    </cfRule>
  </conditionalFormatting>
  <conditionalFormatting sqref="J49:J53">
    <cfRule type="expression" dxfId="1466" priority="7">
      <formula>J49&gt;0</formula>
    </cfRule>
    <cfRule type="expression" dxfId="1465" priority="8">
      <formula>J49&lt;0</formula>
    </cfRule>
  </conditionalFormatting>
  <conditionalFormatting sqref="J54">
    <cfRule type="expression" dxfId="1464" priority="5">
      <formula>J54&gt;0</formula>
    </cfRule>
    <cfRule type="expression" dxfId="1463" priority="6">
      <formula>J54&lt;0</formula>
    </cfRule>
  </conditionalFormatting>
  <conditionalFormatting sqref="J55:J56">
    <cfRule type="expression" dxfId="1462" priority="3">
      <formula>J55&gt;0</formula>
    </cfRule>
    <cfRule type="expression" dxfId="1461" priority="4">
      <formula>J55&lt;0</formula>
    </cfRule>
  </conditionalFormatting>
  <conditionalFormatting sqref="J57:J59">
    <cfRule type="expression" dxfId="1460" priority="1">
      <formula>J57&gt;0</formula>
    </cfRule>
    <cfRule type="expression" dxfId="1459" priority="2">
      <formula>J57&lt;0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1283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8" t="s">
        <v>78</v>
      </c>
      <c r="P21" s="878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58" priority="33">
      <formula>F7&gt;0</formula>
    </cfRule>
    <cfRule type="expression" dxfId="1457" priority="34">
      <formula>F7&lt;0</formula>
    </cfRule>
  </conditionalFormatting>
  <conditionalFormatting sqref="Q8">
    <cfRule type="expression" dxfId="1456" priority="31">
      <formula>Q8&gt;0</formula>
    </cfRule>
    <cfRule type="expression" dxfId="1455" priority="32">
      <formula>Q8&lt;0</formula>
    </cfRule>
  </conditionalFormatting>
  <conditionalFormatting sqref="F114:F135">
    <cfRule type="expression" dxfId="1454" priority="25">
      <formula>F114&gt;0</formula>
    </cfRule>
    <cfRule type="expression" dxfId="1453" priority="26">
      <formula>F114&lt;0</formula>
    </cfRule>
  </conditionalFormatting>
  <conditionalFormatting sqref="H114:H135">
    <cfRule type="expression" dxfId="1452" priority="23">
      <formula>H114&gt;0</formula>
    </cfRule>
    <cfRule type="expression" dxfId="1451" priority="24">
      <formula>H114&lt;0</formula>
    </cfRule>
  </conditionalFormatting>
  <conditionalFormatting sqref="Q10">
    <cfRule type="expression" dxfId="1450" priority="21">
      <formula>Q10&gt;0</formula>
    </cfRule>
    <cfRule type="expression" dxfId="1449" priority="22">
      <formula>Q10&lt;0</formula>
    </cfRule>
  </conditionalFormatting>
  <conditionalFormatting sqref="J31:J44">
    <cfRule type="expression" dxfId="1448" priority="19">
      <formula>J31&gt;0</formula>
    </cfRule>
    <cfRule type="expression" dxfId="1447" priority="20">
      <formula>J31&lt;0</formula>
    </cfRule>
  </conditionalFormatting>
  <conditionalFormatting sqref="K31:K44">
    <cfRule type="expression" dxfId="1446" priority="17">
      <formula>K31&gt;0</formula>
    </cfRule>
    <cfRule type="expression" dxfId="1445" priority="18">
      <formula>K31&lt;0</formula>
    </cfRule>
  </conditionalFormatting>
  <conditionalFormatting sqref="L31:L35 L37:L44">
    <cfRule type="expression" dxfId="1444" priority="15">
      <formula>L31&gt;0</formula>
    </cfRule>
    <cfRule type="expression" dxfId="1443" priority="16">
      <formula>L31&lt;0</formula>
    </cfRule>
  </conditionalFormatting>
  <conditionalFormatting sqref="M31:M44">
    <cfRule type="expression" dxfId="1442" priority="13">
      <formula>M31&gt;0</formula>
    </cfRule>
    <cfRule type="expression" dxfId="1441" priority="14">
      <formula>M31&lt;0</formula>
    </cfRule>
  </conditionalFormatting>
  <conditionalFormatting sqref="F82 H82">
    <cfRule type="expression" dxfId="1440" priority="9">
      <formula>F82&gt;0</formula>
    </cfRule>
    <cfRule type="expression" dxfId="1439" priority="10">
      <formula>F82&lt;0</formula>
    </cfRule>
  </conditionalFormatting>
  <conditionalFormatting sqref="F75:F81 H75:H81">
    <cfRule type="expression" dxfId="1438" priority="7">
      <formula>F75&gt;0</formula>
    </cfRule>
    <cfRule type="expression" dxfId="1437" priority="8">
      <formula>F75&lt;0</formula>
    </cfRule>
  </conditionalFormatting>
  <conditionalFormatting sqref="F71:F74 H71:H74">
    <cfRule type="expression" dxfId="1436" priority="5">
      <formula>F71&gt;0</formula>
    </cfRule>
    <cfRule type="expression" dxfId="1435" priority="6">
      <formula>F71&lt;0</formula>
    </cfRule>
  </conditionalFormatting>
  <conditionalFormatting sqref="F86 H84:H86">
    <cfRule type="expression" dxfId="1434" priority="3">
      <formula>F84&gt;0</formula>
    </cfRule>
    <cfRule type="expression" dxfId="1433" priority="4">
      <formula>F84&lt;0</formula>
    </cfRule>
  </conditionalFormatting>
  <conditionalFormatting sqref="J86">
    <cfRule type="expression" dxfId="1432" priority="1">
      <formula>J86&gt;0</formula>
    </cfRule>
    <cfRule type="expression" dxfId="1431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8" t="s">
        <v>78</v>
      </c>
      <c r="P40" s="87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30" priority="21">
      <formula>F47&gt;0</formula>
    </cfRule>
    <cfRule type="expression" dxfId="1429" priority="22">
      <formula>F47&lt;0</formula>
    </cfRule>
  </conditionalFormatting>
  <conditionalFormatting sqref="Q7">
    <cfRule type="expression" dxfId="1428" priority="19">
      <formula>Q7&gt;0</formula>
    </cfRule>
    <cfRule type="expression" dxfId="1427" priority="20">
      <formula>Q7&lt;0</formula>
    </cfRule>
  </conditionalFormatting>
  <conditionalFormatting sqref="Q8">
    <cfRule type="expression" dxfId="1426" priority="17">
      <formula>Q8&gt;0</formula>
    </cfRule>
    <cfRule type="expression" dxfId="1425" priority="18">
      <formula>Q8&lt;0</formula>
    </cfRule>
  </conditionalFormatting>
  <conditionalFormatting sqref="F25:F46">
    <cfRule type="expression" dxfId="1424" priority="15">
      <formula>F25&gt;0</formula>
    </cfRule>
    <cfRule type="expression" dxfId="1423" priority="16">
      <formula>F25&lt;0</formula>
    </cfRule>
  </conditionalFormatting>
  <conditionalFormatting sqref="H25:H46">
    <cfRule type="expression" dxfId="1422" priority="13">
      <formula>H25&gt;0</formula>
    </cfRule>
    <cfRule type="expression" dxfId="1421" priority="14">
      <formula>H25&lt;0</formula>
    </cfRule>
  </conditionalFormatting>
  <conditionalFormatting sqref="F89:F110">
    <cfRule type="expression" dxfId="1420" priority="11">
      <formula>F89&gt;0</formula>
    </cfRule>
    <cfRule type="expression" dxfId="1419" priority="12">
      <formula>F89&lt;0</formula>
    </cfRule>
  </conditionalFormatting>
  <conditionalFormatting sqref="H89:H110">
    <cfRule type="expression" dxfId="1418" priority="9">
      <formula>H89&gt;0</formula>
    </cfRule>
    <cfRule type="expression" dxfId="1417" priority="10">
      <formula>H89&lt;0</formula>
    </cfRule>
  </conditionalFormatting>
  <conditionalFormatting sqref="Q10">
    <cfRule type="expression" dxfId="1416" priority="7">
      <formula>Q10&gt;0</formula>
    </cfRule>
    <cfRule type="expression" dxfId="1415" priority="8">
      <formula>Q10&lt;0</formula>
    </cfRule>
  </conditionalFormatting>
  <conditionalFormatting sqref="J25:J38">
    <cfRule type="expression" dxfId="1414" priority="5">
      <formula>J25&gt;0</formula>
    </cfRule>
    <cfRule type="expression" dxfId="1413" priority="6">
      <formula>J25&lt;0</formula>
    </cfRule>
  </conditionalFormatting>
  <conditionalFormatting sqref="K25:K38">
    <cfRule type="expression" dxfId="1412" priority="3">
      <formula>K25&gt;0</formula>
    </cfRule>
    <cfRule type="expression" dxfId="1411" priority="4">
      <formula>K25&lt;0</formula>
    </cfRule>
  </conditionalFormatting>
  <conditionalFormatting sqref="L25:L38">
    <cfRule type="expression" dxfId="1410" priority="1">
      <formula>L25&gt;0</formula>
    </cfRule>
    <cfRule type="expression" dxfId="140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08" priority="43">
      <formula>F54&gt;0</formula>
    </cfRule>
    <cfRule type="expression" dxfId="1407" priority="44">
      <formula>F54&lt;0</formula>
    </cfRule>
  </conditionalFormatting>
  <conditionalFormatting sqref="Q7">
    <cfRule type="expression" dxfId="1406" priority="41">
      <formula>Q7&gt;0</formula>
    </cfRule>
    <cfRule type="expression" dxfId="1405" priority="42">
      <formula>Q7&lt;0</formula>
    </cfRule>
  </conditionalFormatting>
  <conditionalFormatting sqref="Q8">
    <cfRule type="expression" dxfId="1404" priority="39">
      <formula>Q8&gt;0</formula>
    </cfRule>
    <cfRule type="expression" dxfId="1403" priority="40">
      <formula>Q8&lt;0</formula>
    </cfRule>
  </conditionalFormatting>
  <conditionalFormatting sqref="F33:F36 F38:F53">
    <cfRule type="expression" dxfId="1402" priority="37">
      <formula>F33&gt;0</formula>
    </cfRule>
    <cfRule type="expression" dxfId="1401" priority="38">
      <formula>F33&lt;0</formula>
    </cfRule>
  </conditionalFormatting>
  <conditionalFormatting sqref="H33:H36 H38:H53">
    <cfRule type="expression" dxfId="1400" priority="35">
      <formula>H33&gt;0</formula>
    </cfRule>
    <cfRule type="expression" dxfId="1399" priority="36">
      <formula>H33&lt;0</formula>
    </cfRule>
  </conditionalFormatting>
  <conditionalFormatting sqref="Q10">
    <cfRule type="expression" dxfId="1398" priority="33">
      <formula>Q10&gt;0</formula>
    </cfRule>
    <cfRule type="expression" dxfId="1397" priority="34">
      <formula>Q10&lt;0</formula>
    </cfRule>
  </conditionalFormatting>
  <conditionalFormatting sqref="J25:J37">
    <cfRule type="expression" dxfId="1396" priority="31">
      <formula>J25&gt;0</formula>
    </cfRule>
    <cfRule type="expression" dxfId="1395" priority="32">
      <formula>J25&lt;0</formula>
    </cfRule>
  </conditionalFormatting>
  <conditionalFormatting sqref="K25:K38">
    <cfRule type="expression" dxfId="1394" priority="29">
      <formula>K25&gt;0</formula>
    </cfRule>
    <cfRule type="expression" dxfId="1393" priority="30">
      <formula>K25&lt;0</formula>
    </cfRule>
  </conditionalFormatting>
  <conditionalFormatting sqref="L25">
    <cfRule type="expression" dxfId="1392" priority="27">
      <formula>L25&gt;0</formula>
    </cfRule>
    <cfRule type="expression" dxfId="1391" priority="28">
      <formula>L25&lt;0</formula>
    </cfRule>
  </conditionalFormatting>
  <conditionalFormatting sqref="F89:F110">
    <cfRule type="expression" dxfId="1390" priority="25">
      <formula>F89&gt;0</formula>
    </cfRule>
    <cfRule type="expression" dxfId="1389" priority="26">
      <formula>F89&lt;0</formula>
    </cfRule>
  </conditionalFormatting>
  <conditionalFormatting sqref="H89:H110">
    <cfRule type="expression" dxfId="1388" priority="23">
      <formula>H89&gt;0</formula>
    </cfRule>
    <cfRule type="expression" dxfId="1387" priority="24">
      <formula>H89&lt;0</formula>
    </cfRule>
  </conditionalFormatting>
  <conditionalFormatting sqref="J89:J102">
    <cfRule type="expression" dxfId="1386" priority="21">
      <formula>J89&gt;0</formula>
    </cfRule>
    <cfRule type="expression" dxfId="1385" priority="22">
      <formula>J89&lt;0</formula>
    </cfRule>
  </conditionalFormatting>
  <conditionalFormatting sqref="K89:K102">
    <cfRule type="expression" dxfId="1384" priority="19">
      <formula>K89&gt;0</formula>
    </cfRule>
    <cfRule type="expression" dxfId="1383" priority="20">
      <formula>K89&lt;0</formula>
    </cfRule>
  </conditionalFormatting>
  <conditionalFormatting sqref="L89:L102">
    <cfRule type="expression" dxfId="1382" priority="17">
      <formula>L89&gt;0</formula>
    </cfRule>
    <cfRule type="expression" dxfId="1381" priority="18">
      <formula>L89&lt;0</formula>
    </cfRule>
  </conditionalFormatting>
  <conditionalFormatting sqref="F29:F32">
    <cfRule type="expression" dxfId="1380" priority="15">
      <formula>F29&gt;0</formula>
    </cfRule>
    <cfRule type="expression" dxfId="1379" priority="16">
      <formula>F29&lt;0</formula>
    </cfRule>
  </conditionalFormatting>
  <conditionalFormatting sqref="H29:H32">
    <cfRule type="expression" dxfId="1378" priority="13">
      <formula>H29&gt;0</formula>
    </cfRule>
    <cfRule type="expression" dxfId="1377" priority="14">
      <formula>H29&lt;0</formula>
    </cfRule>
  </conditionalFormatting>
  <conditionalFormatting sqref="F25:F28">
    <cfRule type="expression" dxfId="1376" priority="11">
      <formula>F25&gt;0</formula>
    </cfRule>
    <cfRule type="expression" dxfId="1375" priority="12">
      <formula>F25&lt;0</formula>
    </cfRule>
  </conditionalFormatting>
  <conditionalFormatting sqref="H25:H28">
    <cfRule type="expression" dxfId="1374" priority="9">
      <formula>H25&gt;0</formula>
    </cfRule>
    <cfRule type="expression" dxfId="1373" priority="10">
      <formula>H25&lt;0</formula>
    </cfRule>
  </conditionalFormatting>
  <conditionalFormatting sqref="F37">
    <cfRule type="expression" dxfId="1372" priority="7">
      <formula>F37&gt;0</formula>
    </cfRule>
    <cfRule type="expression" dxfId="1371" priority="8">
      <formula>F37&lt;0</formula>
    </cfRule>
  </conditionalFormatting>
  <conditionalFormatting sqref="H37">
    <cfRule type="expression" dxfId="1370" priority="5">
      <formula>H37&gt;0</formula>
    </cfRule>
    <cfRule type="expression" dxfId="1369" priority="6">
      <formula>H37&lt;0</formula>
    </cfRule>
  </conditionalFormatting>
  <conditionalFormatting sqref="J49">
    <cfRule type="expression" dxfId="1368" priority="3">
      <formula>J49&gt;0</formula>
    </cfRule>
    <cfRule type="expression" dxfId="1367" priority="4">
      <formula>J49&lt;0</formula>
    </cfRule>
  </conditionalFormatting>
  <conditionalFormatting sqref="J38:J48">
    <cfRule type="expression" dxfId="1366" priority="1">
      <formula>J38&gt;0</formula>
    </cfRule>
    <cfRule type="expression" dxfId="136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184.67700000000005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194.39</v>
      </c>
      <c r="R4" s="425">
        <v>1.9400000000000001E-2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11663.4</v>
      </c>
    </row>
    <row r="6" spans="1:21" x14ac:dyDescent="0.25">
      <c r="B6" s="659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11080.620000000003</v>
      </c>
    </row>
    <row r="7" spans="1:21" x14ac:dyDescent="0.25">
      <c r="B7" s="659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582.77999999999702</v>
      </c>
      <c r="R7" s="29">
        <v>43444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582.77999999999702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5.259452990897593E-2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9.877051288646535E-3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22.551044083526683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0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213.82900000000001</v>
      </c>
    </row>
    <row r="23" spans="1:16" x14ac:dyDescent="0.25">
      <c r="O23" s="81">
        <v>1.0900000000000001</v>
      </c>
      <c r="P23" s="81">
        <f t="shared" ref="P23:P42" si="1">O23*$Q$4</f>
        <v>211.88509999999999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1"/>
        <v>209.94120000000001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207.9973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206.05339999999998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204.1095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3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202.16559999999998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200.2217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198.27779999999998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196.3339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194.39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192.44609999999997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190.50219999999999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188.55829999999997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3" si="5">C36*(E36-D36)</f>
        <v>-1426.0860000000011</v>
      </c>
      <c r="G36" s="39">
        <f t="shared" ref="G36:G43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186.61439999999999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184.67049999999998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182.72659999999999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180.78270000000001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178.83879999999999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176.89490000000001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174.95099999999999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64" priority="37">
      <formula>F52&gt;0</formula>
    </cfRule>
    <cfRule type="expression" dxfId="1363" priority="38">
      <formula>F52&lt;0</formula>
    </cfRule>
  </conditionalFormatting>
  <conditionalFormatting sqref="Q7">
    <cfRule type="expression" dxfId="1362" priority="35">
      <formula>Q7&gt;0</formula>
    </cfRule>
    <cfRule type="expression" dxfId="1361" priority="36">
      <formula>Q7&lt;0</formula>
    </cfRule>
  </conditionalFormatting>
  <conditionalFormatting sqref="Q8">
    <cfRule type="expression" dxfId="1360" priority="33">
      <formula>Q8&gt;0</formula>
    </cfRule>
    <cfRule type="expression" dxfId="1359" priority="34">
      <formula>Q8&lt;0</formula>
    </cfRule>
  </conditionalFormatting>
  <conditionalFormatting sqref="F34:F41 F43:F51">
    <cfRule type="expression" dxfId="1358" priority="31">
      <formula>F34&gt;0</formula>
    </cfRule>
    <cfRule type="expression" dxfId="1357" priority="32">
      <formula>F34&lt;0</formula>
    </cfRule>
  </conditionalFormatting>
  <conditionalFormatting sqref="H34:H51">
    <cfRule type="expression" dxfId="1356" priority="29">
      <formula>H34&gt;0</formula>
    </cfRule>
    <cfRule type="expression" dxfId="1355" priority="30">
      <formula>H34&lt;0</formula>
    </cfRule>
  </conditionalFormatting>
  <conditionalFormatting sqref="Q10">
    <cfRule type="expression" dxfId="1354" priority="27">
      <formula>Q10&gt;0</formula>
    </cfRule>
    <cfRule type="expression" dxfId="1353" priority="28">
      <formula>Q10&lt;0</formula>
    </cfRule>
  </conditionalFormatting>
  <conditionalFormatting sqref="J25:J38">
    <cfRule type="expression" dxfId="1352" priority="25">
      <formula>J25&gt;0</formula>
    </cfRule>
    <cfRule type="expression" dxfId="1351" priority="26">
      <formula>J25&lt;0</formula>
    </cfRule>
  </conditionalFormatting>
  <conditionalFormatting sqref="K25:K29 K31:K38">
    <cfRule type="expression" dxfId="1350" priority="23">
      <formula>K25&gt;0</formula>
    </cfRule>
    <cfRule type="expression" dxfId="1349" priority="24">
      <formula>K25&lt;0</formula>
    </cfRule>
  </conditionalFormatting>
  <conditionalFormatting sqref="L25:L38">
    <cfRule type="expression" dxfId="1348" priority="21">
      <formula>L25&gt;0</formula>
    </cfRule>
    <cfRule type="expression" dxfId="1347" priority="22">
      <formula>L25&lt;0</formula>
    </cfRule>
  </conditionalFormatting>
  <conditionalFormatting sqref="F89:F110">
    <cfRule type="expression" dxfId="1346" priority="19">
      <formula>F89&gt;0</formula>
    </cfRule>
    <cfRule type="expression" dxfId="1345" priority="20">
      <formula>F89&lt;0</formula>
    </cfRule>
  </conditionalFormatting>
  <conditionalFormatting sqref="H89:H110">
    <cfRule type="expression" dxfId="1344" priority="17">
      <formula>H89&gt;0</formula>
    </cfRule>
    <cfRule type="expression" dxfId="1343" priority="18">
      <formula>H89&lt;0</formula>
    </cfRule>
  </conditionalFormatting>
  <conditionalFormatting sqref="J89:J102">
    <cfRule type="expression" dxfId="1342" priority="15">
      <formula>J89&gt;0</formula>
    </cfRule>
    <cfRule type="expression" dxfId="1341" priority="16">
      <formula>J89&lt;0</formula>
    </cfRule>
  </conditionalFormatting>
  <conditionalFormatting sqref="K89:K102">
    <cfRule type="expression" dxfId="1340" priority="13">
      <formula>K89&gt;0</formula>
    </cfRule>
    <cfRule type="expression" dxfId="1339" priority="14">
      <formula>K89&lt;0</formula>
    </cfRule>
  </conditionalFormatting>
  <conditionalFormatting sqref="L89:L102">
    <cfRule type="expression" dxfId="1338" priority="11">
      <formula>L89&gt;0</formula>
    </cfRule>
    <cfRule type="expression" dxfId="1337" priority="12">
      <formula>L89&lt;0</formula>
    </cfRule>
  </conditionalFormatting>
  <conditionalFormatting sqref="F25:F27">
    <cfRule type="expression" dxfId="1336" priority="9">
      <formula>F25&gt;0</formula>
    </cfRule>
    <cfRule type="expression" dxfId="1335" priority="10">
      <formula>F25&lt;0</formula>
    </cfRule>
  </conditionalFormatting>
  <conditionalFormatting sqref="H25:H27">
    <cfRule type="expression" dxfId="1334" priority="7">
      <formula>H25&gt;0</formula>
    </cfRule>
    <cfRule type="expression" dxfId="1333" priority="8">
      <formula>H25&lt;0</formula>
    </cfRule>
  </conditionalFormatting>
  <conditionalFormatting sqref="F28:F33">
    <cfRule type="expression" dxfId="1332" priority="5">
      <formula>F28&gt;0</formula>
    </cfRule>
    <cfRule type="expression" dxfId="1331" priority="6">
      <formula>F28&lt;0</formula>
    </cfRule>
  </conditionalFormatting>
  <conditionalFormatting sqref="H28:H33">
    <cfRule type="expression" dxfId="1330" priority="3">
      <formula>H28&gt;0</formula>
    </cfRule>
    <cfRule type="expression" dxfId="1329" priority="4">
      <formula>H28&lt;0</formula>
    </cfRule>
  </conditionalFormatting>
  <conditionalFormatting sqref="F42">
    <cfRule type="expression" dxfId="1328" priority="1">
      <formula>F42&gt;0</formula>
    </cfRule>
    <cfRule type="expression" dxfId="1327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51.42</v>
      </c>
      <c r="R4" s="425">
        <v>5.8999999999999999E-3</v>
      </c>
      <c r="T4" t="s">
        <v>1114</v>
      </c>
      <c r="U4" s="11" t="s">
        <v>1304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25710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-2447.41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-2447.41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-8.6918860790108174E-2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4.8619214313496695E-2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14.087671232876714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1305</v>
      </c>
    </row>
    <row r="15" spans="1:21" x14ac:dyDescent="0.25">
      <c r="H15" s="70"/>
      <c r="U15" s="405" t="s">
        <v>1306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8" t="s">
        <v>78</v>
      </c>
      <c r="P21" s="878"/>
    </row>
    <row r="22" spans="1:16" ht="15.75" thickTop="1" x14ac:dyDescent="0.25">
      <c r="O22" s="81">
        <v>1.1000000000000001</v>
      </c>
      <c r="P22" s="81">
        <f>O22*$Q$4</f>
        <v>56.562000000000005</v>
      </c>
    </row>
    <row r="23" spans="1:16" x14ac:dyDescent="0.25">
      <c r="O23" s="81">
        <v>1.0900000000000001</v>
      </c>
      <c r="P23" s="81">
        <f t="shared" ref="P23:P42" si="1">O23*$Q$4</f>
        <v>56.047800000000009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55.533600000000007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55.019400000000005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54.505200000000002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53.991000000000007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53.476800000000004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52.962600000000002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52.448399999999999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51.934200000000004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51.42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50.905799999999999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50.391600000000004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49.877400000000002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49.363199999999999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48.848999999999997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48.334800000000001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47.820600000000006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47.306400000000004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46.792200000000001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46.278000000000006</v>
      </c>
      <c r="Q42" s="2"/>
      <c r="T42" s="1">
        <v>43421</v>
      </c>
      <c r="U42" t="s">
        <v>1318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8" si="8">C43*(E43-D43)</f>
        <v>138.58000000000033</v>
      </c>
      <c r="G43" s="39">
        <f t="shared" ref="G43:G58" si="9">D43*C43</f>
        <v>11867.42</v>
      </c>
      <c r="H43" s="179">
        <f t="shared" ref="H43:H58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26" priority="35">
      <formula>F25&gt;0</formula>
    </cfRule>
    <cfRule type="expression" dxfId="1325" priority="36">
      <formula>F25&lt;0</formula>
    </cfRule>
  </conditionalFormatting>
  <conditionalFormatting sqref="Q7">
    <cfRule type="expression" dxfId="1324" priority="33">
      <formula>Q7&gt;0</formula>
    </cfRule>
    <cfRule type="expression" dxfId="1323" priority="34">
      <formula>Q7&lt;0</formula>
    </cfRule>
  </conditionalFormatting>
  <conditionalFormatting sqref="Q8">
    <cfRule type="expression" dxfId="1322" priority="31">
      <formula>Q8&gt;0</formula>
    </cfRule>
    <cfRule type="expression" dxfId="1321" priority="32">
      <formula>Q8&lt;0</formula>
    </cfRule>
  </conditionalFormatting>
  <conditionalFormatting sqref="F39:F62">
    <cfRule type="expression" dxfId="1320" priority="29">
      <formula>F39&gt;0</formula>
    </cfRule>
    <cfRule type="expression" dxfId="1319" priority="30">
      <formula>F39&lt;0</formula>
    </cfRule>
  </conditionalFormatting>
  <conditionalFormatting sqref="H39:H62">
    <cfRule type="expression" dxfId="1318" priority="27">
      <formula>H39&gt;0</formula>
    </cfRule>
    <cfRule type="expression" dxfId="1317" priority="28">
      <formula>H39&lt;0</formula>
    </cfRule>
  </conditionalFormatting>
  <conditionalFormatting sqref="Q10">
    <cfRule type="expression" dxfId="1316" priority="25">
      <formula>Q10&gt;0</formula>
    </cfRule>
    <cfRule type="expression" dxfId="1315" priority="26">
      <formula>Q10&lt;0</formula>
    </cfRule>
  </conditionalFormatting>
  <conditionalFormatting sqref="L25:L32">
    <cfRule type="expression" dxfId="1314" priority="19">
      <formula>L25&gt;0</formula>
    </cfRule>
    <cfRule type="expression" dxfId="1313" priority="20">
      <formula>L25&lt;0</formula>
    </cfRule>
  </conditionalFormatting>
  <conditionalFormatting sqref="F88:F109">
    <cfRule type="expression" dxfId="1312" priority="17">
      <formula>F88&gt;0</formula>
    </cfRule>
    <cfRule type="expression" dxfId="1311" priority="18">
      <formula>F88&lt;0</formula>
    </cfRule>
  </conditionalFormatting>
  <conditionalFormatting sqref="H88:H109">
    <cfRule type="expression" dxfId="1310" priority="15">
      <formula>H88&gt;0</formula>
    </cfRule>
    <cfRule type="expression" dxfId="1309" priority="16">
      <formula>H88&lt;0</formula>
    </cfRule>
  </conditionalFormatting>
  <conditionalFormatting sqref="J88:J101">
    <cfRule type="expression" dxfId="1308" priority="13">
      <formula>J88&gt;0</formula>
    </cfRule>
    <cfRule type="expression" dxfId="1307" priority="14">
      <formula>J88&lt;0</formula>
    </cfRule>
  </conditionalFormatting>
  <conditionalFormatting sqref="K88:K101">
    <cfRule type="expression" dxfId="1306" priority="11">
      <formula>K88&gt;0</formula>
    </cfRule>
    <cfRule type="expression" dxfId="1305" priority="12">
      <formula>K88&lt;0</formula>
    </cfRule>
  </conditionalFormatting>
  <conditionalFormatting sqref="L88:L101">
    <cfRule type="expression" dxfId="1304" priority="9">
      <formula>L88&gt;0</formula>
    </cfRule>
    <cfRule type="expression" dxfId="1303" priority="10">
      <formula>L88&lt;0</formula>
    </cfRule>
  </conditionalFormatting>
  <conditionalFormatting sqref="F25:F29">
    <cfRule type="expression" dxfId="1302" priority="7">
      <formula>F25&gt;0</formula>
    </cfRule>
    <cfRule type="expression" dxfId="1301" priority="8">
      <formula>F25&lt;0</formula>
    </cfRule>
  </conditionalFormatting>
  <conditionalFormatting sqref="H25:H29">
    <cfRule type="expression" dxfId="1300" priority="5">
      <formula>H25&gt;0</formula>
    </cfRule>
    <cfRule type="expression" dxfId="1299" priority="6">
      <formula>H25&lt;0</formula>
    </cfRule>
  </conditionalFormatting>
  <conditionalFormatting sqref="F35:F38">
    <cfRule type="expression" dxfId="1298" priority="3">
      <formula>F35&gt;0</formula>
    </cfRule>
    <cfRule type="expression" dxfId="1297" priority="4">
      <formula>F35&lt;0</formula>
    </cfRule>
  </conditionalFormatting>
  <conditionalFormatting sqref="H35:H38">
    <cfRule type="expression" dxfId="1296" priority="1">
      <formula>H35&gt;0</formula>
    </cfRule>
    <cfRule type="expression" dxfId="1295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8" t="s">
        <v>78</v>
      </c>
      <c r="P16" s="878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4" priority="35">
      <formula>F47&gt;0</formula>
    </cfRule>
    <cfRule type="expression" dxfId="1293" priority="36">
      <formula>F47&lt;0</formula>
    </cfRule>
  </conditionalFormatting>
  <conditionalFormatting sqref="Q7">
    <cfRule type="expression" dxfId="1292" priority="33">
      <formula>Q7&gt;0</formula>
    </cfRule>
    <cfRule type="expression" dxfId="1291" priority="34">
      <formula>Q7&lt;0</formula>
    </cfRule>
  </conditionalFormatting>
  <conditionalFormatting sqref="Q8">
    <cfRule type="expression" dxfId="1290" priority="31">
      <formula>Q8&gt;0</formula>
    </cfRule>
    <cfRule type="expression" dxfId="1289" priority="32">
      <formula>Q8&lt;0</formula>
    </cfRule>
  </conditionalFormatting>
  <conditionalFormatting sqref="F32:F46">
    <cfRule type="expression" dxfId="1288" priority="29">
      <formula>F32&gt;0</formula>
    </cfRule>
    <cfRule type="expression" dxfId="1287" priority="30">
      <formula>F32&lt;0</formula>
    </cfRule>
  </conditionalFormatting>
  <conditionalFormatting sqref="H32:H46">
    <cfRule type="expression" dxfId="1286" priority="27">
      <formula>H32&gt;0</formula>
    </cfRule>
    <cfRule type="expression" dxfId="1285" priority="28">
      <formula>H32&lt;0</formula>
    </cfRule>
  </conditionalFormatting>
  <conditionalFormatting sqref="Q10">
    <cfRule type="expression" dxfId="1284" priority="25">
      <formula>Q10&gt;0</formula>
    </cfRule>
    <cfRule type="expression" dxfId="1283" priority="26">
      <formula>Q10&lt;0</formula>
    </cfRule>
  </conditionalFormatting>
  <conditionalFormatting sqref="J25:J38">
    <cfRule type="expression" dxfId="1282" priority="23">
      <formula>J25&gt;0</formula>
    </cfRule>
    <cfRule type="expression" dxfId="1281" priority="24">
      <formula>J25&lt;0</formula>
    </cfRule>
  </conditionalFormatting>
  <conditionalFormatting sqref="K25:K38">
    <cfRule type="expression" dxfId="1280" priority="21">
      <formula>K25&gt;0</formula>
    </cfRule>
    <cfRule type="expression" dxfId="1279" priority="22">
      <formula>K25&lt;0</formula>
    </cfRule>
  </conditionalFormatting>
  <conditionalFormatting sqref="L25:L38">
    <cfRule type="expression" dxfId="1278" priority="19">
      <formula>L25&gt;0</formula>
    </cfRule>
    <cfRule type="expression" dxfId="1277" priority="20">
      <formula>L25&lt;0</formula>
    </cfRule>
  </conditionalFormatting>
  <conditionalFormatting sqref="F89:F110">
    <cfRule type="expression" dxfId="1276" priority="17">
      <formula>F89&gt;0</formula>
    </cfRule>
    <cfRule type="expression" dxfId="1275" priority="18">
      <formula>F89&lt;0</formula>
    </cfRule>
  </conditionalFormatting>
  <conditionalFormatting sqref="H89:H110">
    <cfRule type="expression" dxfId="1274" priority="15">
      <formula>H89&gt;0</formula>
    </cfRule>
    <cfRule type="expression" dxfId="1273" priority="16">
      <formula>H89&lt;0</formula>
    </cfRule>
  </conditionalFormatting>
  <conditionalFormatting sqref="J89:J102">
    <cfRule type="expression" dxfId="1272" priority="13">
      <formula>J89&gt;0</formula>
    </cfRule>
    <cfRule type="expression" dxfId="1271" priority="14">
      <formula>J89&lt;0</formula>
    </cfRule>
  </conditionalFormatting>
  <conditionalFormatting sqref="K89:K102">
    <cfRule type="expression" dxfId="1270" priority="11">
      <formula>K89&gt;0</formula>
    </cfRule>
    <cfRule type="expression" dxfId="1269" priority="12">
      <formula>K89&lt;0</formula>
    </cfRule>
  </conditionalFormatting>
  <conditionalFormatting sqref="L89:L102">
    <cfRule type="expression" dxfId="1268" priority="9">
      <formula>L89&gt;0</formula>
    </cfRule>
    <cfRule type="expression" dxfId="1267" priority="10">
      <formula>L89&lt;0</formula>
    </cfRule>
  </conditionalFormatting>
  <conditionalFormatting sqref="F25:F28">
    <cfRule type="expression" dxfId="1266" priority="7">
      <formula>F25&gt;0</formula>
    </cfRule>
    <cfRule type="expression" dxfId="1265" priority="8">
      <formula>F25&lt;0</formula>
    </cfRule>
  </conditionalFormatting>
  <conditionalFormatting sqref="H25:H28">
    <cfRule type="expression" dxfId="1264" priority="5">
      <formula>H25&gt;0</formula>
    </cfRule>
    <cfRule type="expression" dxfId="1263" priority="6">
      <formula>H25&lt;0</formula>
    </cfRule>
  </conditionalFormatting>
  <conditionalFormatting sqref="F29:F31">
    <cfRule type="expression" dxfId="1262" priority="3">
      <formula>F29&gt;0</formula>
    </cfRule>
    <cfRule type="expression" dxfId="1261" priority="4">
      <formula>F29&lt;0</formula>
    </cfRule>
  </conditionalFormatting>
  <conditionalFormatting sqref="H29:H31">
    <cfRule type="expression" dxfId="1260" priority="1">
      <formula>H29&gt;0</formula>
    </cfRule>
    <cfRule type="expression" dxfId="1259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1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40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101.67775000000023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128.91</v>
      </c>
      <c r="R4" s="425">
        <v>-8.5000000000000006E-3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5156.3999999999996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4067.1100000000092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1089.2899999999918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1089.2899999999918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0.2678289989697818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M79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4.0338220463889537E-3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H12" s="70"/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>C13*D13+E13</f>
        <v>1305</v>
      </c>
      <c r="H13" s="70"/>
      <c r="O13" s="11" t="s">
        <v>948</v>
      </c>
      <c r="Q13" s="2">
        <f>Q4/8.62</f>
        <v>14.954756380510442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>C14*D14+E14</f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1098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B17" s="404">
        <v>43424</v>
      </c>
      <c r="C17" s="4">
        <v>20</v>
      </c>
      <c r="D17" s="2">
        <v>120.5</v>
      </c>
      <c r="E17" s="2">
        <v>0</v>
      </c>
      <c r="F17" s="2">
        <f>C17*D17+E17</f>
        <v>2410</v>
      </c>
      <c r="T17" s="1">
        <v>43264</v>
      </c>
      <c r="U17" t="s">
        <v>1101</v>
      </c>
    </row>
    <row r="18" spans="1:21" ht="20.25" thickBot="1" x14ac:dyDescent="0.35">
      <c r="O18" s="701" t="s">
        <v>78</v>
      </c>
      <c r="P18" s="701"/>
      <c r="U18" t="s">
        <v>1102</v>
      </c>
    </row>
    <row r="19" spans="1:21" ht="15.75" thickTop="1" x14ac:dyDescent="0.25">
      <c r="O19" s="81">
        <v>1.1000000000000001</v>
      </c>
      <c r="P19" s="81">
        <f>O19*$Q$4</f>
        <v>141.80100000000002</v>
      </c>
    </row>
    <row r="20" spans="1:21" x14ac:dyDescent="0.25">
      <c r="O20" s="81">
        <v>1.0900000000000001</v>
      </c>
      <c r="P20" s="81">
        <f t="shared" ref="P20:P39" si="2">O20*$Q$4</f>
        <v>140.5119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2"/>
        <v>139.22280000000001</v>
      </c>
    </row>
    <row r="22" spans="1:21" x14ac:dyDescent="0.25">
      <c r="O22" s="81">
        <v>1.07</v>
      </c>
      <c r="P22" s="81">
        <f t="shared" si="2"/>
        <v>137.93370000000002</v>
      </c>
    </row>
    <row r="23" spans="1:21" x14ac:dyDescent="0.25">
      <c r="O23" s="81">
        <v>1.06</v>
      </c>
      <c r="P23" s="81">
        <f t="shared" si="2"/>
        <v>136.6446</v>
      </c>
    </row>
    <row r="24" spans="1:21" x14ac:dyDescent="0.25">
      <c r="O24" s="81">
        <v>1.05</v>
      </c>
      <c r="P24" s="81">
        <f t="shared" si="2"/>
        <v>135.35550000000001</v>
      </c>
    </row>
    <row r="25" spans="1:21" x14ac:dyDescent="0.25">
      <c r="A25" s="31" t="s">
        <v>81</v>
      </c>
      <c r="B25" s="14"/>
      <c r="C25" s="14">
        <f>SUM(C2:C17)</f>
        <v>310</v>
      </c>
      <c r="D25" s="18"/>
      <c r="E25" s="18"/>
      <c r="F25" s="18">
        <f>SUM(F2:F17)</f>
        <v>40574.200000000004</v>
      </c>
      <c r="G25" s="14"/>
      <c r="H25" s="71">
        <f>SUM(H2:H12)</f>
        <v>270</v>
      </c>
      <c r="I25" s="18"/>
      <c r="J25" s="18"/>
      <c r="K25" s="18">
        <f>SUM(K2:K12)</f>
        <v>36483.689999999995</v>
      </c>
      <c r="L25" s="14"/>
      <c r="M25" s="18">
        <f>SUM(M2:M10)</f>
        <v>23.4</v>
      </c>
      <c r="O25" s="81">
        <v>1.04</v>
      </c>
      <c r="P25" s="81">
        <f t="shared" si="2"/>
        <v>134.06639999999999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270</v>
      </c>
      <c r="D26" s="279"/>
      <c r="E26" s="279"/>
      <c r="F26" s="280">
        <f>SumByColor($A$26,F2:F24)</f>
        <v>35106</v>
      </c>
      <c r="G26" s="279"/>
      <c r="H26" s="279">
        <f>SumByColor($A$26,H2:H24)</f>
        <v>270</v>
      </c>
      <c r="I26" s="279"/>
      <c r="J26" s="279"/>
      <c r="K26" s="280">
        <f>SumByColor($A$26,K2:K24)</f>
        <v>36484</v>
      </c>
      <c r="L26" s="279"/>
      <c r="M26" s="280">
        <f>SumByColor($A$26,M2:M24)</f>
        <v>23</v>
      </c>
      <c r="O26" s="81">
        <v>1.03</v>
      </c>
      <c r="P26" s="81">
        <f t="shared" si="2"/>
        <v>132.7773</v>
      </c>
      <c r="T26" s="67"/>
    </row>
    <row r="27" spans="1:21" x14ac:dyDescent="0.25">
      <c r="O27" s="81">
        <v>1.02</v>
      </c>
      <c r="P27" s="81">
        <f t="shared" si="2"/>
        <v>131.48820000000001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2"/>
        <v>130.19909999999999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2"/>
        <v>128.91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2"/>
        <v>127.62089999999999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2"/>
        <v>126.3318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179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125.0427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179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123.75359999999999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179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122.46449999999999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179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121.1754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179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119.88630000000001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179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118.5972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179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117.3081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179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116.01900000000001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179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179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179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179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179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179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179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179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179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179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179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179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179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179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179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179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179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179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179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179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179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179">
        <f t="shared" si="14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3" si="15">C62*(E62-D62)</f>
        <v>1388.1899999999998</v>
      </c>
      <c r="G62" s="39">
        <f t="shared" ref="G62:G73" si="16">D62*C62</f>
        <v>1710.81</v>
      </c>
      <c r="H62" s="179">
        <f t="shared" ref="H62:H73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5"/>
        <v>1471.19</v>
      </c>
      <c r="G63" s="39">
        <f t="shared" si="16"/>
        <v>1710.81</v>
      </c>
      <c r="H63" s="179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5"/>
        <v>1590.39</v>
      </c>
      <c r="G64" s="39">
        <f t="shared" si="16"/>
        <v>1710.81</v>
      </c>
      <c r="H64" s="179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179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179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179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179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179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179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179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5"/>
        <v>631.33700000000067</v>
      </c>
      <c r="G72" s="39">
        <f t="shared" si="16"/>
        <v>7847.0630000000001</v>
      </c>
      <c r="H72" s="179">
        <f t="shared" si="17"/>
        <v>8.045519705907811E-2</v>
      </c>
      <c r="I72" s="39"/>
      <c r="J72" s="39"/>
      <c r="K72" s="39"/>
      <c r="L72" s="39">
        <v>14.05</v>
      </c>
    </row>
    <row r="73" spans="1:13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5"/>
        <v>1005.5999999999995</v>
      </c>
      <c r="G73" s="39">
        <f t="shared" si="16"/>
        <v>4067.2000000000003</v>
      </c>
      <c r="H73" s="179">
        <f t="shared" si="17"/>
        <v>0.24724626278520834</v>
      </c>
      <c r="I73" s="39"/>
      <c r="J73" s="39"/>
      <c r="K73" s="39"/>
      <c r="L73" s="39">
        <v>14.71</v>
      </c>
    </row>
    <row r="74" spans="1:13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3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3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491"/>
      <c r="B79" s="491"/>
      <c r="C79" s="491"/>
      <c r="D79" s="492"/>
      <c r="E79" s="492"/>
      <c r="F79" s="492"/>
      <c r="G79" s="491"/>
      <c r="H79" s="491"/>
      <c r="I79" s="492"/>
      <c r="J79" s="492"/>
      <c r="K79" s="492"/>
      <c r="L79" s="491" t="s">
        <v>65</v>
      </c>
      <c r="M79" s="492">
        <f>M97+K97-F97</f>
        <v>0</v>
      </c>
    </row>
    <row r="80" spans="1:13" x14ac:dyDescent="0.25">
      <c r="A80" s="610" t="s">
        <v>1</v>
      </c>
      <c r="B80" s="610" t="s">
        <v>2</v>
      </c>
      <c r="C80" s="610" t="s">
        <v>4</v>
      </c>
      <c r="D80" s="611" t="s">
        <v>5</v>
      </c>
      <c r="E80" s="611" t="s">
        <v>94</v>
      </c>
      <c r="F80" s="611" t="s">
        <v>60</v>
      </c>
      <c r="G80" s="610" t="s">
        <v>3</v>
      </c>
      <c r="H80" s="610" t="s">
        <v>6</v>
      </c>
      <c r="I80" s="611" t="s">
        <v>7</v>
      </c>
      <c r="J80" s="611" t="s">
        <v>95</v>
      </c>
      <c r="K80" s="611" t="s">
        <v>61</v>
      </c>
      <c r="L80" s="610" t="s">
        <v>37</v>
      </c>
      <c r="M80" s="610" t="s">
        <v>38</v>
      </c>
    </row>
    <row r="81" spans="1:13" x14ac:dyDescent="0.25">
      <c r="A81" s="612" t="s">
        <v>894</v>
      </c>
      <c r="B81" s="494"/>
      <c r="C81" s="491"/>
      <c r="D81" s="492"/>
      <c r="E81" s="492"/>
      <c r="F81" s="492"/>
      <c r="G81" s="494"/>
      <c r="H81" s="491"/>
      <c r="I81" s="492"/>
      <c r="J81" s="492"/>
      <c r="K81" s="492"/>
      <c r="L81" s="494"/>
      <c r="M81" s="492"/>
    </row>
    <row r="82" spans="1:13" x14ac:dyDescent="0.25">
      <c r="A82" s="613"/>
      <c r="B82" s="494"/>
      <c r="C82" s="491"/>
      <c r="D82" s="492"/>
      <c r="E82" s="492"/>
      <c r="F82" s="492"/>
      <c r="G82" s="494"/>
      <c r="H82" s="493"/>
      <c r="I82" s="492"/>
      <c r="J82" s="492"/>
      <c r="K82" s="492"/>
      <c r="L82" s="491"/>
      <c r="M82" s="491"/>
    </row>
    <row r="83" spans="1:13" x14ac:dyDescent="0.25">
      <c r="A83" s="491"/>
      <c r="B83" s="494"/>
      <c r="C83" s="491"/>
      <c r="D83" s="492"/>
      <c r="E83" s="492"/>
      <c r="F83" s="492"/>
      <c r="G83" s="494"/>
      <c r="H83" s="493"/>
      <c r="I83" s="492"/>
      <c r="J83" s="492"/>
      <c r="K83" s="492"/>
      <c r="L83" s="491"/>
      <c r="M83" s="491"/>
    </row>
    <row r="84" spans="1:13" x14ac:dyDescent="0.25">
      <c r="A84" s="491"/>
      <c r="B84" s="494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4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3"/>
      <c r="I89" s="492"/>
      <c r="J89" s="492"/>
      <c r="K89" s="492"/>
      <c r="L89" s="491"/>
      <c r="M89" s="491"/>
    </row>
    <row r="90" spans="1:13" x14ac:dyDescent="0.25">
      <c r="A90" s="491"/>
      <c r="B90" s="491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1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1"/>
      <c r="I96" s="492"/>
      <c r="J96" s="492"/>
      <c r="K96" s="492"/>
      <c r="L96" s="491"/>
      <c r="M96" s="491"/>
    </row>
    <row r="97" spans="1:13" x14ac:dyDescent="0.25">
      <c r="A97" s="614" t="s">
        <v>81</v>
      </c>
      <c r="B97" s="615"/>
      <c r="C97" s="615">
        <f>SUM(C81:C85)</f>
        <v>0</v>
      </c>
      <c r="D97" s="616"/>
      <c r="E97" s="616"/>
      <c r="F97" s="616">
        <f>SUM(F81:F85)</f>
        <v>0</v>
      </c>
      <c r="G97" s="615"/>
      <c r="H97" s="617">
        <f>SUM(H81:H84)</f>
        <v>0</v>
      </c>
      <c r="I97" s="616"/>
      <c r="J97" s="616"/>
      <c r="K97" s="616">
        <f>SUM(K81:K84)</f>
        <v>0</v>
      </c>
      <c r="L97" s="615"/>
      <c r="M97" s="616">
        <f>SUM(M81:M89)</f>
        <v>0</v>
      </c>
    </row>
    <row r="98" spans="1:13" ht="15.75" thickBot="1" x14ac:dyDescent="0.3">
      <c r="A98" s="618" t="s">
        <v>191</v>
      </c>
      <c r="B98" s="650"/>
      <c r="C98" s="619">
        <f>SumByColor($A$26,C81:C96)</f>
        <v>0</v>
      </c>
      <c r="D98" s="619"/>
      <c r="E98" s="619"/>
      <c r="F98" s="620">
        <f>SumByColor($A$26,F81:F96)</f>
        <v>0</v>
      </c>
      <c r="G98" s="619"/>
      <c r="H98" s="619">
        <f>SumByColor($A$26,H81:H96)</f>
        <v>0</v>
      </c>
      <c r="I98" s="619"/>
      <c r="J98" s="619"/>
      <c r="K98" s="620">
        <f>SumByColor($A$26,K82:K96)</f>
        <v>0</v>
      </c>
      <c r="L98" s="619"/>
      <c r="M98" s="620">
        <f>SumByColor($A$26,M81:M96)</f>
        <v>0</v>
      </c>
    </row>
    <row r="101" spans="1:13" x14ac:dyDescent="0.25">
      <c r="B101" s="162" t="s">
        <v>113</v>
      </c>
      <c r="C101" s="162" t="s">
        <v>145</v>
      </c>
      <c r="D101" s="163" t="s">
        <v>144</v>
      </c>
      <c r="E101" s="165" t="s">
        <v>146</v>
      </c>
      <c r="F101" s="165" t="s">
        <v>65</v>
      </c>
      <c r="G101" s="177" t="s">
        <v>150</v>
      </c>
      <c r="H101" s="177" t="s">
        <v>88</v>
      </c>
      <c r="I101" s="177" t="s">
        <v>153</v>
      </c>
      <c r="J101" s="177" t="s">
        <v>149</v>
      </c>
      <c r="K101" s="177" t="s">
        <v>646</v>
      </c>
      <c r="L101" s="177" t="s">
        <v>652</v>
      </c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1:13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1:13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1:13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1:13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155"/>
    </row>
    <row r="107" spans="1:13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155"/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155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155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39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58" priority="39">
      <formula>F7&gt;0</formula>
    </cfRule>
    <cfRule type="expression" dxfId="1257" priority="40">
      <formula>F7&lt;0</formula>
    </cfRule>
  </conditionalFormatting>
  <conditionalFormatting sqref="Q8">
    <cfRule type="expression" dxfId="1256" priority="37">
      <formula>Q8&gt;0</formula>
    </cfRule>
    <cfRule type="expression" dxfId="1255" priority="38">
      <formula>Q8&lt;0</formula>
    </cfRule>
  </conditionalFormatting>
  <conditionalFormatting sqref="F41:F61">
    <cfRule type="expression" dxfId="1254" priority="35">
      <formula>F41&gt;0</formula>
    </cfRule>
    <cfRule type="expression" dxfId="1253" priority="36">
      <formula>F41&lt;0</formula>
    </cfRule>
  </conditionalFormatting>
  <conditionalFormatting sqref="H41:H61">
    <cfRule type="expression" dxfId="1252" priority="33">
      <formula>H41&gt;0</formula>
    </cfRule>
    <cfRule type="expression" dxfId="1251" priority="34">
      <formula>H41&lt;0</formula>
    </cfRule>
  </conditionalFormatting>
  <conditionalFormatting sqref="Q10">
    <cfRule type="expression" dxfId="1250" priority="31">
      <formula>Q10&gt;0</formula>
    </cfRule>
    <cfRule type="expression" dxfId="1249" priority="32">
      <formula>Q10&lt;0</formula>
    </cfRule>
  </conditionalFormatting>
  <conditionalFormatting sqref="J32:J45">
    <cfRule type="expression" dxfId="1248" priority="29">
      <formula>J32&gt;0</formula>
    </cfRule>
    <cfRule type="expression" dxfId="1247" priority="30">
      <formula>J32&lt;0</formula>
    </cfRule>
  </conditionalFormatting>
  <conditionalFormatting sqref="K32:K42 K44:K45">
    <cfRule type="expression" dxfId="1246" priority="27">
      <formula>K32&gt;0</formula>
    </cfRule>
    <cfRule type="expression" dxfId="1245" priority="28">
      <formula>K32&lt;0</formula>
    </cfRule>
  </conditionalFormatting>
  <conditionalFormatting sqref="L32">
    <cfRule type="expression" dxfId="1244" priority="25">
      <formula>L32&gt;0</formula>
    </cfRule>
    <cfRule type="expression" dxfId="1243" priority="26">
      <formula>L32&lt;0</formula>
    </cfRule>
  </conditionalFormatting>
  <conditionalFormatting sqref="F102:F123">
    <cfRule type="expression" dxfId="1242" priority="23">
      <formula>F102&gt;0</formula>
    </cfRule>
    <cfRule type="expression" dxfId="1241" priority="24">
      <formula>F102&lt;0</formula>
    </cfRule>
  </conditionalFormatting>
  <conditionalFormatting sqref="H102:H123">
    <cfRule type="expression" dxfId="1240" priority="21">
      <formula>H102&gt;0</formula>
    </cfRule>
    <cfRule type="expression" dxfId="1239" priority="22">
      <formula>H102&lt;0</formula>
    </cfRule>
  </conditionalFormatting>
  <conditionalFormatting sqref="J102:J115">
    <cfRule type="expression" dxfId="1238" priority="19">
      <formula>J102&gt;0</formula>
    </cfRule>
    <cfRule type="expression" dxfId="1237" priority="20">
      <formula>J102&lt;0</formula>
    </cfRule>
  </conditionalFormatting>
  <conditionalFormatting sqref="K102:K115">
    <cfRule type="expression" dxfId="1236" priority="17">
      <formula>K102&gt;0</formula>
    </cfRule>
    <cfRule type="expression" dxfId="1235" priority="18">
      <formula>K102&lt;0</formula>
    </cfRule>
  </conditionalFormatting>
  <conditionalFormatting sqref="L102:L115">
    <cfRule type="expression" dxfId="1234" priority="15">
      <formula>L102&gt;0</formula>
    </cfRule>
    <cfRule type="expression" dxfId="1233" priority="16">
      <formula>L102&lt;0</formula>
    </cfRule>
  </conditionalFormatting>
  <conditionalFormatting sqref="F32:F40">
    <cfRule type="expression" dxfId="1232" priority="13">
      <formula>F32&gt;0</formula>
    </cfRule>
    <cfRule type="expression" dxfId="1231" priority="14">
      <formula>F32&lt;0</formula>
    </cfRule>
  </conditionalFormatting>
  <conditionalFormatting sqref="H32:H40">
    <cfRule type="expression" dxfId="1230" priority="11">
      <formula>H32&gt;0</formula>
    </cfRule>
    <cfRule type="expression" dxfId="1229" priority="12">
      <formula>H32&lt;0</formula>
    </cfRule>
  </conditionalFormatting>
  <conditionalFormatting sqref="J61">
    <cfRule type="expression" dxfId="1228" priority="9">
      <formula>J61&gt;0</formula>
    </cfRule>
    <cfRule type="expression" dxfId="1227" priority="10">
      <formula>J61&lt;0</formula>
    </cfRule>
  </conditionalFormatting>
  <conditionalFormatting sqref="F62:F64">
    <cfRule type="expression" dxfId="1226" priority="7">
      <formula>F62&gt;0</formula>
    </cfRule>
    <cfRule type="expression" dxfId="1225" priority="8">
      <formula>F62&lt;0</formula>
    </cfRule>
  </conditionalFormatting>
  <conditionalFormatting sqref="H62:H64">
    <cfRule type="expression" dxfId="1224" priority="5">
      <formula>H62&gt;0</formula>
    </cfRule>
    <cfRule type="expression" dxfId="1223" priority="6">
      <formula>H62&lt;0</formula>
    </cfRule>
  </conditionalFormatting>
  <conditionalFormatting sqref="H68:H70 F68:F70">
    <cfRule type="expression" dxfId="1222" priority="3">
      <formula>F68&gt;0</formula>
    </cfRule>
    <cfRule type="expression" dxfId="1221" priority="4">
      <formula>F68&lt;0</formula>
    </cfRule>
  </conditionalFormatting>
  <conditionalFormatting sqref="H71:H73 F71:F73">
    <cfRule type="expression" dxfId="1220" priority="1">
      <formula>F71&gt;0</formula>
    </cfRule>
    <cfRule type="expression" dxfId="1219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18" priority="31">
      <formula>F60&gt;0</formula>
    </cfRule>
    <cfRule type="expression" dxfId="1217" priority="32">
      <formula>F60&lt;0</formula>
    </cfRule>
  </conditionalFormatting>
  <conditionalFormatting sqref="Q7">
    <cfRule type="expression" dxfId="1216" priority="29">
      <formula>Q7&gt;0</formula>
    </cfRule>
    <cfRule type="expression" dxfId="1215" priority="30">
      <formula>Q7&lt;0</formula>
    </cfRule>
  </conditionalFormatting>
  <conditionalFormatting sqref="Q8">
    <cfRule type="expression" dxfId="1214" priority="27">
      <formula>Q8&gt;0</formula>
    </cfRule>
    <cfRule type="expression" dxfId="1213" priority="28">
      <formula>Q8&lt;0</formula>
    </cfRule>
  </conditionalFormatting>
  <conditionalFormatting sqref="F32:F59">
    <cfRule type="expression" dxfId="1212" priority="25">
      <formula>F32&gt;0</formula>
    </cfRule>
    <cfRule type="expression" dxfId="1211" priority="26">
      <formula>F32&lt;0</formula>
    </cfRule>
  </conditionalFormatting>
  <conditionalFormatting sqref="H32:H59">
    <cfRule type="expression" dxfId="1210" priority="23">
      <formula>H32&gt;0</formula>
    </cfRule>
    <cfRule type="expression" dxfId="1209" priority="24">
      <formula>H32&lt;0</formula>
    </cfRule>
  </conditionalFormatting>
  <conditionalFormatting sqref="Q10">
    <cfRule type="expression" dxfId="1208" priority="21">
      <formula>Q10&gt;0</formula>
    </cfRule>
    <cfRule type="expression" dxfId="1207" priority="22">
      <formula>Q10&lt;0</formula>
    </cfRule>
  </conditionalFormatting>
  <conditionalFormatting sqref="J25:J38">
    <cfRule type="expression" dxfId="1206" priority="19">
      <formula>J25&gt;0</formula>
    </cfRule>
    <cfRule type="expression" dxfId="1205" priority="20">
      <formula>J25&lt;0</formula>
    </cfRule>
  </conditionalFormatting>
  <conditionalFormatting sqref="K25:K38">
    <cfRule type="expression" dxfId="1204" priority="17">
      <formula>K25&gt;0</formula>
    </cfRule>
    <cfRule type="expression" dxfId="1203" priority="18">
      <formula>K25&lt;0</formula>
    </cfRule>
  </conditionalFormatting>
  <conditionalFormatting sqref="L25:L38">
    <cfRule type="expression" dxfId="1202" priority="15">
      <formula>L25&gt;0</formula>
    </cfRule>
    <cfRule type="expression" dxfId="1201" priority="16">
      <formula>L25&lt;0</formula>
    </cfRule>
  </conditionalFormatting>
  <conditionalFormatting sqref="F89:F110">
    <cfRule type="expression" dxfId="1200" priority="13">
      <formula>F89&gt;0</formula>
    </cfRule>
    <cfRule type="expression" dxfId="1199" priority="14">
      <formula>F89&lt;0</formula>
    </cfRule>
  </conditionalFormatting>
  <conditionalFormatting sqref="H89:H110">
    <cfRule type="expression" dxfId="1198" priority="11">
      <formula>H89&gt;0</formula>
    </cfRule>
    <cfRule type="expression" dxfId="1197" priority="12">
      <formula>H89&lt;0</formula>
    </cfRule>
  </conditionalFormatting>
  <conditionalFormatting sqref="J89:J102">
    <cfRule type="expression" dxfId="1196" priority="9">
      <formula>J89&gt;0</formula>
    </cfRule>
    <cfRule type="expression" dxfId="1195" priority="10">
      <formula>J89&lt;0</formula>
    </cfRule>
  </conditionalFormatting>
  <conditionalFormatting sqref="K89:K102">
    <cfRule type="expression" dxfId="1194" priority="7">
      <formula>K89&gt;0</formula>
    </cfRule>
    <cfRule type="expression" dxfId="1193" priority="8">
      <formula>K89&lt;0</formula>
    </cfRule>
  </conditionalFormatting>
  <conditionalFormatting sqref="L89:L102">
    <cfRule type="expression" dxfId="1192" priority="5">
      <formula>L89&gt;0</formula>
    </cfRule>
    <cfRule type="expression" dxfId="1191" priority="6">
      <formula>L89&lt;0</formula>
    </cfRule>
  </conditionalFormatting>
  <conditionalFormatting sqref="F25:F31">
    <cfRule type="expression" dxfId="1190" priority="3">
      <formula>F25&gt;0</formula>
    </cfRule>
    <cfRule type="expression" dxfId="1189" priority="4">
      <formula>F25&lt;0</formula>
    </cfRule>
  </conditionalFormatting>
  <conditionalFormatting sqref="H25:H31">
    <cfRule type="expression" dxfId="1188" priority="1">
      <formula>H25&gt;0</formula>
    </cfRule>
    <cfRule type="expression" dxfId="118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6" priority="39">
      <formula>F47&gt;0</formula>
    </cfRule>
    <cfRule type="expression" dxfId="1185" priority="40">
      <formula>F47&lt;0</formula>
    </cfRule>
  </conditionalFormatting>
  <conditionalFormatting sqref="Q7">
    <cfRule type="expression" dxfId="1184" priority="37">
      <formula>Q7&gt;0</formula>
    </cfRule>
    <cfRule type="expression" dxfId="1183" priority="38">
      <formula>Q7&lt;0</formula>
    </cfRule>
  </conditionalFormatting>
  <conditionalFormatting sqref="Q8">
    <cfRule type="expression" dxfId="1182" priority="35">
      <formula>Q8&gt;0</formula>
    </cfRule>
    <cfRule type="expression" dxfId="1181" priority="36">
      <formula>Q8&lt;0</formula>
    </cfRule>
  </conditionalFormatting>
  <conditionalFormatting sqref="F30:F33 F38:F46">
    <cfRule type="expression" dxfId="1180" priority="33">
      <formula>F30&gt;0</formula>
    </cfRule>
    <cfRule type="expression" dxfId="1179" priority="34">
      <formula>F30&lt;0</formula>
    </cfRule>
  </conditionalFormatting>
  <conditionalFormatting sqref="H30:H33 H37:H46">
    <cfRule type="expression" dxfId="1178" priority="31">
      <formula>H30&gt;0</formula>
    </cfRule>
    <cfRule type="expression" dxfId="1177" priority="32">
      <formula>H30&lt;0</formula>
    </cfRule>
  </conditionalFormatting>
  <conditionalFormatting sqref="Q10">
    <cfRule type="expression" dxfId="1176" priority="29">
      <formula>Q10&gt;0</formula>
    </cfRule>
    <cfRule type="expression" dxfId="1175" priority="30">
      <formula>Q10&lt;0</formula>
    </cfRule>
  </conditionalFormatting>
  <conditionalFormatting sqref="K25:K38">
    <cfRule type="expression" dxfId="1174" priority="25">
      <formula>K25&gt;0</formula>
    </cfRule>
    <cfRule type="expression" dxfId="1173" priority="26">
      <formula>K25&lt;0</formula>
    </cfRule>
  </conditionalFormatting>
  <conditionalFormatting sqref="L25:L38">
    <cfRule type="expression" dxfId="1172" priority="23">
      <formula>L25&gt;0</formula>
    </cfRule>
    <cfRule type="expression" dxfId="1171" priority="24">
      <formula>L25&lt;0</formula>
    </cfRule>
  </conditionalFormatting>
  <conditionalFormatting sqref="F89:F110">
    <cfRule type="expression" dxfId="1170" priority="21">
      <formula>F89&gt;0</formula>
    </cfRule>
    <cfRule type="expression" dxfId="1169" priority="22">
      <formula>F89&lt;0</formula>
    </cfRule>
  </conditionalFormatting>
  <conditionalFormatting sqref="H89:H110">
    <cfRule type="expression" dxfId="1168" priority="19">
      <formula>H89&gt;0</formula>
    </cfRule>
    <cfRule type="expression" dxfId="1167" priority="20">
      <formula>H89&lt;0</formula>
    </cfRule>
  </conditionalFormatting>
  <conditionalFormatting sqref="J89:J102">
    <cfRule type="expression" dxfId="1166" priority="17">
      <formula>J89&gt;0</formula>
    </cfRule>
    <cfRule type="expression" dxfId="1165" priority="18">
      <formula>J89&lt;0</formula>
    </cfRule>
  </conditionalFormatting>
  <conditionalFormatting sqref="K89:K102">
    <cfRule type="expression" dxfId="1164" priority="15">
      <formula>K89&gt;0</formula>
    </cfRule>
    <cfRule type="expression" dxfId="1163" priority="16">
      <formula>K89&lt;0</formula>
    </cfRule>
  </conditionalFormatting>
  <conditionalFormatting sqref="L89:L102">
    <cfRule type="expression" dxfId="1162" priority="13">
      <formula>L89&gt;0</formula>
    </cfRule>
    <cfRule type="expression" dxfId="1161" priority="14">
      <formula>L89&lt;0</formula>
    </cfRule>
  </conditionalFormatting>
  <conditionalFormatting sqref="F25:F29">
    <cfRule type="expression" dxfId="1160" priority="11">
      <formula>F25&gt;0</formula>
    </cfRule>
    <cfRule type="expression" dxfId="1159" priority="12">
      <formula>F25&lt;0</formula>
    </cfRule>
  </conditionalFormatting>
  <conditionalFormatting sqref="H25:H29">
    <cfRule type="expression" dxfId="1158" priority="9">
      <formula>H25&gt;0</formula>
    </cfRule>
    <cfRule type="expression" dxfId="1157" priority="10">
      <formula>H25&lt;0</formula>
    </cfRule>
  </conditionalFormatting>
  <conditionalFormatting sqref="F34:F37">
    <cfRule type="expression" dxfId="1156" priority="7">
      <formula>F34&gt;0</formula>
    </cfRule>
    <cfRule type="expression" dxfId="1155" priority="8">
      <formula>F34&lt;0</formula>
    </cfRule>
  </conditionalFormatting>
  <conditionalFormatting sqref="H34:H36">
    <cfRule type="expression" dxfId="1154" priority="5">
      <formula>H34&gt;0</formula>
    </cfRule>
    <cfRule type="expression" dxfId="1153" priority="6">
      <formula>H34&lt;0</formula>
    </cfRule>
  </conditionalFormatting>
  <conditionalFormatting sqref="J39">
    <cfRule type="expression" dxfId="1152" priority="3">
      <formula>J39&gt;0</formula>
    </cfRule>
    <cfRule type="expression" dxfId="1151" priority="4">
      <formula>J39&lt;0</formula>
    </cfRule>
  </conditionalFormatting>
  <conditionalFormatting sqref="J25:J38">
    <cfRule type="expression" dxfId="1150" priority="1">
      <formula>J25&gt;0</formula>
    </cfRule>
    <cfRule type="expression" dxfId="1149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8" t="s">
        <v>78</v>
      </c>
      <c r="P44" s="87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48" priority="57">
      <formula>F27&gt;0</formula>
    </cfRule>
    <cfRule type="expression" dxfId="1147" priority="58">
      <formula>F27&lt;0</formula>
    </cfRule>
  </conditionalFormatting>
  <conditionalFormatting sqref="H28:H33">
    <cfRule type="expression" dxfId="1146" priority="53">
      <formula>H28&gt;0</formula>
    </cfRule>
    <cfRule type="expression" dxfId="1145" priority="54">
      <formula>H28&lt;0</formula>
    </cfRule>
  </conditionalFormatting>
  <conditionalFormatting sqref="F24:F26">
    <cfRule type="expression" dxfId="1144" priority="39">
      <formula>F24&gt;0</formula>
    </cfRule>
    <cfRule type="expression" dxfId="1143" priority="40">
      <formula>F24&lt;0</formula>
    </cfRule>
  </conditionalFormatting>
  <conditionalFormatting sqref="Q8">
    <cfRule type="expression" dxfId="1142" priority="33">
      <formula>Q8&gt;0</formula>
    </cfRule>
    <cfRule type="expression" dxfId="1141" priority="34">
      <formula>Q8&lt;0</formula>
    </cfRule>
  </conditionalFormatting>
  <conditionalFormatting sqref="Q7">
    <cfRule type="expression" dxfId="1140" priority="35">
      <formula>Q7&gt;0</formula>
    </cfRule>
    <cfRule type="expression" dxfId="1139" priority="36">
      <formula>Q7&lt;0</formula>
    </cfRule>
  </conditionalFormatting>
  <conditionalFormatting sqref="F34">
    <cfRule type="expression" dxfId="1138" priority="31">
      <formula>F34&gt;0</formula>
    </cfRule>
    <cfRule type="expression" dxfId="1137" priority="32">
      <formula>F34&lt;0</formula>
    </cfRule>
  </conditionalFormatting>
  <conditionalFormatting sqref="H34">
    <cfRule type="expression" dxfId="1136" priority="29">
      <formula>H34&gt;0</formula>
    </cfRule>
    <cfRule type="expression" dxfId="1135" priority="30">
      <formula>H34&lt;0</formula>
    </cfRule>
  </conditionalFormatting>
  <conditionalFormatting sqref="M36">
    <cfRule type="expression" dxfId="1134" priority="19">
      <formula>M36&gt;0</formula>
    </cfRule>
    <cfRule type="expression" dxfId="1133" priority="20">
      <formula>M36&lt;0</formula>
    </cfRule>
  </conditionalFormatting>
  <conditionalFormatting sqref="Q10">
    <cfRule type="expression" dxfId="1132" priority="15">
      <formula>Q10&gt;0</formula>
    </cfRule>
    <cfRule type="expression" dxfId="1131" priority="16">
      <formula>Q10&lt;0</formula>
    </cfRule>
  </conditionalFormatting>
  <conditionalFormatting sqref="F23">
    <cfRule type="expression" dxfId="1130" priority="13">
      <formula>F23&gt;0</formula>
    </cfRule>
    <cfRule type="expression" dxfId="1129" priority="14">
      <formula>F23&lt;0</formula>
    </cfRule>
  </conditionalFormatting>
  <conditionalFormatting sqref="I25:J25">
    <cfRule type="expression" dxfId="1128" priority="9">
      <formula>I25&gt;0</formula>
    </cfRule>
    <cfRule type="expression" dxfId="1127" priority="10">
      <formula>I25&lt;0</formula>
    </cfRule>
  </conditionalFormatting>
  <conditionalFormatting sqref="I26:J27">
    <cfRule type="expression" dxfId="1126" priority="7">
      <formula>I26&gt;0</formula>
    </cfRule>
    <cfRule type="expression" dxfId="1125" priority="8">
      <formula>I26&lt;0</formula>
    </cfRule>
  </conditionalFormatting>
  <conditionalFormatting sqref="K25:K27">
    <cfRule type="expression" dxfId="1124" priority="5">
      <formula>K25&gt;0</formula>
    </cfRule>
    <cfRule type="expression" dxfId="1123" priority="6">
      <formula>K25&lt;0</formula>
    </cfRule>
  </conditionalFormatting>
  <conditionalFormatting sqref="I23:J23">
    <cfRule type="expression" dxfId="1122" priority="3">
      <formula>I23&gt;0</formula>
    </cfRule>
    <cfRule type="expression" dxfId="112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300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5.1964999999998929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36.86</v>
      </c>
      <c r="R4" s="424">
        <v>2.3900000000000001E-2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11058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1558.9499999999678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10951.31000000003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9499.050000000032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6.0932358318100182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2.712967986977754E-3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19.400000000000002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8" t="s">
        <v>78</v>
      </c>
      <c r="P18" s="878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40.545999999999999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40.177400000000006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39.808800000000005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39.440200000000004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39.071600000000004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38.703000000000003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38.334400000000002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37.965800000000002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37.597200000000001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37.2286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36.86</v>
      </c>
      <c r="U29" s="1">
        <v>43417</v>
      </c>
      <c r="V29" t="s">
        <v>1313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36.491399999999999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36.122799999999998</v>
      </c>
      <c r="U31" s="156">
        <v>43431</v>
      </c>
      <c r="V31" t="s">
        <v>1312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35.754199999999997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2">
        <f>D33*C33+E33</f>
        <v>6500</v>
      </c>
      <c r="G33" s="29"/>
      <c r="O33" s="81">
        <v>0.96</v>
      </c>
      <c r="P33" s="81">
        <f t="shared" si="3"/>
        <v>35.385599999999997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35.016999999999996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34.648399999999995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29"/>
      <c r="C36" s="4"/>
      <c r="D36" s="3"/>
      <c r="E36" s="3"/>
      <c r="F36" s="3"/>
      <c r="G36" s="29"/>
      <c r="O36" s="81">
        <v>0.93</v>
      </c>
      <c r="P36" s="81">
        <f t="shared" si="3"/>
        <v>34.279800000000002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29"/>
      <c r="C37" s="4"/>
      <c r="G37" s="29"/>
      <c r="O37" s="81">
        <v>0.92</v>
      </c>
      <c r="P37" s="81">
        <f t="shared" si="3"/>
        <v>33.911200000000001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33.5426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33.173999999999999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109411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4">C47*(E47-D47)</f>
        <v>267.00000000000017</v>
      </c>
      <c r="G47" s="457">
        <f t="shared" ref="G47:G52" si="5">D47*C47</f>
        <v>2758</v>
      </c>
      <c r="H47" s="496">
        <f t="shared" ref="H47:H52" si="6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4"/>
        <v>436.92999999999989</v>
      </c>
      <c r="G48" s="457">
        <f t="shared" si="5"/>
        <v>2718.07</v>
      </c>
      <c r="H48" s="496">
        <f t="shared" si="6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179">
        <f t="shared" si="6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179">
        <f t="shared" si="6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179">
        <f t="shared" si="6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179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179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179">
        <f t="shared" si="9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179">
        <f t="shared" si="9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179">
        <f t="shared" si="9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179">
        <f t="shared" si="9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179">
        <f t="shared" si="9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179">
        <f t="shared" si="9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179">
        <f t="shared" si="9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179">
        <f t="shared" si="9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179">
        <f t="shared" si="9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179">
        <f t="shared" si="9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179">
        <f t="shared" si="9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179">
        <f t="shared" si="9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179">
        <f t="shared" si="9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179">
        <f t="shared" ref="H68:H79" si="12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179">
        <f t="shared" si="12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179">
        <f t="shared" si="12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179">
        <f t="shared" si="12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179">
        <f t="shared" si="12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179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179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179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179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179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179">
        <f t="shared" si="12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179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179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179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179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179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179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179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179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179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179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179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179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179">
        <f t="shared" si="15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179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179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179">
        <f t="shared" si="18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179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179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179">
        <f t="shared" si="18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179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179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179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179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179">
        <f t="shared" si="21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179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179">
        <f t="shared" si="21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179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179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179">
        <f t="shared" si="21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179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179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179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179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179">
        <f t="shared" si="25"/>
        <v>0.5913271278078146</v>
      </c>
      <c r="I116" s="186" t="s">
        <v>1176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179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179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179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179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179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179">
        <f t="shared" si="25"/>
        <v>0.36989465902790614</v>
      </c>
      <c r="I122" s="39" t="s">
        <v>1253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179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179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179">
        <f t="shared" si="28"/>
        <v>0.83622828784119119</v>
      </c>
      <c r="I125" s="438" t="s">
        <v>1258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179">
        <f t="shared" si="28"/>
        <v>0.8659184878913172</v>
      </c>
      <c r="I126" s="39"/>
      <c r="J126" s="39"/>
      <c r="K126" s="780">
        <f t="shared" si="29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179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179">
        <f t="shared" si="28"/>
        <v>0.35217784396107005</v>
      </c>
      <c r="I128" s="39" t="s">
        <v>1253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179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179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179">
        <f t="shared" si="28"/>
        <v>0.37921253700650603</v>
      </c>
      <c r="I131" s="39"/>
      <c r="J131" s="39"/>
      <c r="K131" s="780">
        <f t="shared" si="29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179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179">
        <f t="shared" si="28"/>
        <v>2.256841505131129</v>
      </c>
      <c r="I133" s="39"/>
      <c r="J133" s="39"/>
      <c r="K133" s="780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179">
        <f t="shared" si="28"/>
        <v>2.300643579528042</v>
      </c>
      <c r="I134" s="39"/>
      <c r="J134" s="39"/>
      <c r="K134" s="780">
        <f t="shared" si="30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179">
        <f t="shared" si="28"/>
        <v>-1.8829074151654799</v>
      </c>
      <c r="I135" s="39"/>
      <c r="J135" s="39"/>
      <c r="K135" s="780">
        <f t="shared" si="30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179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3" si="31">C137*(E137-D137)</f>
        <v>7264.2000000000007</v>
      </c>
      <c r="G137" s="39">
        <f t="shared" ref="G137:G143" si="32">D137*C137</f>
        <v>9180.7999999999993</v>
      </c>
      <c r="H137" s="179">
        <f t="shared" ref="H137:H143" si="33">(E137-D137)/D137</f>
        <v>0.79123823631927515</v>
      </c>
      <c r="I137" s="39"/>
      <c r="J137" s="39"/>
      <c r="K137" s="780">
        <f t="shared" si="30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179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179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179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179">
        <f t="shared" si="33"/>
        <v>1.0022484541877459</v>
      </c>
      <c r="I141" s="39"/>
      <c r="J141" s="39"/>
      <c r="K141" s="780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179">
        <f t="shared" si="33"/>
        <v>1.0309162450815068</v>
      </c>
      <c r="I142" s="39"/>
      <c r="J142" s="39"/>
      <c r="K142" s="780">
        <f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179">
        <f t="shared" si="33"/>
        <v>6.0566727605118826</v>
      </c>
      <c r="I143" s="39"/>
      <c r="J143" s="39"/>
      <c r="K143" s="780">
        <f>F143+$Q$10</f>
        <v>10894.31</v>
      </c>
      <c r="L143" s="39">
        <v>19.3</v>
      </c>
    </row>
    <row r="144" spans="1:12" x14ac:dyDescent="0.25">
      <c r="B144" s="164"/>
      <c r="C144" s="10"/>
      <c r="D144" s="39"/>
      <c r="E144" s="39"/>
      <c r="F144" s="39"/>
      <c r="G144" s="39"/>
      <c r="H144" s="179"/>
      <c r="I144" s="39"/>
      <c r="J144" s="39"/>
      <c r="K144" s="39"/>
      <c r="L144" s="39"/>
    </row>
    <row r="145" spans="2:12" x14ac:dyDescent="0.25">
      <c r="B145" s="164"/>
      <c r="C145" s="10"/>
      <c r="D145" s="39"/>
      <c r="E145" s="39"/>
      <c r="F145" s="39"/>
      <c r="G145" s="39"/>
      <c r="H145" s="179"/>
      <c r="I145" s="39"/>
      <c r="J145" s="39"/>
      <c r="K145" s="39"/>
      <c r="L145" s="39"/>
    </row>
    <row r="146" spans="2:12" x14ac:dyDescent="0.25">
      <c r="B146" s="164"/>
      <c r="C146" s="10"/>
      <c r="D146" s="39"/>
      <c r="E146" s="39"/>
      <c r="F146" s="39"/>
      <c r="G146" s="39"/>
      <c r="H146" s="179"/>
      <c r="I146" s="39"/>
      <c r="J146" s="39"/>
      <c r="K146" s="39"/>
      <c r="L146" s="39"/>
    </row>
    <row r="147" spans="2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2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2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2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2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4">C152*(E152-D152)</f>
        <v>-30.999999999999872</v>
      </c>
      <c r="G152" s="299">
        <f t="shared" ref="G152:G157" si="35">D152*C152</f>
        <v>2500</v>
      </c>
      <c r="H152" s="300">
        <f t="shared" ref="H152:H157" si="36">(E152-D152)/D152</f>
        <v>-1.2399999999999949E-2</v>
      </c>
      <c r="I152" s="299"/>
    </row>
    <row r="153" spans="2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4"/>
        <v>26.000000000000156</v>
      </c>
      <c r="G153" s="299">
        <f t="shared" si="35"/>
        <v>2500</v>
      </c>
      <c r="H153" s="300">
        <f t="shared" si="36"/>
        <v>1.0400000000000062E-2</v>
      </c>
      <c r="I153" s="299"/>
    </row>
    <row r="154" spans="2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4"/>
        <v>157.00000000000003</v>
      </c>
      <c r="G154" s="299">
        <f t="shared" si="35"/>
        <v>2500</v>
      </c>
      <c r="H154" s="300">
        <f t="shared" si="36"/>
        <v>6.2800000000000009E-2</v>
      </c>
      <c r="I154" s="299"/>
    </row>
    <row r="155" spans="2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4"/>
        <v>46.999999999999886</v>
      </c>
      <c r="G155" s="299">
        <f t="shared" si="35"/>
        <v>2500</v>
      </c>
      <c r="H155" s="300">
        <f t="shared" si="36"/>
        <v>1.8799999999999956E-2</v>
      </c>
      <c r="I155" s="299"/>
    </row>
    <row r="156" spans="2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4"/>
        <v>69.000000000000128</v>
      </c>
      <c r="G156" s="299">
        <f t="shared" si="35"/>
        <v>2500</v>
      </c>
      <c r="H156" s="300">
        <f t="shared" si="36"/>
        <v>2.7600000000000052E-2</v>
      </c>
      <c r="I156" s="299"/>
    </row>
    <row r="157" spans="2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4"/>
        <v>148.00000000000006</v>
      </c>
      <c r="G157" s="299">
        <f t="shared" si="35"/>
        <v>2500</v>
      </c>
      <c r="H157" s="300">
        <f t="shared" si="36"/>
        <v>5.9200000000000016E-2</v>
      </c>
      <c r="I157" s="299"/>
    </row>
    <row r="158" spans="2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7">C158*(E158-D158)</f>
        <v>428.00000000000011</v>
      </c>
      <c r="G158" s="299">
        <f t="shared" ref="G158:G164" si="38">D158*C158</f>
        <v>2500</v>
      </c>
      <c r="H158" s="300">
        <f t="shared" ref="H158:H164" si="39">(E158-D158)/D158</f>
        <v>0.17120000000000005</v>
      </c>
      <c r="I158" s="299"/>
    </row>
    <row r="159" spans="2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7"/>
        <v>368</v>
      </c>
      <c r="G159" s="299">
        <f t="shared" si="38"/>
        <v>2500</v>
      </c>
      <c r="H159" s="300">
        <f t="shared" si="39"/>
        <v>0.1472</v>
      </c>
      <c r="I159" s="299"/>
    </row>
    <row r="160" spans="2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7"/>
        <v>401.00000000000017</v>
      </c>
      <c r="G160" s="299">
        <f t="shared" si="38"/>
        <v>2500</v>
      </c>
      <c r="H160" s="300">
        <f t="shared" si="39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7"/>
        <v>389.00000000000006</v>
      </c>
      <c r="G161" s="299">
        <f t="shared" si="38"/>
        <v>2500</v>
      </c>
      <c r="H161" s="300">
        <f t="shared" si="39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7"/>
        <v>362.99999999999989</v>
      </c>
      <c r="G162" s="299">
        <f t="shared" si="38"/>
        <v>2500</v>
      </c>
      <c r="H162" s="300">
        <f t="shared" si="39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7"/>
        <v>434</v>
      </c>
      <c r="G163" s="299">
        <f t="shared" si="38"/>
        <v>2500</v>
      </c>
      <c r="H163" s="300">
        <f t="shared" si="39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7"/>
        <v>200</v>
      </c>
      <c r="G164" s="299">
        <f t="shared" si="38"/>
        <v>2500</v>
      </c>
      <c r="H164" s="300">
        <f t="shared" si="39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0">C169*(E169-D169)</f>
        <v>-9.9999999999999645</v>
      </c>
      <c r="G169" s="198">
        <f t="shared" ref="G169:G174" si="41">D169*C169</f>
        <v>1287</v>
      </c>
      <c r="H169" s="212">
        <f t="shared" ref="H169:H174" si="42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0"/>
        <v>-45.999999999999908</v>
      </c>
      <c r="G170" s="198">
        <f t="shared" si="41"/>
        <v>1287</v>
      </c>
      <c r="H170" s="212">
        <f t="shared" si="42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0"/>
        <v>-82.000000000000028</v>
      </c>
      <c r="G171" s="198">
        <f t="shared" si="41"/>
        <v>2496</v>
      </c>
      <c r="H171" s="212">
        <f t="shared" si="42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0"/>
        <v>-99.000000000000028</v>
      </c>
      <c r="G172" s="198">
        <f t="shared" si="41"/>
        <v>3720</v>
      </c>
      <c r="H172" s="212">
        <f t="shared" si="42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0"/>
        <v>-121.50000000000034</v>
      </c>
      <c r="G173" s="198">
        <f t="shared" si="41"/>
        <v>3720</v>
      </c>
      <c r="H173" s="212">
        <f t="shared" si="42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0"/>
        <v>-50.999999999999979</v>
      </c>
      <c r="G174" s="198">
        <f t="shared" si="41"/>
        <v>3720</v>
      </c>
      <c r="H174" s="212">
        <f t="shared" si="42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3">C175*(E175-D175)</f>
        <v>13.499999999999979</v>
      </c>
      <c r="G175" s="198">
        <f t="shared" ref="G175:G186" si="44">D175*C175</f>
        <v>3720</v>
      </c>
      <c r="H175" s="212">
        <f t="shared" ref="H175:H186" si="45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3"/>
        <v>40.499999999999936</v>
      </c>
      <c r="G176" s="198">
        <f t="shared" si="44"/>
        <v>3720</v>
      </c>
      <c r="H176" s="212">
        <f t="shared" si="45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3"/>
        <v>7.5000000000001066</v>
      </c>
      <c r="G177" s="198">
        <f t="shared" si="44"/>
        <v>3720</v>
      </c>
      <c r="H177" s="212">
        <f t="shared" si="45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3"/>
        <v>-33.000000000000362</v>
      </c>
      <c r="G178" s="198">
        <f t="shared" si="44"/>
        <v>3720</v>
      </c>
      <c r="H178" s="212">
        <f t="shared" si="45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3"/>
        <v>-211.50000000000003</v>
      </c>
      <c r="G179" s="198">
        <f t="shared" si="44"/>
        <v>3720</v>
      </c>
      <c r="H179" s="212">
        <f t="shared" si="45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3"/>
        <v>-144.00000000000011</v>
      </c>
      <c r="G180" s="198">
        <f t="shared" si="44"/>
        <v>3720</v>
      </c>
      <c r="H180" s="212">
        <f t="shared" si="45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3"/>
        <v>-73.500000000000298</v>
      </c>
      <c r="G181" s="198">
        <f t="shared" si="44"/>
        <v>3720</v>
      </c>
      <c r="H181" s="212">
        <f t="shared" si="45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3"/>
        <v>-104.53499999999991</v>
      </c>
      <c r="G182" s="198">
        <f t="shared" si="44"/>
        <v>3694.0349999999999</v>
      </c>
      <c r="H182" s="212">
        <f t="shared" si="45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3"/>
        <v>-164.53499999999968</v>
      </c>
      <c r="G183" s="198">
        <f t="shared" si="44"/>
        <v>3694.0349999999999</v>
      </c>
      <c r="H183" s="212">
        <f t="shared" si="45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3"/>
        <v>8.2949999999998525</v>
      </c>
      <c r="G184" s="198">
        <f t="shared" si="44"/>
        <v>3639.7050000000004</v>
      </c>
      <c r="H184" s="212">
        <f t="shared" si="45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3"/>
        <v>69.794999999999874</v>
      </c>
      <c r="G185" s="198">
        <f t="shared" si="44"/>
        <v>3639.7050000000004</v>
      </c>
      <c r="H185" s="212">
        <f t="shared" si="45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3"/>
        <v>589.25999999999976</v>
      </c>
      <c r="G186" s="198">
        <f t="shared" si="44"/>
        <v>2250.7400000000002</v>
      </c>
      <c r="H186" s="212">
        <f t="shared" si="45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20" priority="112">
      <formula>F95&gt;0</formula>
    </cfRule>
    <cfRule type="expression" dxfId="1119" priority="113">
      <formula>F95&lt;0</formula>
    </cfRule>
  </conditionalFormatting>
  <conditionalFormatting sqref="Q7">
    <cfRule type="expression" dxfId="1118" priority="100">
      <formula>Q7&gt;0</formula>
    </cfRule>
    <cfRule type="expression" dxfId="1117" priority="101">
      <formula>Q7&lt;0</formula>
    </cfRule>
  </conditionalFormatting>
  <conditionalFormatting sqref="Q8">
    <cfRule type="expression" dxfId="1116" priority="98">
      <formula>Q8&gt;0</formula>
    </cfRule>
    <cfRule type="expression" dxfId="1115" priority="99">
      <formula>Q8&lt;0</formula>
    </cfRule>
  </conditionalFormatting>
  <conditionalFormatting sqref="F152:F164">
    <cfRule type="expression" dxfId="1114" priority="96">
      <formula>F152&gt;0</formula>
    </cfRule>
    <cfRule type="expression" dxfId="1113" priority="97">
      <formula>F152&lt;0</formula>
    </cfRule>
  </conditionalFormatting>
  <conditionalFormatting sqref="H152:H164">
    <cfRule type="expression" dxfId="1112" priority="94">
      <formula>H152&gt;0</formula>
    </cfRule>
    <cfRule type="expression" dxfId="1111" priority="95">
      <formula>H152&lt;0</formula>
    </cfRule>
  </conditionalFormatting>
  <conditionalFormatting sqref="H168:H171">
    <cfRule type="expression" dxfId="1110" priority="90">
      <formula>H168&gt;0</formula>
    </cfRule>
    <cfRule type="expression" dxfId="1109" priority="91">
      <formula>H168&lt;0</formula>
    </cfRule>
  </conditionalFormatting>
  <conditionalFormatting sqref="F168:F171">
    <cfRule type="expression" dxfId="1108" priority="92">
      <formula>F168&gt;0</formula>
    </cfRule>
    <cfRule type="expression" dxfId="1107" priority="93">
      <formula>F168&lt;0</formula>
    </cfRule>
  </conditionalFormatting>
  <conditionalFormatting sqref="M194">
    <cfRule type="expression" dxfId="1106" priority="88">
      <formula>M194&gt;0</formula>
    </cfRule>
    <cfRule type="expression" dxfId="1105" priority="89">
      <formula>M194&lt;0</formula>
    </cfRule>
  </conditionalFormatting>
  <conditionalFormatting sqref="F47:F48 F55:F92">
    <cfRule type="expression" dxfId="1104" priority="86">
      <formula>F47&gt;0</formula>
    </cfRule>
    <cfRule type="expression" dxfId="1103" priority="87">
      <formula>F47&lt;0</formula>
    </cfRule>
  </conditionalFormatting>
  <conditionalFormatting sqref="H47:H48 H55:H92">
    <cfRule type="expression" dxfId="1102" priority="84">
      <formula>H47&gt;0</formula>
    </cfRule>
    <cfRule type="expression" dxfId="1101" priority="85">
      <formula>H47&lt;0</formula>
    </cfRule>
  </conditionalFormatting>
  <conditionalFormatting sqref="Q10">
    <cfRule type="expression" dxfId="1100" priority="82">
      <formula>Q10&gt;0</formula>
    </cfRule>
    <cfRule type="expression" dxfId="1099" priority="83">
      <formula>Q10&lt;0</formula>
    </cfRule>
  </conditionalFormatting>
  <conditionalFormatting sqref="F49:F54">
    <cfRule type="expression" dxfId="1098" priority="80">
      <formula>F49&gt;0</formula>
    </cfRule>
    <cfRule type="expression" dxfId="1097" priority="81">
      <formula>F49&lt;0</formula>
    </cfRule>
  </conditionalFormatting>
  <conditionalFormatting sqref="H49:H54">
    <cfRule type="expression" dxfId="1096" priority="78">
      <formula>H49&gt;0</formula>
    </cfRule>
    <cfRule type="expression" dxfId="1095" priority="79">
      <formula>H49&lt;0</formula>
    </cfRule>
  </conditionalFormatting>
  <conditionalFormatting sqref="K52:K59">
    <cfRule type="expression" dxfId="1094" priority="76">
      <formula>K52&gt;0</formula>
    </cfRule>
    <cfRule type="expression" dxfId="1093" priority="77">
      <formula>K52&lt;0</formula>
    </cfRule>
  </conditionalFormatting>
  <conditionalFormatting sqref="K60:K92">
    <cfRule type="expression" dxfId="1092" priority="74">
      <formula>K60&gt;0</formula>
    </cfRule>
    <cfRule type="expression" dxfId="1091" priority="75">
      <formula>K60&lt;0</formula>
    </cfRule>
  </conditionalFormatting>
  <conditionalFormatting sqref="F93:F94">
    <cfRule type="expression" dxfId="1090" priority="71">
      <formula>F93&gt;0</formula>
    </cfRule>
    <cfRule type="expression" dxfId="1089" priority="72">
      <formula>F93&lt;0</formula>
    </cfRule>
  </conditionalFormatting>
  <conditionalFormatting sqref="H93:H94">
    <cfRule type="expression" dxfId="1088" priority="69">
      <formula>H93&gt;0</formula>
    </cfRule>
    <cfRule type="expression" dxfId="1087" priority="70">
      <formula>H93&lt;0</formula>
    </cfRule>
  </conditionalFormatting>
  <conditionalFormatting sqref="K93:K94">
    <cfRule type="expression" dxfId="1086" priority="67">
      <formula>K93&gt;0</formula>
    </cfRule>
    <cfRule type="expression" dxfId="1085" priority="68">
      <formula>K93&lt;0</formula>
    </cfRule>
  </conditionalFormatting>
  <conditionalFormatting sqref="F103:F105 H103:H105 K103:K105">
    <cfRule type="expression" dxfId="1084" priority="63">
      <formula>F103&gt;0</formula>
    </cfRule>
    <cfRule type="expression" dxfId="1083" priority="64">
      <formula>F103&lt;0</formula>
    </cfRule>
  </conditionalFormatting>
  <conditionalFormatting sqref="L95:L101 L149">
    <cfRule type="expression" dxfId="1082" priority="61">
      <formula>L95&gt;0</formula>
    </cfRule>
    <cfRule type="expression" dxfId="1081" priority="62">
      <formula>L95&lt;0</formula>
    </cfRule>
  </conditionalFormatting>
  <conditionalFormatting sqref="L52:L59">
    <cfRule type="expression" dxfId="1080" priority="59">
      <formula>L52&gt;0</formula>
    </cfRule>
    <cfRule type="expression" dxfId="1079" priority="60">
      <formula>L52&lt;0</formula>
    </cfRule>
  </conditionalFormatting>
  <conditionalFormatting sqref="L60:L92">
    <cfRule type="expression" dxfId="1078" priority="57">
      <formula>L60&gt;0</formula>
    </cfRule>
    <cfRule type="expression" dxfId="1077" priority="58">
      <formula>L60&lt;0</formula>
    </cfRule>
  </conditionalFormatting>
  <conditionalFormatting sqref="L93:L94">
    <cfRule type="expression" dxfId="1076" priority="55">
      <formula>L93&gt;0</formula>
    </cfRule>
    <cfRule type="expression" dxfId="1075" priority="56">
      <formula>L93&lt;0</formula>
    </cfRule>
  </conditionalFormatting>
  <conditionalFormatting sqref="L103:L105">
    <cfRule type="expression" dxfId="1074" priority="53">
      <formula>L103&gt;0</formula>
    </cfRule>
    <cfRule type="expression" dxfId="1073" priority="54">
      <formula>L103&lt;0</formula>
    </cfRule>
  </conditionalFormatting>
  <conditionalFormatting sqref="F112:F115 H112:H115">
    <cfRule type="expression" dxfId="1072" priority="51">
      <formula>F112&gt;0</formula>
    </cfRule>
    <cfRule type="expression" dxfId="1071" priority="52">
      <formula>F112&lt;0</formula>
    </cfRule>
  </conditionalFormatting>
  <conditionalFormatting sqref="K109:K111 F109:F111 H109:H111">
    <cfRule type="expression" dxfId="1070" priority="47">
      <formula>F109&gt;0</formula>
    </cfRule>
    <cfRule type="expression" dxfId="1069" priority="48">
      <formula>F109&lt;0</formula>
    </cfRule>
  </conditionalFormatting>
  <conditionalFormatting sqref="L109:L110">
    <cfRule type="expression" dxfId="1068" priority="45">
      <formula>L109&gt;0</formula>
    </cfRule>
    <cfRule type="expression" dxfId="1067" priority="46">
      <formula>L109&lt;0</formula>
    </cfRule>
  </conditionalFormatting>
  <conditionalFormatting sqref="K106:K108 F106:F108 H106:H108">
    <cfRule type="expression" dxfId="1066" priority="43">
      <formula>F106&gt;0</formula>
    </cfRule>
    <cfRule type="expression" dxfId="1065" priority="44">
      <formula>F106&lt;0</formula>
    </cfRule>
  </conditionalFormatting>
  <conditionalFormatting sqref="L107:L108">
    <cfRule type="expression" dxfId="1064" priority="41">
      <formula>L107&gt;0</formula>
    </cfRule>
    <cfRule type="expression" dxfId="1063" priority="42">
      <formula>L107&lt;0</formula>
    </cfRule>
  </conditionalFormatting>
  <conditionalFormatting sqref="H117:H120 F117:F120">
    <cfRule type="expression" dxfId="1062" priority="35">
      <formula>F117&gt;0</formula>
    </cfRule>
    <cfRule type="expression" dxfId="1061" priority="36">
      <formula>F117&lt;0</formula>
    </cfRule>
  </conditionalFormatting>
  <conditionalFormatting sqref="H121:H124 F121:F124">
    <cfRule type="expression" dxfId="1060" priority="31">
      <formula>F121&gt;0</formula>
    </cfRule>
    <cfRule type="expression" dxfId="1059" priority="32">
      <formula>F121&lt;0</formula>
    </cfRule>
  </conditionalFormatting>
  <conditionalFormatting sqref="F126:F131 H126:H131 K126:K131">
    <cfRule type="expression" dxfId="1058" priority="27">
      <formula>F126&gt;0</formula>
    </cfRule>
    <cfRule type="expression" dxfId="1057" priority="28">
      <formula>F126&lt;0</formula>
    </cfRule>
  </conditionalFormatting>
  <conditionalFormatting sqref="L130:L131">
    <cfRule type="expression" dxfId="1056" priority="21">
      <formula>L130&gt;0</formula>
    </cfRule>
    <cfRule type="expression" dxfId="1055" priority="22">
      <formula>L130&lt;0</formula>
    </cfRule>
  </conditionalFormatting>
  <conditionalFormatting sqref="F132:F134 H132:H134 K132:K135">
    <cfRule type="expression" dxfId="1054" priority="19">
      <formula>F132&gt;0</formula>
    </cfRule>
    <cfRule type="expression" dxfId="1053" priority="20">
      <formula>F132&lt;0</formula>
    </cfRule>
  </conditionalFormatting>
  <conditionalFormatting sqref="F135:F137 H135:H137 K136:K137">
    <cfRule type="expression" dxfId="1052" priority="15">
      <formula>F135&gt;0</formula>
    </cfRule>
    <cfRule type="expression" dxfId="1051" priority="16">
      <formula>F135&lt;0</formula>
    </cfRule>
  </conditionalFormatting>
  <conditionalFormatting sqref="F138:F140 H138:H140 K138:K140">
    <cfRule type="expression" dxfId="1050" priority="11">
      <formula>F138&gt;0</formula>
    </cfRule>
    <cfRule type="expression" dxfId="1049" priority="12">
      <formula>F138&lt;0</formula>
    </cfRule>
  </conditionalFormatting>
  <conditionalFormatting sqref="F141:F143 H141:H143 K141:K143">
    <cfRule type="expression" dxfId="1048" priority="7">
      <formula>F141&gt;0</formula>
    </cfRule>
    <cfRule type="expression" dxfId="1047" priority="8">
      <formula>F141&lt;0</formula>
    </cfRule>
  </conditionalFormatting>
  <conditionalFormatting sqref="F144:F146 H144:H146 K144:K146">
    <cfRule type="expression" dxfId="1046" priority="3">
      <formula>F144&gt;0</formula>
    </cfRule>
    <cfRule type="expression" dxfId="1045" priority="4">
      <formula>F144&lt;0</formula>
    </cfRule>
  </conditionalFormatting>
  <conditionalFormatting sqref="L146">
    <cfRule type="expression" dxfId="1044" priority="1">
      <formula>L146&gt;0</formula>
    </cfRule>
    <cfRule type="expression" dxfId="1043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8" t="s">
        <v>78</v>
      </c>
      <c r="P40" s="87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42" priority="9">
      <formula>F39&gt;0</formula>
    </cfRule>
    <cfRule type="expression" dxfId="1041" priority="10">
      <formula>F39&lt;0</formula>
    </cfRule>
  </conditionalFormatting>
  <conditionalFormatting sqref="F25:F38">
    <cfRule type="expression" dxfId="1040" priority="7">
      <formula>F25&gt;0</formula>
    </cfRule>
    <cfRule type="expression" dxfId="1039" priority="8">
      <formula>F25&lt;0</formula>
    </cfRule>
  </conditionalFormatting>
  <conditionalFormatting sqref="H25:H38">
    <cfRule type="expression" dxfId="1038" priority="5">
      <formula>H25&gt;0</formula>
    </cfRule>
    <cfRule type="expression" dxfId="1037" priority="6">
      <formula>H25&lt;0</formula>
    </cfRule>
  </conditionalFormatting>
  <conditionalFormatting sqref="Q7">
    <cfRule type="expression" dxfId="1036" priority="3">
      <formula>Q7&gt;0</formula>
    </cfRule>
    <cfRule type="expression" dxfId="1035" priority="4">
      <formula>Q7&lt;0</formula>
    </cfRule>
  </conditionalFormatting>
  <conditionalFormatting sqref="Q8">
    <cfRule type="expression" dxfId="1034" priority="1">
      <formula>Q8&gt;0</formula>
    </cfRule>
    <cfRule type="expression" dxfId="103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8" t="s">
        <v>78</v>
      </c>
      <c r="P14" s="878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32" priority="29">
      <formula>F29&gt;0</formula>
    </cfRule>
    <cfRule type="expression" dxfId="1031" priority="30">
      <formula>F29&lt;0</formula>
    </cfRule>
  </conditionalFormatting>
  <conditionalFormatting sqref="Q7">
    <cfRule type="expression" dxfId="1030" priority="27">
      <formula>Q7&gt;0</formula>
    </cfRule>
    <cfRule type="expression" dxfId="1029" priority="28">
      <formula>Q7&lt;0</formula>
    </cfRule>
  </conditionalFormatting>
  <conditionalFormatting sqref="Q8">
    <cfRule type="expression" dxfId="1028" priority="25">
      <formula>Q8&gt;0</formula>
    </cfRule>
    <cfRule type="expression" dxfId="1027" priority="26">
      <formula>Q8&lt;0</formula>
    </cfRule>
  </conditionalFormatting>
  <conditionalFormatting sqref="F96:F110">
    <cfRule type="expression" dxfId="1026" priority="19">
      <formula>F96&gt;0</formula>
    </cfRule>
    <cfRule type="expression" dxfId="1025" priority="20">
      <formula>F96&lt;0</formula>
    </cfRule>
  </conditionalFormatting>
  <conditionalFormatting sqref="H96:H110">
    <cfRule type="expression" dxfId="1024" priority="17">
      <formula>H96&gt;0</formula>
    </cfRule>
    <cfRule type="expression" dxfId="1023" priority="18">
      <formula>H96&lt;0</formula>
    </cfRule>
  </conditionalFormatting>
  <conditionalFormatting sqref="Q10">
    <cfRule type="expression" dxfId="1022" priority="15">
      <formula>Q10&gt;0</formula>
    </cfRule>
    <cfRule type="expression" dxfId="1021" priority="16">
      <formula>Q10&lt;0</formula>
    </cfRule>
  </conditionalFormatting>
  <conditionalFormatting sqref="L29:L38">
    <cfRule type="expression" dxfId="1020" priority="9">
      <formula>L29&gt;0</formula>
    </cfRule>
    <cfRule type="expression" dxfId="1019" priority="10">
      <formula>L29&lt;0</formula>
    </cfRule>
  </conditionalFormatting>
  <conditionalFormatting sqref="F27:F29 H27:H29 J25:K29">
    <cfRule type="expression" dxfId="1018" priority="7">
      <formula>F25&gt;0</formula>
    </cfRule>
    <cfRule type="expression" dxfId="1017" priority="8">
      <formula>F25&lt;0</formula>
    </cfRule>
  </conditionalFormatting>
  <conditionalFormatting sqref="L25:L29">
    <cfRule type="expression" dxfId="1016" priority="5">
      <formula>L25&gt;0</formula>
    </cfRule>
    <cfRule type="expression" dxfId="1015" priority="6">
      <formula>L25&lt;0</formula>
    </cfRule>
  </conditionalFormatting>
  <conditionalFormatting sqref="F25:F26">
    <cfRule type="expression" dxfId="1014" priority="3">
      <formula>F25&gt;0</formula>
    </cfRule>
    <cfRule type="expression" dxfId="1013" priority="4">
      <formula>F25&lt;0</formula>
    </cfRule>
  </conditionalFormatting>
  <conditionalFormatting sqref="H25:H26">
    <cfRule type="expression" dxfId="1012" priority="1">
      <formula>H25&gt;0</formula>
    </cfRule>
    <cfRule type="expression" dxfId="101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71.078499999999991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89.789900000000003</v>
      </c>
      <c r="R4" s="425">
        <v>-1.3299999999999999E-2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3591.596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748.45600000000059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748.45600000000059</v>
      </c>
      <c r="T8" s="1"/>
      <c r="U8" t="s">
        <v>959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0.26324978720710229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2.5392610972949071E-2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18.8634243697479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8" t="s">
        <v>78</v>
      </c>
      <c r="P18" s="878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98.768890000000013</v>
      </c>
      <c r="W19" s="134"/>
    </row>
    <row r="20" spans="1:23" x14ac:dyDescent="0.25">
      <c r="O20" s="81">
        <v>1.0900000000000001</v>
      </c>
      <c r="P20" s="81">
        <f t="shared" ref="P20:P39" si="1">O20*$Q$4</f>
        <v>97.870991000000004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96.973092000000008</v>
      </c>
      <c r="W21" s="134"/>
    </row>
    <row r="22" spans="1:23" x14ac:dyDescent="0.25">
      <c r="O22" s="81">
        <v>1.07</v>
      </c>
      <c r="P22" s="81">
        <f t="shared" si="1"/>
        <v>96.075193000000013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95.177294000000003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94.279395000000008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93.381496000000013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92.483597000000003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91.585698000000008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90.687798999999998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89.789900000000003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88.892001000000008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87.994101999999998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87.096203000000003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86.198303999999993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85.300404999999998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84.402506000000002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83.504607000000007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82.606708000000012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81.708809000000002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80.810910000000007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179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10" priority="35">
      <formula>F60&gt;0</formula>
    </cfRule>
    <cfRule type="expression" dxfId="1009" priority="36">
      <formula>F60&lt;0</formula>
    </cfRule>
  </conditionalFormatting>
  <conditionalFormatting sqref="Q7">
    <cfRule type="expression" dxfId="1008" priority="33">
      <formula>Q7&gt;0</formula>
    </cfRule>
    <cfRule type="expression" dxfId="1007" priority="34">
      <formula>Q7&lt;0</formula>
    </cfRule>
  </conditionalFormatting>
  <conditionalFormatting sqref="Q8">
    <cfRule type="expression" dxfId="1006" priority="31">
      <formula>Q8&gt;0</formula>
    </cfRule>
    <cfRule type="expression" dxfId="1005" priority="32">
      <formula>Q8&lt;0</formula>
    </cfRule>
  </conditionalFormatting>
  <conditionalFormatting sqref="F25:F29 F34:F59">
    <cfRule type="expression" dxfId="1004" priority="29">
      <formula>F25&gt;0</formula>
    </cfRule>
    <cfRule type="expression" dxfId="1003" priority="30">
      <formula>F25&lt;0</formula>
    </cfRule>
  </conditionalFormatting>
  <conditionalFormatting sqref="H25:H29 H34:H59">
    <cfRule type="expression" dxfId="1002" priority="27">
      <formula>H25&gt;0</formula>
    </cfRule>
    <cfRule type="expression" dxfId="1001" priority="28">
      <formula>H25&lt;0</formula>
    </cfRule>
  </conditionalFormatting>
  <conditionalFormatting sqref="F89:F110">
    <cfRule type="expression" dxfId="1000" priority="25">
      <formula>F89&gt;0</formula>
    </cfRule>
    <cfRule type="expression" dxfId="999" priority="26">
      <formula>F89&lt;0</formula>
    </cfRule>
  </conditionalFormatting>
  <conditionalFormatting sqref="H89:H110">
    <cfRule type="expression" dxfId="998" priority="23">
      <formula>H89&gt;0</formula>
    </cfRule>
    <cfRule type="expression" dxfId="997" priority="24">
      <formula>H89&lt;0</formula>
    </cfRule>
  </conditionalFormatting>
  <conditionalFormatting sqref="Q10">
    <cfRule type="expression" dxfId="996" priority="21">
      <formula>Q10&gt;0</formula>
    </cfRule>
    <cfRule type="expression" dxfId="995" priority="22">
      <formula>Q10&lt;0</formula>
    </cfRule>
  </conditionalFormatting>
  <conditionalFormatting sqref="J25:J32 J34:J38">
    <cfRule type="expression" dxfId="994" priority="19">
      <formula>J25&gt;0</formula>
    </cfRule>
    <cfRule type="expression" dxfId="993" priority="20">
      <formula>J25&lt;0</formula>
    </cfRule>
  </conditionalFormatting>
  <conditionalFormatting sqref="K25:K30">
    <cfRule type="expression" dxfId="992" priority="17">
      <formula>K25&gt;0</formula>
    </cfRule>
    <cfRule type="expression" dxfId="991" priority="18">
      <formula>K25&lt;0</formula>
    </cfRule>
  </conditionalFormatting>
  <conditionalFormatting sqref="L25:L38">
    <cfRule type="expression" dxfId="990" priority="15">
      <formula>L25&gt;0</formula>
    </cfRule>
    <cfRule type="expression" dxfId="989" priority="16">
      <formula>L25&lt;0</formula>
    </cfRule>
  </conditionalFormatting>
  <conditionalFormatting sqref="F30:F33">
    <cfRule type="expression" dxfId="988" priority="13">
      <formula>F30&gt;0</formula>
    </cfRule>
    <cfRule type="expression" dxfId="987" priority="14">
      <formula>F30&lt;0</formula>
    </cfRule>
  </conditionalFormatting>
  <conditionalFormatting sqref="H30:H33">
    <cfRule type="expression" dxfId="986" priority="11">
      <formula>H30&gt;0</formula>
    </cfRule>
    <cfRule type="expression" dxfId="985" priority="12">
      <formula>H30&lt;0</formula>
    </cfRule>
  </conditionalFormatting>
  <conditionalFormatting sqref="L39:L44">
    <cfRule type="expression" dxfId="984" priority="3">
      <formula>L39&gt;0</formula>
    </cfRule>
    <cfRule type="expression" dxfId="983" priority="4">
      <formula>L39&lt;0</formula>
    </cfRule>
  </conditionalFormatting>
  <conditionalFormatting sqref="L45:L46">
    <cfRule type="expression" dxfId="982" priority="1">
      <formula>L45&gt;0</formula>
    </cfRule>
    <cfRule type="expression" dxfId="981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8" t="s">
        <v>78</v>
      </c>
      <c r="P16" s="87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80" priority="49">
      <formula>Q7&gt;0</formula>
    </cfRule>
    <cfRule type="expression" dxfId="979" priority="50">
      <formula>Q7&lt;0</formula>
    </cfRule>
  </conditionalFormatting>
  <conditionalFormatting sqref="Q8">
    <cfRule type="expression" dxfId="978" priority="47">
      <formula>Q8&gt;0</formula>
    </cfRule>
    <cfRule type="expression" dxfId="977" priority="48">
      <formula>Q8&lt;0</formula>
    </cfRule>
  </conditionalFormatting>
  <conditionalFormatting sqref="F26:F38">
    <cfRule type="expression" dxfId="976" priority="45">
      <formula>F26&gt;0</formula>
    </cfRule>
    <cfRule type="expression" dxfId="975" priority="46">
      <formula>F26&lt;0</formula>
    </cfRule>
  </conditionalFormatting>
  <conditionalFormatting sqref="H26:H38">
    <cfRule type="expression" dxfId="974" priority="43">
      <formula>H26&gt;0</formula>
    </cfRule>
    <cfRule type="expression" dxfId="973" priority="44">
      <formula>H26&lt;0</formula>
    </cfRule>
  </conditionalFormatting>
  <conditionalFormatting sqref="H25">
    <cfRule type="expression" dxfId="972" priority="23">
      <formula>H25&gt;0</formula>
    </cfRule>
    <cfRule type="expression" dxfId="971" priority="24">
      <formula>H25&lt;0</formula>
    </cfRule>
  </conditionalFormatting>
  <conditionalFormatting sqref="Q10">
    <cfRule type="expression" dxfId="970" priority="37">
      <formula>Q10&gt;0</formula>
    </cfRule>
    <cfRule type="expression" dxfId="969" priority="38">
      <formula>Q10&lt;0</formula>
    </cfRule>
  </conditionalFormatting>
  <conditionalFormatting sqref="F25">
    <cfRule type="expression" dxfId="968" priority="25">
      <formula>F25&gt;0</formula>
    </cfRule>
    <cfRule type="expression" dxfId="967" priority="26">
      <formula>F25&lt;0</formula>
    </cfRule>
  </conditionalFormatting>
  <conditionalFormatting sqref="J65:K72">
    <cfRule type="expression" dxfId="966" priority="19">
      <formula>J65&gt;0</formula>
    </cfRule>
    <cfRule type="expression" dxfId="965" priority="20">
      <formula>J65&lt;0</formula>
    </cfRule>
  </conditionalFormatting>
  <conditionalFormatting sqref="F65:F83 F89">
    <cfRule type="expression" dxfId="964" priority="17">
      <formula>F65&gt;0</formula>
    </cfRule>
    <cfRule type="expression" dxfId="963" priority="18">
      <formula>F65&lt;0</formula>
    </cfRule>
  </conditionalFormatting>
  <conditionalFormatting sqref="H65:H83 H89">
    <cfRule type="expression" dxfId="962" priority="15">
      <formula>H65&gt;0</formula>
    </cfRule>
    <cfRule type="expression" dxfId="961" priority="16">
      <formula>H65&lt;0</formula>
    </cfRule>
  </conditionalFormatting>
  <conditionalFormatting sqref="J76:J78">
    <cfRule type="expression" dxfId="960" priority="13">
      <formula>J76&gt;0</formula>
    </cfRule>
    <cfRule type="expression" dxfId="959" priority="14">
      <formula>J76&lt;0</formula>
    </cfRule>
  </conditionalFormatting>
  <conditionalFormatting sqref="K76:K78">
    <cfRule type="expression" dxfId="958" priority="11">
      <formula>K76&gt;0</formula>
    </cfRule>
    <cfRule type="expression" dxfId="957" priority="12">
      <formula>K76&lt;0</formula>
    </cfRule>
  </conditionalFormatting>
  <conditionalFormatting sqref="L65:L78">
    <cfRule type="expression" dxfId="956" priority="9">
      <formula>L65&gt;0</formula>
    </cfRule>
    <cfRule type="expression" dxfId="955" priority="10">
      <formula>L65&lt;0</formula>
    </cfRule>
  </conditionalFormatting>
  <conditionalFormatting sqref="F84:F88">
    <cfRule type="expression" dxfId="954" priority="7">
      <formula>F84&gt;0</formula>
    </cfRule>
    <cfRule type="expression" dxfId="953" priority="8">
      <formula>F84&lt;0</formula>
    </cfRule>
  </conditionalFormatting>
  <conditionalFormatting sqref="H84:H88">
    <cfRule type="expression" dxfId="952" priority="5">
      <formula>H84&gt;0</formula>
    </cfRule>
    <cfRule type="expression" dxfId="951" priority="6">
      <formula>H84&lt;0</formula>
    </cfRule>
  </conditionalFormatting>
  <conditionalFormatting sqref="M65:M78">
    <cfRule type="expression" dxfId="950" priority="3">
      <formula>M65&gt;0</formula>
    </cfRule>
    <cfRule type="expression" dxfId="949" priority="4">
      <formula>M65&lt;0</formula>
    </cfRule>
  </conditionalFormatting>
  <conditionalFormatting sqref="M26:M31">
    <cfRule type="expression" dxfId="948" priority="1">
      <formula>M26&gt;0</formula>
    </cfRule>
    <cfRule type="expression" dxfId="94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topLeftCell="I1" workbookViewId="0">
      <pane ySplit="1" topLeftCell="A11" activePane="bottomLeft" state="frozen"/>
      <selection activeCell="A2" sqref="A2"/>
      <selection pane="bottomLeft" activeCell="U21" sqref="U21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200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339</v>
      </c>
      <c r="AJ2">
        <f>$Q$2*$Q$4</f>
        <v>5086</v>
      </c>
      <c r="AK2">
        <f ca="1">AJ2*EXP(-$X$2 * AI2/365.25)</f>
        <v>13858.151246753861</v>
      </c>
      <c r="AM2" s="2">
        <f>Q10</f>
        <v>0</v>
      </c>
      <c r="AO2">
        <f ca="1" xml:space="preserve"> (SUM(AB:AB) - SUM(AE:AE) - SUM(AH:AH) - SUM(AK:AK))/SUM(AB:AB)</f>
        <v>-0.96617930485550241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32.819449999999961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339</v>
      </c>
      <c r="AJ3">
        <f t="shared" ref="AJ3:AJ17" si="11">$Q$2*$Q$4</f>
        <v>5086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25.43</v>
      </c>
      <c r="R4" s="425">
        <v>2.3999999999999998E-3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339</v>
      </c>
      <c r="AJ4">
        <f t="shared" si="11"/>
        <v>5086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5086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339</v>
      </c>
      <c r="AJ5">
        <f t="shared" si="11"/>
        <v>5086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6563.8899999999921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339</v>
      </c>
      <c r="AJ6">
        <f t="shared" si="11"/>
        <v>5086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-1477.8899999999921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339</v>
      </c>
      <c r="AJ7">
        <f t="shared" si="11"/>
        <v>5086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-1477.8899999999921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339</v>
      </c>
      <c r="AJ8">
        <f t="shared" si="11"/>
        <v>5086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-0.22515459582655925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339</v>
      </c>
      <c r="AJ9">
        <f t="shared" si="11"/>
        <v>5086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339</v>
      </c>
      <c r="AJ10">
        <f t="shared" si="11"/>
        <v>5086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4.089657884388518E-2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339</v>
      </c>
      <c r="AJ11">
        <f t="shared" si="11"/>
        <v>5086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1329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339</v>
      </c>
      <c r="AJ12">
        <f t="shared" si="11"/>
        <v>5086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14.958823529411765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339</v>
      </c>
      <c r="AJ13">
        <f t="shared" si="11"/>
        <v>5086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339</v>
      </c>
      <c r="AJ14">
        <f t="shared" si="11"/>
        <v>5086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339</v>
      </c>
      <c r="AJ15">
        <f t="shared" si="11"/>
        <v>5086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339</v>
      </c>
      <c r="AJ16">
        <f t="shared" si="11"/>
        <v>5086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339</v>
      </c>
      <c r="AJ17">
        <f t="shared" si="11"/>
        <v>5086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8" t="s">
        <v>78</v>
      </c>
      <c r="P18" s="878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27.973000000000003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27.718700000000002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27.464400000000001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27.210100000000001</v>
      </c>
      <c r="T22" s="694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26.9558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1497</v>
      </c>
      <c r="I24" s="18"/>
      <c r="J24" s="18"/>
      <c r="K24" s="18">
        <f>SUM(K2:K14)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26.701499999999999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26.447200000000002</v>
      </c>
      <c r="T25" s="694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26.192900000000002</v>
      </c>
      <c r="T26" s="709"/>
      <c r="W26" s="134"/>
    </row>
    <row r="27" spans="1:39" x14ac:dyDescent="0.25">
      <c r="O27" s="81">
        <v>1.02</v>
      </c>
      <c r="P27" s="81">
        <f t="shared" si="13"/>
        <v>25.938600000000001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25.6843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25.43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25.175699999999999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24.921399999999998</v>
      </c>
      <c r="T31" s="1">
        <v>43432</v>
      </c>
      <c r="U31" t="s">
        <v>1332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24.667099999999998</v>
      </c>
      <c r="U32" t="s">
        <v>1330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24.412799999999997</v>
      </c>
      <c r="U33" t="s">
        <v>1331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24.1585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23.904199999999999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23.649900000000002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23.395600000000002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23.141300000000001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22.887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46" priority="31">
      <formula>F31&gt;0</formula>
    </cfRule>
    <cfRule type="expression" dxfId="945" priority="32">
      <formula>F31&lt;0</formula>
    </cfRule>
  </conditionalFormatting>
  <conditionalFormatting sqref="Q7">
    <cfRule type="expression" dxfId="944" priority="29">
      <formula>Q7&gt;0</formula>
    </cfRule>
    <cfRule type="expression" dxfId="943" priority="30">
      <formula>Q7&lt;0</formula>
    </cfRule>
  </conditionalFormatting>
  <conditionalFormatting sqref="Q8">
    <cfRule type="expression" dxfId="942" priority="27">
      <formula>Q8&gt;0</formula>
    </cfRule>
    <cfRule type="expression" dxfId="941" priority="28">
      <formula>Q8&lt;0</formula>
    </cfRule>
  </conditionalFormatting>
  <conditionalFormatting sqref="F111:F132">
    <cfRule type="expression" dxfId="940" priority="21">
      <formula>F111&gt;0</formula>
    </cfRule>
    <cfRule type="expression" dxfId="939" priority="22">
      <formula>F111&lt;0</formula>
    </cfRule>
  </conditionalFormatting>
  <conditionalFormatting sqref="H111:H132">
    <cfRule type="expression" dxfId="938" priority="19">
      <formula>H111&gt;0</formula>
    </cfRule>
    <cfRule type="expression" dxfId="937" priority="20">
      <formula>H111&lt;0</formula>
    </cfRule>
  </conditionalFormatting>
  <conditionalFormatting sqref="Q10">
    <cfRule type="expression" dxfId="936" priority="17">
      <formula>Q10&gt;0</formula>
    </cfRule>
    <cfRule type="expression" dxfId="935" priority="18">
      <formula>Q10&lt;0</formula>
    </cfRule>
  </conditionalFormatting>
  <conditionalFormatting sqref="J31:J44">
    <cfRule type="expression" dxfId="934" priority="15">
      <formula>J31&gt;0</formula>
    </cfRule>
    <cfRule type="expression" dxfId="933" priority="16">
      <formula>J31&lt;0</formula>
    </cfRule>
  </conditionalFormatting>
  <conditionalFormatting sqref="K31:K44">
    <cfRule type="expression" dxfId="932" priority="13">
      <formula>K31&gt;0</formula>
    </cfRule>
    <cfRule type="expression" dxfId="931" priority="14">
      <formula>K31&lt;0</formula>
    </cfRule>
  </conditionalFormatting>
  <conditionalFormatting sqref="L31:L44">
    <cfRule type="expression" dxfId="930" priority="11">
      <formula>L31&gt;0</formula>
    </cfRule>
    <cfRule type="expression" dxfId="929" priority="12">
      <formula>L31&lt;0</formula>
    </cfRule>
  </conditionalFormatting>
  <conditionalFormatting sqref="H66:H72 F66:F72">
    <cfRule type="expression" dxfId="928" priority="9">
      <formula>F66&gt;0</formula>
    </cfRule>
    <cfRule type="expression" dxfId="927" priority="10">
      <formula>F66&lt;0</formula>
    </cfRule>
  </conditionalFormatting>
  <conditionalFormatting sqref="H73:H76 F73:F76">
    <cfRule type="expression" dxfId="926" priority="7">
      <formula>F73&gt;0</formula>
    </cfRule>
    <cfRule type="expression" dxfId="925" priority="8">
      <formula>F73&lt;0</formula>
    </cfRule>
  </conditionalFormatting>
  <conditionalFormatting sqref="F83:F84 H83:H84">
    <cfRule type="expression" dxfId="924" priority="5">
      <formula>F83&gt;0</formula>
    </cfRule>
    <cfRule type="expression" dxfId="923" priority="6">
      <formula>F83&lt;0</formula>
    </cfRule>
  </conditionalFormatting>
  <conditionalFormatting sqref="F81:F82 H81:H82">
    <cfRule type="expression" dxfId="922" priority="3">
      <formula>F81&gt;0</formula>
    </cfRule>
    <cfRule type="expression" dxfId="921" priority="4">
      <formula>F81&lt;0</formula>
    </cfRule>
  </conditionalFormatting>
  <conditionalFormatting sqref="F79:F80 H79:H80">
    <cfRule type="expression" dxfId="920" priority="1">
      <formula>F79&gt;0</formula>
    </cfRule>
    <cfRule type="expression" dxfId="919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6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6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18" priority="137">
      <formula>F30&gt;0</formula>
    </cfRule>
    <cfRule type="expression" dxfId="917" priority="138">
      <formula>F30&lt;0</formula>
    </cfRule>
  </conditionalFormatting>
  <conditionalFormatting sqref="H47:H58">
    <cfRule type="expression" dxfId="916" priority="129">
      <formula>H47&gt;0</formula>
    </cfRule>
    <cfRule type="expression" dxfId="915" priority="130">
      <formula>H47&lt;0</formula>
    </cfRule>
  </conditionalFormatting>
  <conditionalFormatting sqref="H59">
    <cfRule type="expression" dxfId="914" priority="119">
      <formula>H59&gt;0</formula>
    </cfRule>
    <cfRule type="expression" dxfId="913" priority="120">
      <formula>H59&lt;0</formula>
    </cfRule>
  </conditionalFormatting>
  <conditionalFormatting sqref="H60">
    <cfRule type="expression" dxfId="912" priority="115">
      <formula>H60&gt;0</formula>
    </cfRule>
    <cfRule type="expression" dxfId="911" priority="116">
      <formula>H60&lt;0</formula>
    </cfRule>
  </conditionalFormatting>
  <conditionalFormatting sqref="H61:H66">
    <cfRule type="expression" dxfId="910" priority="111">
      <formula>H61&gt;0</formula>
    </cfRule>
    <cfRule type="expression" dxfId="909" priority="112">
      <formula>H61&lt;0</formula>
    </cfRule>
  </conditionalFormatting>
  <conditionalFormatting sqref="Q8">
    <cfRule type="expression" dxfId="908" priority="95">
      <formula>Q8&gt;0</formula>
    </cfRule>
    <cfRule type="expression" dxfId="907" priority="96">
      <formula>Q8&lt;0</formula>
    </cfRule>
  </conditionalFormatting>
  <conditionalFormatting sqref="Q7">
    <cfRule type="expression" dxfId="906" priority="97">
      <formula>Q7&gt;0</formula>
    </cfRule>
    <cfRule type="expression" dxfId="905" priority="98">
      <formula>Q7&lt;0</formula>
    </cfRule>
  </conditionalFormatting>
  <conditionalFormatting sqref="F178 H178">
    <cfRule type="expression" dxfId="904" priority="93">
      <formula>F178&gt;0</formula>
    </cfRule>
    <cfRule type="expression" dxfId="903" priority="94">
      <formula>F178&lt;0</formula>
    </cfRule>
  </conditionalFormatting>
  <conditionalFormatting sqref="Q10">
    <cfRule type="expression" dxfId="902" priority="87">
      <formula>Q10&gt;0</formula>
    </cfRule>
    <cfRule type="expression" dxfId="901" priority="88">
      <formula>Q10&lt;0</formula>
    </cfRule>
  </conditionalFormatting>
  <conditionalFormatting sqref="Q9">
    <cfRule type="expression" dxfId="900" priority="81">
      <formula>Q9&gt;0</formula>
    </cfRule>
    <cfRule type="expression" dxfId="899" priority="82">
      <formula>Q9&lt;0</formula>
    </cfRule>
  </conditionalFormatting>
  <conditionalFormatting sqref="F201:F248">
    <cfRule type="expression" dxfId="898" priority="41">
      <formula>F201&gt;0</formula>
    </cfRule>
    <cfRule type="expression" dxfId="897" priority="42">
      <formula>F201&lt;0</formula>
    </cfRule>
  </conditionalFormatting>
  <conditionalFormatting sqref="H201:H248">
    <cfRule type="expression" dxfId="896" priority="39">
      <formula>H201&gt;0</formula>
    </cfRule>
    <cfRule type="expression" dxfId="895" priority="40">
      <formula>H201&lt;0</formula>
    </cfRule>
  </conditionalFormatting>
  <conditionalFormatting sqref="J208">
    <cfRule type="expression" dxfId="894" priority="37">
      <formula>J208&gt;0</formula>
    </cfRule>
    <cfRule type="expression" dxfId="893" priority="38">
      <formula>J208&lt;0</formula>
    </cfRule>
  </conditionalFormatting>
  <conditionalFormatting sqref="J214:J215">
    <cfRule type="expression" dxfId="892" priority="35">
      <formula>J214&gt;0</formula>
    </cfRule>
    <cfRule type="expression" dxfId="891" priority="36">
      <formula>J214&lt;0</formula>
    </cfRule>
  </conditionalFormatting>
  <conditionalFormatting sqref="J216">
    <cfRule type="expression" dxfId="890" priority="33">
      <formula>J216&gt;0</formula>
    </cfRule>
    <cfRule type="expression" dxfId="889" priority="34">
      <formula>J216&lt;0</formula>
    </cfRule>
  </conditionalFormatting>
  <conditionalFormatting sqref="J217:J219 J221:J224">
    <cfRule type="expression" dxfId="888" priority="31">
      <formula>J217&gt;0</formula>
    </cfRule>
    <cfRule type="expression" dxfId="887" priority="32">
      <formula>J217&lt;0</formula>
    </cfRule>
  </conditionalFormatting>
  <conditionalFormatting sqref="K208">
    <cfRule type="expression" dxfId="886" priority="29">
      <formula>K208&gt;0</formula>
    </cfRule>
    <cfRule type="expression" dxfId="885" priority="30">
      <formula>K208&lt;0</formula>
    </cfRule>
  </conditionalFormatting>
  <conditionalFormatting sqref="K214:K215">
    <cfRule type="expression" dxfId="884" priority="27">
      <formula>K214&gt;0</formula>
    </cfRule>
    <cfRule type="expression" dxfId="883" priority="28">
      <formula>K214&lt;0</formula>
    </cfRule>
  </conditionalFormatting>
  <conditionalFormatting sqref="K216">
    <cfRule type="expression" dxfId="882" priority="25">
      <formula>K216&gt;0</formula>
    </cfRule>
    <cfRule type="expression" dxfId="881" priority="26">
      <formula>K216&lt;0</formula>
    </cfRule>
  </conditionalFormatting>
  <conditionalFormatting sqref="K217:K224">
    <cfRule type="expression" dxfId="880" priority="23">
      <formula>K217&gt;0</formula>
    </cfRule>
    <cfRule type="expression" dxfId="879" priority="24">
      <formula>K217&lt;0</formula>
    </cfRule>
  </conditionalFormatting>
  <conditionalFormatting sqref="L208">
    <cfRule type="expression" dxfId="878" priority="21">
      <formula>L208&gt;0</formula>
    </cfRule>
    <cfRule type="expression" dxfId="877" priority="22">
      <formula>L208&lt;0</formula>
    </cfRule>
  </conditionalFormatting>
  <conditionalFormatting sqref="L214:L215">
    <cfRule type="expression" dxfId="876" priority="19">
      <formula>L214&gt;0</formula>
    </cfRule>
    <cfRule type="expression" dxfId="875" priority="20">
      <formula>L214&lt;0</formula>
    </cfRule>
  </conditionalFormatting>
  <conditionalFormatting sqref="L216">
    <cfRule type="expression" dxfId="874" priority="17">
      <formula>L216&gt;0</formula>
    </cfRule>
    <cfRule type="expression" dxfId="873" priority="18">
      <formula>L216&lt;0</formula>
    </cfRule>
  </conditionalFormatting>
  <conditionalFormatting sqref="L217:L224">
    <cfRule type="expression" dxfId="872" priority="15">
      <formula>L217&gt;0</formula>
    </cfRule>
    <cfRule type="expression" dxfId="871" priority="16">
      <formula>L217&lt;0</formula>
    </cfRule>
  </conditionalFormatting>
  <conditionalFormatting sqref="K225">
    <cfRule type="expression" dxfId="870" priority="13">
      <formula>K225&gt;0</formula>
    </cfRule>
    <cfRule type="expression" dxfId="869" priority="14">
      <formula>K225&lt;0</formula>
    </cfRule>
  </conditionalFormatting>
  <conditionalFormatting sqref="L225:L232">
    <cfRule type="expression" dxfId="868" priority="11">
      <formula>L225&gt;0</formula>
    </cfRule>
    <cfRule type="expression" dxfId="867" priority="12">
      <formula>L225&lt;0</formula>
    </cfRule>
  </conditionalFormatting>
  <conditionalFormatting sqref="K226">
    <cfRule type="expression" dxfId="866" priority="9">
      <formula>K226&gt;0</formula>
    </cfRule>
    <cfRule type="expression" dxfId="865" priority="10">
      <formula>K226&lt;0</formula>
    </cfRule>
  </conditionalFormatting>
  <conditionalFormatting sqref="K227">
    <cfRule type="expression" dxfId="864" priority="7">
      <formula>K227&gt;0</formula>
    </cfRule>
    <cfRule type="expression" dxfId="863" priority="8">
      <formula>K227&lt;0</formula>
    </cfRule>
  </conditionalFormatting>
  <conditionalFormatting sqref="K228:K248">
    <cfRule type="expression" dxfId="862" priority="5">
      <formula>K228&gt;0</formula>
    </cfRule>
    <cfRule type="expression" dxfId="861" priority="6">
      <formula>K228&lt;0</formula>
    </cfRule>
  </conditionalFormatting>
  <conditionalFormatting sqref="L233:L237">
    <cfRule type="expression" dxfId="860" priority="3">
      <formula>L233&gt;0</formula>
    </cfRule>
    <cfRule type="expression" dxfId="859" priority="4">
      <formula>L233&lt;0</formula>
    </cfRule>
  </conditionalFormatting>
  <conditionalFormatting sqref="L238:L243">
    <cfRule type="expression" dxfId="858" priority="1">
      <formula>L238&gt;0</formula>
    </cfRule>
    <cfRule type="expression" dxfId="85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8" t="s">
        <v>78</v>
      </c>
      <c r="P40" s="87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56" priority="11">
      <formula>F27&gt;0</formula>
    </cfRule>
    <cfRule type="expression" dxfId="855" priority="12">
      <formula>F27&lt;0</formula>
    </cfRule>
  </conditionalFormatting>
  <conditionalFormatting sqref="H27:H29">
    <cfRule type="expression" dxfId="854" priority="9">
      <formula>H27&gt;0</formula>
    </cfRule>
    <cfRule type="expression" dxfId="853" priority="10">
      <formula>H27&lt;0</formula>
    </cfRule>
  </conditionalFormatting>
  <conditionalFormatting sqref="F23:F26">
    <cfRule type="expression" dxfId="852" priority="7">
      <formula>F23&gt;0</formula>
    </cfRule>
    <cfRule type="expression" dxfId="851" priority="8">
      <formula>F23&lt;0</formula>
    </cfRule>
  </conditionalFormatting>
  <conditionalFormatting sqref="H23:H26">
    <cfRule type="expression" dxfId="850" priority="5">
      <formula>H23&gt;0</formula>
    </cfRule>
    <cfRule type="expression" dxfId="849" priority="6">
      <formula>H23&lt;0</formula>
    </cfRule>
  </conditionalFormatting>
  <conditionalFormatting sqref="Q8">
    <cfRule type="expression" dxfId="848" priority="1">
      <formula>Q8&gt;0</formula>
    </cfRule>
    <cfRule type="expression" dxfId="847" priority="2">
      <formula>Q8&lt;0</formula>
    </cfRule>
  </conditionalFormatting>
  <conditionalFormatting sqref="Q7">
    <cfRule type="expression" dxfId="846" priority="3">
      <formula>Q7&gt;0</formula>
    </cfRule>
    <cfRule type="expression" dxfId="84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8" t="s">
        <v>78</v>
      </c>
      <c r="P40" s="87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44" priority="7">
      <formula>F21&gt;0</formula>
    </cfRule>
    <cfRule type="expression" dxfId="843" priority="8">
      <formula>F21&lt;0</formula>
    </cfRule>
  </conditionalFormatting>
  <conditionalFormatting sqref="F22">
    <cfRule type="expression" dxfId="842" priority="5">
      <formula>F22&gt;0</formula>
    </cfRule>
    <cfRule type="expression" dxfId="841" priority="6">
      <formula>F22&lt;0</formula>
    </cfRule>
  </conditionalFormatting>
  <conditionalFormatting sqref="Q8">
    <cfRule type="expression" dxfId="840" priority="1">
      <formula>Q8&gt;0</formula>
    </cfRule>
    <cfRule type="expression" dxfId="839" priority="2">
      <formula>Q8&lt;0</formula>
    </cfRule>
  </conditionalFormatting>
  <conditionalFormatting sqref="Q7">
    <cfRule type="expression" dxfId="838" priority="3">
      <formula>Q7&gt;0</formula>
    </cfRule>
    <cfRule type="expression" dxfId="83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8" t="s">
        <v>78</v>
      </c>
      <c r="P44" s="87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36" priority="17">
      <formula>F38&gt;0</formula>
    </cfRule>
    <cfRule type="expression" dxfId="835" priority="18">
      <formula>F38&lt;0</formula>
    </cfRule>
  </conditionalFormatting>
  <conditionalFormatting sqref="H38:H72">
    <cfRule type="expression" dxfId="834" priority="9">
      <formula>H38&gt;0</formula>
    </cfRule>
    <cfRule type="expression" dxfId="833" priority="10">
      <formula>H38&lt;0</formula>
    </cfRule>
  </conditionalFormatting>
  <conditionalFormatting sqref="F21:F37">
    <cfRule type="expression" dxfId="832" priority="7">
      <formula>F21&gt;0</formula>
    </cfRule>
    <cfRule type="expression" dxfId="831" priority="8">
      <formula>F21&lt;0</formula>
    </cfRule>
  </conditionalFormatting>
  <conditionalFormatting sqref="H21:H37">
    <cfRule type="expression" dxfId="830" priority="5">
      <formula>H21&gt;0</formula>
    </cfRule>
    <cfRule type="expression" dxfId="829" priority="6">
      <formula>H21&lt;0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8" t="s">
        <v>78</v>
      </c>
      <c r="P46" s="87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24" priority="11">
      <formula>F24&gt;0</formula>
    </cfRule>
    <cfRule type="expression" dxfId="823" priority="12">
      <formula>F24&lt;0</formula>
    </cfRule>
  </conditionalFormatting>
  <conditionalFormatting sqref="H27:H30">
    <cfRule type="expression" dxfId="822" priority="9">
      <formula>H27&gt;0</formula>
    </cfRule>
    <cfRule type="expression" dxfId="821" priority="10">
      <formula>H27&lt;0</formula>
    </cfRule>
  </conditionalFormatting>
  <conditionalFormatting sqref="F25">
    <cfRule type="expression" dxfId="820" priority="7">
      <formula>F25&gt;0</formula>
    </cfRule>
    <cfRule type="expression" dxfId="819" priority="8">
      <formula>F25&lt;0</formula>
    </cfRule>
  </conditionalFormatting>
  <conditionalFormatting sqref="H24:H26">
    <cfRule type="expression" dxfId="818" priority="5">
      <formula>H24&gt;0</formula>
    </cfRule>
    <cfRule type="expression" dxfId="817" priority="6">
      <formula>H24&lt;0</formula>
    </cfRule>
  </conditionalFormatting>
  <conditionalFormatting sqref="Q7">
    <cfRule type="expression" dxfId="816" priority="3">
      <formula>Q7&gt;0</formula>
    </cfRule>
    <cfRule type="expression" dxfId="815" priority="4">
      <formula>Q7&lt;0</formula>
    </cfRule>
  </conditionalFormatting>
  <conditionalFormatting sqref="Q8">
    <cfRule type="expression" dxfId="814" priority="1">
      <formula>Q8&gt;0</formula>
    </cfRule>
    <cfRule type="expression" dxfId="81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12" priority="17">
      <formula>F28&gt;0</formula>
    </cfRule>
    <cfRule type="expression" dxfId="811" priority="18">
      <formula>F28&lt;0</formula>
    </cfRule>
  </conditionalFormatting>
  <conditionalFormatting sqref="F28 F33:F35">
    <cfRule type="expression" dxfId="810" priority="19">
      <formula>F28&gt;0</formula>
    </cfRule>
    <cfRule type="expression" dxfId="809" priority="20">
      <formula>F28&lt;0</formula>
    </cfRule>
  </conditionalFormatting>
  <conditionalFormatting sqref="H28 H33:H35">
    <cfRule type="expression" dxfId="808" priority="15">
      <formula>H28&gt;0</formula>
    </cfRule>
    <cfRule type="expression" dxfId="807" priority="16">
      <formula>H28&lt;0</formula>
    </cfRule>
  </conditionalFormatting>
  <conditionalFormatting sqref="F21:F27">
    <cfRule type="expression" dxfId="806" priority="13">
      <formula>F21&gt;0</formula>
    </cfRule>
    <cfRule type="expression" dxfId="805" priority="14">
      <formula>F21&lt;0</formula>
    </cfRule>
  </conditionalFormatting>
  <conditionalFormatting sqref="H21:H27">
    <cfRule type="expression" dxfId="804" priority="11">
      <formula>H21&gt;0</formula>
    </cfRule>
    <cfRule type="expression" dxfId="803" priority="12">
      <formula>H21&lt;0</formula>
    </cfRule>
  </conditionalFormatting>
  <conditionalFormatting sqref="Q8">
    <cfRule type="expression" dxfId="802" priority="7">
      <formula>Q8&gt;0</formula>
    </cfRule>
    <cfRule type="expression" dxfId="801" priority="8">
      <formula>Q8&lt;0</formula>
    </cfRule>
  </conditionalFormatting>
  <conditionalFormatting sqref="Q7">
    <cfRule type="expression" dxfId="800" priority="9">
      <formula>Q7&gt;0</formula>
    </cfRule>
    <cfRule type="expression" dxfId="799" priority="10">
      <formula>Q7&lt;0</formula>
    </cfRule>
  </conditionalFormatting>
  <conditionalFormatting sqref="F29:F32">
    <cfRule type="expression" dxfId="798" priority="5">
      <formula>F29&gt;0</formula>
    </cfRule>
    <cfRule type="expression" dxfId="797" priority="6">
      <formula>F29&lt;0</formula>
    </cfRule>
  </conditionalFormatting>
  <conditionalFormatting sqref="H29:H32">
    <cfRule type="expression" dxfId="796" priority="3">
      <formula>H29&gt;0</formula>
    </cfRule>
    <cfRule type="expression" dxfId="795" priority="4">
      <formula>H29&lt;0</formula>
    </cfRule>
  </conditionalFormatting>
  <conditionalFormatting sqref="M37">
    <cfRule type="expression" dxfId="794" priority="1">
      <formula>M37&gt;0</formula>
    </cfRule>
    <cfRule type="expression" dxfId="79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05">
        <v>6.0000000000000001E-3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1096.8200000000052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935.99000000000524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M47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29"/>
      <c r="C12" s="4"/>
      <c r="D12" s="3"/>
      <c r="E12" s="3"/>
      <c r="F12" s="3"/>
      <c r="G12" s="29"/>
    </row>
    <row r="13" spans="1:30" x14ac:dyDescent="0.25">
      <c r="B13" s="29"/>
      <c r="G13" s="29"/>
      <c r="O13" s="11" t="s">
        <v>948</v>
      </c>
      <c r="Q13" s="2">
        <f>Q4/13</f>
        <v>21.056153846153848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8" t="s">
        <v>78</v>
      </c>
      <c r="Q17" s="878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292.89110000000005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203</v>
      </c>
      <c r="M47" s="2">
        <f>M65+K65-F65</f>
        <v>160.82999999999993</v>
      </c>
      <c r="O47" s="2"/>
    </row>
    <row r="48" spans="1:18" x14ac:dyDescent="0.25">
      <c r="A48" s="199" t="s">
        <v>1</v>
      </c>
      <c r="B48" s="199" t="s">
        <v>2</v>
      </c>
      <c r="C48" s="199" t="s">
        <v>4</v>
      </c>
      <c r="D48" s="200" t="s">
        <v>5</v>
      </c>
      <c r="E48" s="200" t="s">
        <v>90</v>
      </c>
      <c r="F48" s="200" t="s">
        <v>60</v>
      </c>
      <c r="G48" s="199" t="s">
        <v>3</v>
      </c>
      <c r="H48" s="199" t="s">
        <v>6</v>
      </c>
      <c r="I48" s="200" t="s">
        <v>7</v>
      </c>
      <c r="J48" s="200" t="s">
        <v>89</v>
      </c>
      <c r="K48" s="200" t="s">
        <v>61</v>
      </c>
      <c r="L48" s="199" t="s">
        <v>77</v>
      </c>
      <c r="M48" s="199" t="s">
        <v>38</v>
      </c>
      <c r="O48" s="2"/>
    </row>
    <row r="49" spans="1:15" x14ac:dyDescent="0.25">
      <c r="A49" s="201" t="s">
        <v>174</v>
      </c>
      <c r="B49" s="202">
        <v>42377</v>
      </c>
      <c r="C49" s="197">
        <v>20</v>
      </c>
      <c r="D49" s="198">
        <v>192.9</v>
      </c>
      <c r="E49" s="198">
        <v>0</v>
      </c>
      <c r="F49" s="198">
        <f>C49*D49+E49</f>
        <v>3858</v>
      </c>
      <c r="G49" s="202">
        <v>42398</v>
      </c>
      <c r="H49" s="203">
        <v>20</v>
      </c>
      <c r="I49" s="198">
        <v>192.22</v>
      </c>
      <c r="J49" s="198">
        <v>7.0000000000000007E-2</v>
      </c>
      <c r="K49" s="198">
        <f>H49*I49-J49</f>
        <v>3844.33</v>
      </c>
      <c r="L49" s="202"/>
      <c r="M49" s="198"/>
      <c r="O49" s="2"/>
    </row>
    <row r="50" spans="1:15" x14ac:dyDescent="0.25">
      <c r="A50" s="204" t="s">
        <v>71</v>
      </c>
      <c r="B50" s="202">
        <v>42384</v>
      </c>
      <c r="C50" s="197">
        <v>5</v>
      </c>
      <c r="D50" s="198">
        <v>186.79</v>
      </c>
      <c r="E50" s="198">
        <v>0</v>
      </c>
      <c r="F50" s="198">
        <f>C50*D50+E50</f>
        <v>933.94999999999993</v>
      </c>
      <c r="G50" s="202">
        <v>42416</v>
      </c>
      <c r="H50" s="203">
        <v>10</v>
      </c>
      <c r="I50" s="198">
        <v>189.25</v>
      </c>
      <c r="J50" s="198">
        <v>0.04</v>
      </c>
      <c r="K50" s="198">
        <f>H50*I50-J50</f>
        <v>1892.46</v>
      </c>
      <c r="L50" s="197"/>
      <c r="M50" s="197"/>
      <c r="O50" s="2"/>
    </row>
    <row r="51" spans="1:15" x14ac:dyDescent="0.25">
      <c r="A51" s="197"/>
      <c r="B51" s="202">
        <v>42405</v>
      </c>
      <c r="C51" s="197">
        <v>15</v>
      </c>
      <c r="D51" s="198">
        <v>187.8</v>
      </c>
      <c r="E51" s="198">
        <v>0</v>
      </c>
      <c r="F51" s="198">
        <f>C51*D51+E51</f>
        <v>2817</v>
      </c>
      <c r="G51" s="202">
        <v>42424</v>
      </c>
      <c r="H51" s="203">
        <v>10</v>
      </c>
      <c r="I51" s="198">
        <v>194.3</v>
      </c>
      <c r="J51" s="198">
        <v>0.04</v>
      </c>
      <c r="K51" s="198">
        <f>H51*I51-J51</f>
        <v>1942.96</v>
      </c>
      <c r="L51" s="197"/>
      <c r="M51" s="197"/>
      <c r="O51" s="2"/>
    </row>
    <row r="52" spans="1:15" x14ac:dyDescent="0.25">
      <c r="A52" s="197"/>
      <c r="B52" s="202">
        <v>42408</v>
      </c>
      <c r="C52" s="197">
        <v>5</v>
      </c>
      <c r="D52" s="198">
        <v>183.55</v>
      </c>
      <c r="E52" s="198">
        <v>0</v>
      </c>
      <c r="F52" s="198">
        <f>C52*D52+E52</f>
        <v>917.75</v>
      </c>
      <c r="G52" s="202">
        <v>42440</v>
      </c>
      <c r="H52" s="203">
        <v>5</v>
      </c>
      <c r="I52" s="198">
        <v>201.56</v>
      </c>
      <c r="J52" s="198">
        <v>0.02</v>
      </c>
      <c r="K52" s="198">
        <f>H52*I52-J52</f>
        <v>1007.78</v>
      </c>
      <c r="L52" s="197"/>
      <c r="M52" s="197"/>
      <c r="O52" s="2"/>
    </row>
    <row r="53" spans="1:15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2"/>
    </row>
    <row r="54" spans="1:15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197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697" t="s">
        <v>113</v>
      </c>
      <c r="C67" s="697" t="s">
        <v>145</v>
      </c>
      <c r="D67" s="698" t="s">
        <v>144</v>
      </c>
      <c r="E67" s="699" t="s">
        <v>146</v>
      </c>
      <c r="F67" s="699" t="s">
        <v>65</v>
      </c>
      <c r="G67" s="700" t="s">
        <v>150</v>
      </c>
      <c r="H67" s="700" t="s">
        <v>88</v>
      </c>
      <c r="I67" s="700" t="s">
        <v>153</v>
      </c>
    </row>
    <row r="68" spans="1:13" x14ac:dyDescent="0.25">
      <c r="B68" s="561">
        <v>42377</v>
      </c>
      <c r="C68" s="560">
        <v>20</v>
      </c>
      <c r="D68" s="562">
        <v>192.9</v>
      </c>
      <c r="E68" s="562">
        <v>191.92</v>
      </c>
      <c r="F68" s="562">
        <f>C68*(E68-D68)</f>
        <v>-19.600000000000364</v>
      </c>
      <c r="G68" s="562">
        <f>D68*C68</f>
        <v>3858</v>
      </c>
      <c r="H68" s="563">
        <f>(E68-D68)/D68</f>
        <v>-5.0803525142561852E-3</v>
      </c>
      <c r="I68" s="562"/>
    </row>
    <row r="69" spans="1:13" x14ac:dyDescent="0.25">
      <c r="B69" s="561">
        <v>42384</v>
      </c>
      <c r="C69" s="560">
        <v>25</v>
      </c>
      <c r="D69" s="562">
        <v>191.678</v>
      </c>
      <c r="E69" s="562">
        <v>187.81</v>
      </c>
      <c r="F69" s="562">
        <f t="shared" ref="F69:F75" si="10">C69*(E69-D69)</f>
        <v>-96.699999999999875</v>
      </c>
      <c r="G69" s="562">
        <f t="shared" ref="G69:G75" si="11">D69*C69</f>
        <v>4791.95</v>
      </c>
      <c r="H69" s="563">
        <f t="shared" ref="H69:H75" si="12">(E69-D69)/D69</f>
        <v>-2.0179676332182071E-2</v>
      </c>
      <c r="I69" s="562"/>
    </row>
    <row r="70" spans="1:13" x14ac:dyDescent="0.25">
      <c r="B70" s="561">
        <v>42398</v>
      </c>
      <c r="C70" s="560">
        <v>5</v>
      </c>
      <c r="D70" s="562">
        <v>189.52</v>
      </c>
      <c r="E70" s="562">
        <v>191.87</v>
      </c>
      <c r="F70" s="562">
        <f t="shared" si="10"/>
        <v>11.749999999999972</v>
      </c>
      <c r="G70" s="562">
        <f t="shared" si="11"/>
        <v>947.6</v>
      </c>
      <c r="H70" s="563">
        <f t="shared" si="12"/>
        <v>1.2399746728577429E-2</v>
      </c>
      <c r="I70" s="562"/>
    </row>
    <row r="71" spans="1:13" x14ac:dyDescent="0.25">
      <c r="B71" s="561">
        <v>42405</v>
      </c>
      <c r="C71" s="560">
        <v>20</v>
      </c>
      <c r="D71" s="562">
        <v>188.23099999999999</v>
      </c>
      <c r="E71" s="562">
        <v>187.8</v>
      </c>
      <c r="F71" s="562">
        <f t="shared" si="10"/>
        <v>-8.6199999999996635</v>
      </c>
      <c r="G71" s="562">
        <f t="shared" si="11"/>
        <v>3764.62</v>
      </c>
      <c r="H71" s="563">
        <f t="shared" si="12"/>
        <v>-2.2897397346876083E-3</v>
      </c>
      <c r="I71" s="562"/>
    </row>
    <row r="72" spans="1:13" x14ac:dyDescent="0.25">
      <c r="B72" s="561">
        <v>42408</v>
      </c>
      <c r="C72" s="560">
        <v>25</v>
      </c>
      <c r="D72" s="562">
        <v>187.29480000000001</v>
      </c>
      <c r="E72" s="562">
        <v>185.42</v>
      </c>
      <c r="F72" s="562">
        <f t="shared" si="10"/>
        <v>-46.870000000000545</v>
      </c>
      <c r="G72" s="562">
        <f t="shared" si="11"/>
        <v>4682.37</v>
      </c>
      <c r="H72" s="563">
        <f t="shared" si="12"/>
        <v>-1.0009888154930204E-2</v>
      </c>
      <c r="I72" s="562"/>
    </row>
    <row r="73" spans="1:13" x14ac:dyDescent="0.25">
      <c r="B73" s="561">
        <v>42416</v>
      </c>
      <c r="C73" s="560">
        <v>15</v>
      </c>
      <c r="D73" s="562">
        <v>185.994</v>
      </c>
      <c r="E73" s="562">
        <v>189.78</v>
      </c>
      <c r="F73" s="562">
        <f t="shared" si="10"/>
        <v>56.79000000000002</v>
      </c>
      <c r="G73" s="562">
        <f t="shared" si="11"/>
        <v>2789.91</v>
      </c>
      <c r="H73" s="563">
        <f t="shared" si="12"/>
        <v>2.0355495338559317E-2</v>
      </c>
      <c r="I73" s="562"/>
    </row>
    <row r="74" spans="1:13" x14ac:dyDescent="0.25">
      <c r="B74" s="561">
        <v>42424</v>
      </c>
      <c r="C74" s="560">
        <v>5</v>
      </c>
      <c r="D74" s="562">
        <v>169.39</v>
      </c>
      <c r="E74" s="562">
        <v>193.2</v>
      </c>
      <c r="F74" s="562">
        <f t="shared" si="10"/>
        <v>119.05000000000001</v>
      </c>
      <c r="G74" s="562">
        <f t="shared" si="11"/>
        <v>846.94999999999993</v>
      </c>
      <c r="H74" s="563">
        <f t="shared" si="12"/>
        <v>0.1405631973552158</v>
      </c>
      <c r="I74" s="562"/>
    </row>
    <row r="75" spans="1:13" x14ac:dyDescent="0.25">
      <c r="B75" s="561">
        <v>42431</v>
      </c>
      <c r="C75" s="560">
        <v>5</v>
      </c>
      <c r="D75" s="562">
        <v>169.39</v>
      </c>
      <c r="E75" s="562">
        <v>199</v>
      </c>
      <c r="F75" s="562">
        <f t="shared" si="10"/>
        <v>148.05000000000007</v>
      </c>
      <c r="G75" s="562">
        <f t="shared" si="11"/>
        <v>846.94999999999993</v>
      </c>
      <c r="H75" s="563">
        <f t="shared" si="12"/>
        <v>0.17480370742074511</v>
      </c>
      <c r="I75" s="562"/>
    </row>
    <row r="76" spans="1:13" x14ac:dyDescent="0.25">
      <c r="B76" s="561">
        <v>42440</v>
      </c>
      <c r="C76" s="560">
        <v>0</v>
      </c>
      <c r="D76" s="562"/>
      <c r="E76" s="562"/>
      <c r="F76" s="562">
        <v>160.83000000000001</v>
      </c>
      <c r="G76" s="562"/>
      <c r="H76" s="563"/>
      <c r="I76" s="562"/>
    </row>
    <row r="77" spans="1:13" x14ac:dyDescent="0.25">
      <c r="B77" s="561"/>
      <c r="C77" s="560"/>
      <c r="D77" s="562"/>
      <c r="E77" s="562"/>
      <c r="F77" s="562"/>
      <c r="G77" s="562"/>
      <c r="H77" s="563"/>
      <c r="I77" s="562"/>
    </row>
    <row r="78" spans="1:13" x14ac:dyDescent="0.25">
      <c r="B78" s="561"/>
      <c r="C78" s="560"/>
      <c r="D78" s="562"/>
      <c r="E78" s="562"/>
      <c r="F78" s="562"/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</sheetData>
  <mergeCells count="1">
    <mergeCell ref="P17:Q17"/>
  </mergeCells>
  <conditionalFormatting sqref="H44:H46 F44:F46 F26:F34 H26:H34 J28:J39">
    <cfRule type="expression" dxfId="792" priority="47">
      <formula>F26&gt;0</formula>
    </cfRule>
    <cfRule type="expression" dxfId="791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90" priority="35">
      <formula>F22&gt;0</formula>
    </cfRule>
    <cfRule type="expression" dxfId="789" priority="36">
      <formula>F22&lt;0</formula>
    </cfRule>
  </conditionalFormatting>
  <conditionalFormatting sqref="H22:H25">
    <cfRule type="expression" dxfId="788" priority="33">
      <formula>H22&gt;0</formula>
    </cfRule>
    <cfRule type="expression" dxfId="787" priority="34">
      <formula>H22&lt;0</formula>
    </cfRule>
  </conditionalFormatting>
  <conditionalFormatting sqref="Q8">
    <cfRule type="expression" dxfId="786" priority="29">
      <formula>Q8&gt;0</formula>
    </cfRule>
    <cfRule type="expression" dxfId="785" priority="30">
      <formula>Q8&lt;0</formula>
    </cfRule>
  </conditionalFormatting>
  <conditionalFormatting sqref="Q7">
    <cfRule type="expression" dxfId="784" priority="31">
      <formula>Q7&gt;0</formula>
    </cfRule>
    <cfRule type="expression" dxfId="783" priority="32">
      <formula>Q7&lt;0</formula>
    </cfRule>
  </conditionalFormatting>
  <conditionalFormatting sqref="F72:F74">
    <cfRule type="expression" dxfId="782" priority="27">
      <formula>F72&gt;0</formula>
    </cfRule>
    <cfRule type="expression" dxfId="781" priority="28">
      <formula>F72&lt;0</formula>
    </cfRule>
  </conditionalFormatting>
  <conditionalFormatting sqref="F75:F82">
    <cfRule type="expression" dxfId="780" priority="23">
      <formula>F75&gt;0</formula>
    </cfRule>
    <cfRule type="expression" dxfId="779" priority="24">
      <formula>F75&lt;0</formula>
    </cfRule>
  </conditionalFormatting>
  <conditionalFormatting sqref="F75:F82">
    <cfRule type="expression" dxfId="778" priority="25">
      <formula>F75&gt;0</formula>
    </cfRule>
    <cfRule type="expression" dxfId="777" priority="26">
      <formula>F75&lt;0</formula>
    </cfRule>
  </conditionalFormatting>
  <conditionalFormatting sqref="H72:H82">
    <cfRule type="expression" dxfId="776" priority="21">
      <formula>H72&gt;0</formula>
    </cfRule>
    <cfRule type="expression" dxfId="775" priority="22">
      <formula>H72&lt;0</formula>
    </cfRule>
  </conditionalFormatting>
  <conditionalFormatting sqref="F68:F71">
    <cfRule type="expression" dxfId="774" priority="19">
      <formula>F68&gt;0</formula>
    </cfRule>
    <cfRule type="expression" dxfId="773" priority="20">
      <formula>F68&lt;0</formula>
    </cfRule>
  </conditionalFormatting>
  <conditionalFormatting sqref="H68:H71">
    <cfRule type="expression" dxfId="772" priority="17">
      <formula>H68&gt;0</formula>
    </cfRule>
    <cfRule type="expression" dxfId="771" priority="18">
      <formula>H68&lt;0</formula>
    </cfRule>
  </conditionalFormatting>
  <conditionalFormatting sqref="Q10">
    <cfRule type="expression" dxfId="770" priority="15">
      <formula>Q10&gt;0</formula>
    </cfRule>
    <cfRule type="expression" dxfId="769" priority="16">
      <formula>Q10&lt;0</formula>
    </cfRule>
  </conditionalFormatting>
  <conditionalFormatting sqref="H43 F43">
    <cfRule type="expression" dxfId="768" priority="11">
      <formula>F43&gt;0</formula>
    </cfRule>
    <cfRule type="expression" dxfId="767" priority="12">
      <formula>F43&lt;0</formula>
    </cfRule>
  </conditionalFormatting>
  <conditionalFormatting sqref="H37:H39 F37:F39">
    <cfRule type="expression" dxfId="766" priority="9">
      <formula>F37&gt;0</formula>
    </cfRule>
    <cfRule type="expression" dxfId="765" priority="10">
      <formula>F37&lt;0</formula>
    </cfRule>
  </conditionalFormatting>
  <conditionalFormatting sqref="H35:H36 F35:F36">
    <cfRule type="expression" dxfId="764" priority="7">
      <formula>F35&gt;0</formula>
    </cfRule>
    <cfRule type="expression" dxfId="763" priority="8">
      <formula>F35&lt;0</formula>
    </cfRule>
  </conditionalFormatting>
  <conditionalFormatting sqref="H41:H42 F41:F42 J40:J41">
    <cfRule type="expression" dxfId="762" priority="5">
      <formula>F40&gt;0</formula>
    </cfRule>
    <cfRule type="expression" dxfId="761" priority="6">
      <formula>F40&lt;0</formula>
    </cfRule>
  </conditionalFormatting>
  <conditionalFormatting sqref="H40 F40">
    <cfRule type="expression" dxfId="760" priority="3">
      <formula>F40&gt;0</formula>
    </cfRule>
    <cfRule type="expression" dxfId="759" priority="4">
      <formula>F40&lt;0</formula>
    </cfRule>
  </conditionalFormatting>
  <conditionalFormatting sqref="J42:J45">
    <cfRule type="expression" dxfId="758" priority="1">
      <formula>J42&gt;0</formula>
    </cfRule>
    <cfRule type="expression" dxfId="757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56" priority="29">
      <formula>F40&gt;0</formula>
    </cfRule>
    <cfRule type="expression" dxfId="755" priority="30">
      <formula>F40&lt;0</formula>
    </cfRule>
  </conditionalFormatting>
  <conditionalFormatting sqref="F40:F45">
    <cfRule type="expression" dxfId="754" priority="31">
      <formula>F40&gt;0</formula>
    </cfRule>
    <cfRule type="expression" dxfId="753" priority="32">
      <formula>F40&lt;0</formula>
    </cfRule>
  </conditionalFormatting>
  <conditionalFormatting sqref="H40:H45">
    <cfRule type="expression" dxfId="752" priority="27">
      <formula>H40&gt;0</formula>
    </cfRule>
    <cfRule type="expression" dxfId="751" priority="28">
      <formula>H40&lt;0</formula>
    </cfRule>
  </conditionalFormatting>
  <conditionalFormatting sqref="F23:F39">
    <cfRule type="expression" dxfId="750" priority="13">
      <formula>F23&gt;0</formula>
    </cfRule>
    <cfRule type="expression" dxfId="749" priority="14">
      <formula>F23&lt;0</formula>
    </cfRule>
  </conditionalFormatting>
  <conditionalFormatting sqref="H23:H39">
    <cfRule type="expression" dxfId="748" priority="11">
      <formula>H23&gt;0</formula>
    </cfRule>
    <cfRule type="expression" dxfId="747" priority="12">
      <formula>H23&lt;0</formula>
    </cfRule>
  </conditionalFormatting>
  <conditionalFormatting sqref="Q7">
    <cfRule type="expression" dxfId="746" priority="9">
      <formula>Q7&gt;0</formula>
    </cfRule>
    <cfRule type="expression" dxfId="745" priority="10">
      <formula>Q7&lt;0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10">
    <cfRule type="expression" dxfId="742" priority="1">
      <formula>Q10&gt;0</formula>
    </cfRule>
    <cfRule type="expression" dxfId="74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0" priority="39">
      <formula>Q12&gt;0</formula>
    </cfRule>
    <cfRule type="expression" dxfId="73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38" priority="33">
      <formula>F25&gt;0</formula>
    </cfRule>
    <cfRule type="expression" dxfId="737" priority="34">
      <formula>F25&lt;0</formula>
    </cfRule>
  </conditionalFormatting>
  <conditionalFormatting sqref="F30">
    <cfRule type="expression" dxfId="736" priority="31">
      <formula>F30&gt;0</formula>
    </cfRule>
    <cfRule type="expression" dxfId="735" priority="32">
      <formula>F30&lt;0</formula>
    </cfRule>
  </conditionalFormatting>
  <conditionalFormatting sqref="F31">
    <cfRule type="expression" dxfId="734" priority="29">
      <formula>F31&gt;0</formula>
    </cfRule>
    <cfRule type="expression" dxfId="733" priority="30">
      <formula>F31&lt;0</formula>
    </cfRule>
  </conditionalFormatting>
  <conditionalFormatting sqref="F32:F34">
    <cfRule type="expression" dxfId="732" priority="27">
      <formula>F32&gt;0</formula>
    </cfRule>
    <cfRule type="expression" dxfId="731" priority="28">
      <formula>F32&lt;0</formula>
    </cfRule>
  </conditionalFormatting>
  <conditionalFormatting sqref="H25:H29">
    <cfRule type="expression" dxfId="730" priority="25">
      <formula>H25&gt;0</formula>
    </cfRule>
    <cfRule type="expression" dxfId="729" priority="26">
      <formula>H25&lt;0</formula>
    </cfRule>
  </conditionalFormatting>
  <conditionalFormatting sqref="H30">
    <cfRule type="expression" dxfId="728" priority="23">
      <formula>H30&gt;0</formula>
    </cfRule>
    <cfRule type="expression" dxfId="727" priority="24">
      <formula>H30&lt;0</formula>
    </cfRule>
  </conditionalFormatting>
  <conditionalFormatting sqref="H31">
    <cfRule type="expression" dxfId="726" priority="21">
      <formula>H31&gt;0</formula>
    </cfRule>
    <cfRule type="expression" dxfId="725" priority="22">
      <formula>H31&lt;0</formula>
    </cfRule>
  </conditionalFormatting>
  <conditionalFormatting sqref="H32:H34">
    <cfRule type="expression" dxfId="724" priority="19">
      <formula>H32&gt;0</formula>
    </cfRule>
    <cfRule type="expression" dxfId="723" priority="20">
      <formula>H32&lt;0</formula>
    </cfRule>
  </conditionalFormatting>
  <conditionalFormatting sqref="F35">
    <cfRule type="expression" dxfId="722" priority="17">
      <formula>F35&gt;0</formula>
    </cfRule>
    <cfRule type="expression" dxfId="721" priority="18">
      <formula>F35&lt;0</formula>
    </cfRule>
  </conditionalFormatting>
  <conditionalFormatting sqref="H35">
    <cfRule type="expression" dxfId="720" priority="15">
      <formula>H35&gt;0</formula>
    </cfRule>
    <cfRule type="expression" dxfId="719" priority="16">
      <formula>H35&lt;0</formula>
    </cfRule>
  </conditionalFormatting>
  <conditionalFormatting sqref="F36">
    <cfRule type="expression" dxfId="718" priority="13">
      <formula>F36&gt;0</formula>
    </cfRule>
    <cfRule type="expression" dxfId="717" priority="14">
      <formula>F36&lt;0</formula>
    </cfRule>
  </conditionalFormatting>
  <conditionalFormatting sqref="H36">
    <cfRule type="expression" dxfId="716" priority="11">
      <formula>H36&gt;0</formula>
    </cfRule>
    <cfRule type="expression" dxfId="715" priority="12">
      <formula>H36&lt;0</formula>
    </cfRule>
  </conditionalFormatting>
  <conditionalFormatting sqref="H23:H24">
    <cfRule type="expression" dxfId="714" priority="5">
      <formula>H23&gt;0</formula>
    </cfRule>
    <cfRule type="expression" dxfId="713" priority="6">
      <formula>H23&lt;0</formula>
    </cfRule>
  </conditionalFormatting>
  <conditionalFormatting sqref="F23:F24">
    <cfRule type="expression" dxfId="712" priority="7">
      <formula>F23&gt;0</formula>
    </cfRule>
    <cfRule type="expression" dxfId="711" priority="8">
      <formula>F23&lt;0</formula>
    </cfRule>
  </conditionalFormatting>
  <conditionalFormatting sqref="Q7">
    <cfRule type="expression" dxfId="710" priority="3">
      <formula>Q7&gt;0</formula>
    </cfRule>
    <cfRule type="expression" dxfId="709" priority="4">
      <formula>Q7&lt;0</formula>
    </cfRule>
  </conditionalFormatting>
  <conditionalFormatting sqref="Q8">
    <cfRule type="expression" dxfId="708" priority="1">
      <formula>Q8&gt;0</formula>
    </cfRule>
    <cfRule type="expression" dxfId="70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0" activePane="bottomLeft" state="frozen"/>
      <selection activeCell="A2" sqref="A2"/>
      <selection pane="bottomLeft" activeCell="E60" sqref="E60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54.239899999999999</v>
      </c>
      <c r="R4" s="405">
        <v>-6.9999999999999999E-4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6508.7879999999996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2726.6879999999974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1122.1079999999956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0.2083116130900656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3.1710972918460395E-2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11.999977876106195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59.663890000000002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59.121491000000006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58.579092000000003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58.036693</v>
      </c>
      <c r="W20" s="2"/>
      <c r="X20" s="134"/>
    </row>
    <row r="21" spans="1:33" x14ac:dyDescent="0.25">
      <c r="P21" s="81">
        <v>1.06</v>
      </c>
      <c r="Q21" s="81">
        <f t="shared" si="2"/>
        <v>57.494294000000004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56.951895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56.409495999999997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55.867097000000001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55.324697999999998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54.782299000000002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54.239899999999999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53.697500999999995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53.155101999999999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52.612702999999996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52.070304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51.527904999999997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50.985505999999994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50.443107000000005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49.900708000000002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49.358308999999998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48.815910000000002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06" priority="77">
      <formula>J8&gt;0</formula>
    </cfRule>
    <cfRule type="expression" dxfId="705" priority="78">
      <formula>J8&lt;0</formula>
    </cfRule>
  </conditionalFormatting>
  <conditionalFormatting sqref="Q7">
    <cfRule type="expression" dxfId="704" priority="79">
      <formula>Q7&gt;0</formula>
    </cfRule>
    <cfRule type="expression" dxfId="703" priority="80">
      <formula>Q7&lt;0</formula>
    </cfRule>
  </conditionalFormatting>
  <conditionalFormatting sqref="M66">
    <cfRule type="expression" dxfId="702" priority="67">
      <formula>M66&gt;0</formula>
    </cfRule>
    <cfRule type="expression" dxfId="701" priority="68">
      <formula>M66&lt;0</formula>
    </cfRule>
  </conditionalFormatting>
  <conditionalFormatting sqref="M66">
    <cfRule type="expression" dxfId="700" priority="69">
      <formula>M66&gt;0</formula>
    </cfRule>
    <cfRule type="expression" dxfId="699" priority="70">
      <formula>M66&lt;0</formula>
    </cfRule>
  </conditionalFormatting>
  <conditionalFormatting sqref="F24:F58">
    <cfRule type="expression" dxfId="698" priority="55">
      <formula>F24&gt;0</formula>
    </cfRule>
    <cfRule type="expression" dxfId="697" priority="56">
      <formula>F24&lt;0</formula>
    </cfRule>
  </conditionalFormatting>
  <conditionalFormatting sqref="F24:F58">
    <cfRule type="expression" dxfId="696" priority="57">
      <formula>F24&gt;0</formula>
    </cfRule>
    <cfRule type="expression" dxfId="695" priority="58">
      <formula>F24&lt;0</formula>
    </cfRule>
  </conditionalFormatting>
  <conditionalFormatting sqref="H24:H58">
    <cfRule type="expression" dxfId="694" priority="53">
      <formula>H24&gt;0</formula>
    </cfRule>
    <cfRule type="expression" dxfId="693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92" priority="7">
      <formula>J59&gt;0</formula>
    </cfRule>
    <cfRule type="expression" dxfId="691" priority="8">
      <formula>J59&lt;0</formula>
    </cfRule>
  </conditionalFormatting>
  <conditionalFormatting sqref="F59:F61">
    <cfRule type="expression" dxfId="690" priority="3">
      <formula>F59&gt;0</formula>
    </cfRule>
    <cfRule type="expression" dxfId="689" priority="4">
      <formula>F59&lt;0</formula>
    </cfRule>
  </conditionalFormatting>
  <conditionalFormatting sqref="F59:F61">
    <cfRule type="expression" dxfId="688" priority="5">
      <formula>F59&gt;0</formula>
    </cfRule>
    <cfRule type="expression" dxfId="687" priority="6">
      <formula>F59&lt;0</formula>
    </cfRule>
  </conditionalFormatting>
  <conditionalFormatting sqref="H59">
    <cfRule type="expression" dxfId="686" priority="1">
      <formula>H59&gt;0</formula>
    </cfRule>
    <cfRule type="expression" dxfId="685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8" t="s">
        <v>78</v>
      </c>
      <c r="Q39" s="87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84" priority="66">
      <formula>F22&gt;0</formula>
    </cfRule>
    <cfRule type="expression" dxfId="68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82" priority="53">
      <formula>F41&gt;0</formula>
    </cfRule>
    <cfRule type="expression" dxfId="681" priority="54">
      <formula>F41&lt;0</formula>
    </cfRule>
  </conditionalFormatting>
  <conditionalFormatting sqref="F41">
    <cfRule type="expression" dxfId="680" priority="57">
      <formula>F41&gt;0</formula>
    </cfRule>
    <cfRule type="expression" dxfId="679" priority="58">
      <formula>F41&lt;0</formula>
    </cfRule>
  </conditionalFormatting>
  <conditionalFormatting sqref="H41">
    <cfRule type="expression" dxfId="678" priority="35">
      <formula>H41&gt;0</formula>
    </cfRule>
    <cfRule type="expression" dxfId="677" priority="36">
      <formula>H41&lt;0</formula>
    </cfRule>
  </conditionalFormatting>
  <conditionalFormatting sqref="F89:F95">
    <cfRule type="expression" dxfId="676" priority="29">
      <formula>F89&gt;0</formula>
    </cfRule>
    <cfRule type="expression" dxfId="675" priority="30">
      <formula>F89&lt;0</formula>
    </cfRule>
  </conditionalFormatting>
  <conditionalFormatting sqref="F96:F110">
    <cfRule type="expression" dxfId="674" priority="25">
      <formula>F96&gt;0</formula>
    </cfRule>
    <cfRule type="expression" dxfId="673" priority="26">
      <formula>F96&lt;0</formula>
    </cfRule>
  </conditionalFormatting>
  <conditionalFormatting sqref="F96:F110">
    <cfRule type="expression" dxfId="672" priority="27">
      <formula>F96&gt;0</formula>
    </cfRule>
    <cfRule type="expression" dxfId="671" priority="28">
      <formula>F96&lt;0</formula>
    </cfRule>
  </conditionalFormatting>
  <conditionalFormatting sqref="H89:H100">
    <cfRule type="expression" dxfId="670" priority="23">
      <formula>H89&gt;0</formula>
    </cfRule>
    <cfRule type="expression" dxfId="669" priority="24">
      <formula>H89&lt;0</formula>
    </cfRule>
  </conditionalFormatting>
  <conditionalFormatting sqref="H101">
    <cfRule type="expression" dxfId="668" priority="21">
      <formula>H101&gt;0</formula>
    </cfRule>
    <cfRule type="expression" dxfId="667" priority="22">
      <formula>H101&lt;0</formula>
    </cfRule>
  </conditionalFormatting>
  <conditionalFormatting sqref="F111:F116">
    <cfRule type="expression" dxfId="666" priority="19">
      <formula>F111&gt;0</formula>
    </cfRule>
    <cfRule type="expression" dxfId="665" priority="20">
      <formula>F111&lt;0</formula>
    </cfRule>
  </conditionalFormatting>
  <conditionalFormatting sqref="H103:H116">
    <cfRule type="expression" dxfId="664" priority="17">
      <formula>H103&gt;0</formula>
    </cfRule>
    <cfRule type="expression" dxfId="663" priority="18">
      <formula>H103&lt;0</formula>
    </cfRule>
  </conditionalFormatting>
  <conditionalFormatting sqref="H102">
    <cfRule type="expression" dxfId="662" priority="15">
      <formula>H102&gt;0</formula>
    </cfRule>
    <cfRule type="expression" dxfId="661" priority="16">
      <formula>H102&lt;0</formula>
    </cfRule>
  </conditionalFormatting>
  <conditionalFormatting sqref="M42">
    <cfRule type="expression" dxfId="660" priority="13">
      <formula>M42&gt;0</formula>
    </cfRule>
    <cfRule type="expression" dxfId="659" priority="14">
      <formula>M42&lt;0</formula>
    </cfRule>
  </conditionalFormatting>
  <conditionalFormatting sqref="Q7">
    <cfRule type="expression" dxfId="658" priority="9">
      <formula>Q7&gt;0</formula>
    </cfRule>
    <cfRule type="expression" dxfId="657" priority="10">
      <formula>Q7&lt;0</formula>
    </cfRule>
  </conditionalFormatting>
  <conditionalFormatting sqref="Q8">
    <cfRule type="expression" dxfId="656" priority="7">
      <formula>Q8&gt;0</formula>
    </cfRule>
    <cfRule type="expression" dxfId="655" priority="8">
      <formula>Q8&lt;0</formula>
    </cfRule>
  </conditionalFormatting>
  <conditionalFormatting sqref="F117:F130 H117:H130">
    <cfRule type="expression" dxfId="654" priority="1">
      <formula>F117&gt;0</formula>
    </cfRule>
    <cfRule type="expression" dxfId="65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52" priority="84">
      <formula>F7&gt;0</formula>
    </cfRule>
    <cfRule type="expression" dxfId="651" priority="85">
      <formula>F7&lt;0</formula>
    </cfRule>
  </conditionalFormatting>
  <conditionalFormatting sqref="Q8">
    <cfRule type="expression" dxfId="650" priority="82">
      <formula>Q8&gt;0</formula>
    </cfRule>
    <cfRule type="expression" dxfId="649" priority="83">
      <formula>Q8&lt;0</formula>
    </cfRule>
  </conditionalFormatting>
  <conditionalFormatting sqref="F29:F36">
    <cfRule type="expression" dxfId="648" priority="62">
      <formula>F29&gt;0</formula>
    </cfRule>
    <cfRule type="expression" dxfId="647" priority="63">
      <formula>F29&lt;0</formula>
    </cfRule>
  </conditionalFormatting>
  <conditionalFormatting sqref="J32:J38">
    <cfRule type="expression" dxfId="646" priority="57">
      <formula>J32&gt;0</formula>
    </cfRule>
    <cfRule type="expression" dxfId="645" priority="58">
      <formula>J32&lt;0</formula>
    </cfRule>
  </conditionalFormatting>
  <conditionalFormatting sqref="M42">
    <cfRule type="expression" dxfId="644" priority="55">
      <formula>M42&gt;0</formula>
    </cfRule>
    <cfRule type="expression" dxfId="643" priority="56">
      <formula>M42&lt;0</formula>
    </cfRule>
  </conditionalFormatting>
  <conditionalFormatting sqref="F98:F134 H98:H134 H137:H142 F137:F142 F144:F153 H144:H153">
    <cfRule type="expression" dxfId="642" priority="53">
      <formula>F98&gt;0</formula>
    </cfRule>
    <cfRule type="expression" dxfId="641" priority="54">
      <formula>F98&lt;0</formula>
    </cfRule>
  </conditionalFormatting>
  <conditionalFormatting sqref="F90:F97">
    <cfRule type="expression" dxfId="640" priority="51">
      <formula>F90&gt;0</formula>
    </cfRule>
    <cfRule type="expression" dxfId="639" priority="52">
      <formula>F90&lt;0</formula>
    </cfRule>
  </conditionalFormatting>
  <conditionalFormatting sqref="H90:H97">
    <cfRule type="expression" dxfId="638" priority="49">
      <formula>H90&gt;0</formula>
    </cfRule>
    <cfRule type="expression" dxfId="637" priority="50">
      <formula>H90&lt;0</formula>
    </cfRule>
  </conditionalFormatting>
  <conditionalFormatting sqref="F135:F136 H135:H136">
    <cfRule type="expression" dxfId="636" priority="47">
      <formula>F135&gt;0</formula>
    </cfRule>
    <cfRule type="expression" dxfId="635" priority="48">
      <formula>F135&lt;0</formula>
    </cfRule>
  </conditionalFormatting>
  <conditionalFormatting sqref="H143 F143">
    <cfRule type="expression" dxfId="634" priority="45">
      <formula>F143&gt;0</formula>
    </cfRule>
    <cfRule type="expression" dxfId="633" priority="46">
      <formula>F143&lt;0</formula>
    </cfRule>
  </conditionalFormatting>
  <conditionalFormatting sqref="F154:F161">
    <cfRule type="expression" dxfId="632" priority="31">
      <formula>F154&gt;0</formula>
    </cfRule>
    <cfRule type="expression" dxfId="631" priority="32">
      <formula>F154&lt;0</formula>
    </cfRule>
  </conditionalFormatting>
  <conditionalFormatting sqref="H154:H161">
    <cfRule type="expression" dxfId="630" priority="29">
      <formula>H154&gt;0</formula>
    </cfRule>
    <cfRule type="expression" dxfId="629" priority="30">
      <formula>H154&lt;0</formula>
    </cfRule>
  </conditionalFormatting>
  <conditionalFormatting sqref="Q10">
    <cfRule type="expression" dxfId="628" priority="27">
      <formula>Q10&gt;0</formula>
    </cfRule>
    <cfRule type="expression" dxfId="627" priority="28">
      <formula>Q10&lt;0</formula>
    </cfRule>
  </conditionalFormatting>
  <conditionalFormatting sqref="F37:F38">
    <cfRule type="expression" dxfId="626" priority="25">
      <formula>F37&gt;0</formula>
    </cfRule>
    <cfRule type="expression" dxfId="625" priority="26">
      <formula>F37&lt;0</formula>
    </cfRule>
  </conditionalFormatting>
  <conditionalFormatting sqref="H37:H38">
    <cfRule type="expression" dxfId="624" priority="23">
      <formula>H37&gt;0</formula>
    </cfRule>
    <cfRule type="expression" dxfId="623" priority="24">
      <formula>H37&lt;0</formula>
    </cfRule>
  </conditionalFormatting>
  <conditionalFormatting sqref="F167">
    <cfRule type="expression" dxfId="622" priority="21">
      <formula>F167&gt;0</formula>
    </cfRule>
    <cfRule type="expression" dxfId="621" priority="22">
      <formula>F167&lt;0</formula>
    </cfRule>
  </conditionalFormatting>
  <conditionalFormatting sqref="F168:F179">
    <cfRule type="expression" dxfId="620" priority="19">
      <formula>F168&gt;0</formula>
    </cfRule>
    <cfRule type="expression" dxfId="619" priority="20">
      <formula>F168&lt;0</formula>
    </cfRule>
  </conditionalFormatting>
  <conditionalFormatting sqref="H167:H179">
    <cfRule type="expression" dxfId="618" priority="17">
      <formula>H167&gt;0</formula>
    </cfRule>
    <cfRule type="expression" dxfId="617" priority="18">
      <formula>H167&lt;0</formula>
    </cfRule>
  </conditionalFormatting>
  <conditionalFormatting sqref="J175:J197 J201">
    <cfRule type="expression" dxfId="616" priority="15">
      <formula>J175&gt;0</formula>
    </cfRule>
    <cfRule type="expression" dxfId="615" priority="16">
      <formula>J175&lt;0</formula>
    </cfRule>
  </conditionalFormatting>
  <conditionalFormatting sqref="F180:F197 F201">
    <cfRule type="expression" dxfId="614" priority="13">
      <formula>F180&gt;0</formula>
    </cfRule>
    <cfRule type="expression" dxfId="613" priority="14">
      <formula>F180&lt;0</formula>
    </cfRule>
  </conditionalFormatting>
  <conditionalFormatting sqref="H180:H197 H201">
    <cfRule type="expression" dxfId="612" priority="11">
      <formula>H180&gt;0</formula>
    </cfRule>
    <cfRule type="expression" dxfId="611" priority="12">
      <formula>H180&lt;0</formula>
    </cfRule>
  </conditionalFormatting>
  <conditionalFormatting sqref="I32:J35">
    <cfRule type="expression" dxfId="610" priority="9">
      <formula>I32&gt;0</formula>
    </cfRule>
    <cfRule type="expression" dxfId="609" priority="10">
      <formula>I32&lt;0</formula>
    </cfRule>
  </conditionalFormatting>
  <conditionalFormatting sqref="F198:F200">
    <cfRule type="expression" dxfId="608" priority="7">
      <formula>F198&gt;0</formula>
    </cfRule>
    <cfRule type="expression" dxfId="607" priority="8">
      <formula>F198&lt;0</formula>
    </cfRule>
  </conditionalFormatting>
  <conditionalFormatting sqref="H198:H200">
    <cfRule type="expression" dxfId="606" priority="5">
      <formula>H198&gt;0</formula>
    </cfRule>
    <cfRule type="expression" dxfId="605" priority="6">
      <formula>H198&lt;0</formula>
    </cfRule>
  </conditionalFormatting>
  <conditionalFormatting sqref="J198:J200">
    <cfRule type="expression" dxfId="604" priority="3">
      <formula>J198&gt;0</formula>
    </cfRule>
    <cfRule type="expression" dxfId="603" priority="4">
      <formula>J198&lt;0</formula>
    </cfRule>
  </conditionalFormatting>
  <conditionalFormatting sqref="F202:F211 H202:H211 J202:J211">
    <cfRule type="expression" dxfId="602" priority="1">
      <formula>F202&gt;0</formula>
    </cfRule>
    <cfRule type="expression" dxfId="60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8" t="s">
        <v>78</v>
      </c>
      <c r="P40" s="87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0" priority="80">
      <formula>Q7&gt;0</formula>
    </cfRule>
    <cfRule type="expression" dxfId="599" priority="81">
      <formula>Q7&lt;0</formula>
    </cfRule>
  </conditionalFormatting>
  <conditionalFormatting sqref="Q8">
    <cfRule type="expression" dxfId="598" priority="78">
      <formula>Q8&gt;0</formula>
    </cfRule>
    <cfRule type="expression" dxfId="597" priority="79">
      <formula>Q8&lt;0</formula>
    </cfRule>
  </conditionalFormatting>
  <conditionalFormatting sqref="F29:F43">
    <cfRule type="expression" dxfId="596" priority="62">
      <formula>F29&gt;0</formula>
    </cfRule>
    <cfRule type="expression" dxfId="595" priority="63">
      <formula>F29&lt;0</formula>
    </cfRule>
  </conditionalFormatting>
  <conditionalFormatting sqref="H45 H47:H48 H50:H51 H53 H29:H43">
    <cfRule type="expression" dxfId="594" priority="60">
      <formula>H29&gt;0</formula>
    </cfRule>
    <cfRule type="expression" dxfId="593" priority="61">
      <formula>H29&lt;0</formula>
    </cfRule>
  </conditionalFormatting>
  <conditionalFormatting sqref="J35">
    <cfRule type="expression" dxfId="592" priority="56">
      <formula>J35&gt;0</formula>
    </cfRule>
    <cfRule type="expression" dxfId="591" priority="57">
      <formula>J35&lt;0</formula>
    </cfRule>
  </conditionalFormatting>
  <conditionalFormatting sqref="J36:J37">
    <cfRule type="expression" dxfId="590" priority="54">
      <formula>J36&gt;0</formula>
    </cfRule>
    <cfRule type="expression" dxfId="589" priority="55">
      <formula>J36&lt;0</formula>
    </cfRule>
  </conditionalFormatting>
  <conditionalFormatting sqref="J38:J45 J48 J51">
    <cfRule type="expression" dxfId="588" priority="52">
      <formula>J38&gt;0</formula>
    </cfRule>
    <cfRule type="expression" dxfId="58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86" priority="49">
      <formula>M59&gt;0</formula>
    </cfRule>
    <cfRule type="expression" dxfId="585" priority="50">
      <formula>M59&lt;0</formula>
    </cfRule>
  </conditionalFormatting>
  <conditionalFormatting sqref="Q10">
    <cfRule type="expression" dxfId="584" priority="47">
      <formula>Q10&gt;0</formula>
    </cfRule>
    <cfRule type="expression" dxfId="583" priority="48">
      <formula>Q10&lt;0</formula>
    </cfRule>
  </conditionalFormatting>
  <conditionalFormatting sqref="F84:F103">
    <cfRule type="expression" dxfId="582" priority="45">
      <formula>F84&gt;0</formula>
    </cfRule>
    <cfRule type="expression" dxfId="581" priority="46">
      <formula>F84&lt;0</formula>
    </cfRule>
  </conditionalFormatting>
  <conditionalFormatting sqref="H107 H84:H103">
    <cfRule type="expression" dxfId="580" priority="43">
      <formula>H84&gt;0</formula>
    </cfRule>
    <cfRule type="expression" dxfId="579" priority="44">
      <formula>H84&lt;0</formula>
    </cfRule>
  </conditionalFormatting>
  <conditionalFormatting sqref="J89">
    <cfRule type="expression" dxfId="578" priority="41">
      <formula>J89&gt;0</formula>
    </cfRule>
    <cfRule type="expression" dxfId="577" priority="42">
      <formula>J89&lt;0</formula>
    </cfRule>
  </conditionalFormatting>
  <conditionalFormatting sqref="J90:J95">
    <cfRule type="expression" dxfId="576" priority="39">
      <formula>J90&gt;0</formula>
    </cfRule>
    <cfRule type="expression" dxfId="575" priority="40">
      <formula>J90&lt;0</formula>
    </cfRule>
  </conditionalFormatting>
  <conditionalFormatting sqref="J96:J97">
    <cfRule type="expression" dxfId="574" priority="37">
      <formula>J96&gt;0</formula>
    </cfRule>
    <cfRule type="expression" dxfId="573" priority="38">
      <formula>J96&lt;0</formula>
    </cfRule>
  </conditionalFormatting>
  <conditionalFormatting sqref="J98:J104">
    <cfRule type="expression" dxfId="572" priority="35">
      <formula>J98&gt;0</formula>
    </cfRule>
    <cfRule type="expression" dxfId="571" priority="36">
      <formula>J98&lt;0</formula>
    </cfRule>
  </conditionalFormatting>
  <conditionalFormatting sqref="J25">
    <cfRule type="expression" dxfId="570" priority="31">
      <formula>J25&gt;0</formula>
    </cfRule>
    <cfRule type="expression" dxfId="569" priority="32">
      <formula>J25&lt;0</formula>
    </cfRule>
  </conditionalFormatting>
  <conditionalFormatting sqref="F105:F106">
    <cfRule type="expression" dxfId="568" priority="29">
      <formula>F105&gt;0</formula>
    </cfRule>
    <cfRule type="expression" dxfId="567" priority="30">
      <formula>F105&lt;0</formula>
    </cfRule>
  </conditionalFormatting>
  <conditionalFormatting sqref="H105:H106">
    <cfRule type="expression" dxfId="566" priority="27">
      <formula>H105&gt;0</formula>
    </cfRule>
    <cfRule type="expression" dxfId="565" priority="28">
      <formula>H105&lt;0</formula>
    </cfRule>
  </conditionalFormatting>
  <conditionalFormatting sqref="J105">
    <cfRule type="expression" dxfId="564" priority="25">
      <formula>J105&gt;0</formula>
    </cfRule>
    <cfRule type="expression" dxfId="563" priority="26">
      <formula>J105&lt;0</formula>
    </cfRule>
  </conditionalFormatting>
  <conditionalFormatting sqref="J106">
    <cfRule type="expression" dxfId="562" priority="23">
      <formula>J106&gt;0</formula>
    </cfRule>
    <cfRule type="expression" dxfId="561" priority="24">
      <formula>J106&lt;0</formula>
    </cfRule>
  </conditionalFormatting>
  <conditionalFormatting sqref="F24 F27:F28">
    <cfRule type="expression" dxfId="560" priority="21">
      <formula>F24&gt;0</formula>
    </cfRule>
    <cfRule type="expression" dxfId="559" priority="22">
      <formula>F24&lt;0</formula>
    </cfRule>
  </conditionalFormatting>
  <conditionalFormatting sqref="H24:H28">
    <cfRule type="expression" dxfId="558" priority="19">
      <formula>H24&gt;0</formula>
    </cfRule>
    <cfRule type="expression" dxfId="557" priority="20">
      <formula>H24&lt;0</formula>
    </cfRule>
  </conditionalFormatting>
  <conditionalFormatting sqref="J26:J34">
    <cfRule type="expression" dxfId="556" priority="17">
      <formula>J26&gt;0</formula>
    </cfRule>
    <cfRule type="expression" dxfId="555" priority="18">
      <formula>J26&lt;0</formula>
    </cfRule>
  </conditionalFormatting>
  <conditionalFormatting sqref="F113">
    <cfRule type="expression" dxfId="554" priority="15">
      <formula>F113&gt;0</formula>
    </cfRule>
    <cfRule type="expression" dxfId="553" priority="16">
      <formula>F113&lt;0</formula>
    </cfRule>
  </conditionalFormatting>
  <conditionalFormatting sqref="H113">
    <cfRule type="expression" dxfId="552" priority="13">
      <formula>H113&gt;0</formula>
    </cfRule>
    <cfRule type="expression" dxfId="551" priority="14">
      <formula>H113&lt;0</formula>
    </cfRule>
  </conditionalFormatting>
  <conditionalFormatting sqref="J109">
    <cfRule type="expression" dxfId="550" priority="11">
      <formula>J109&gt;0</formula>
    </cfRule>
    <cfRule type="expression" dxfId="549" priority="12">
      <formula>J109&lt;0</formula>
    </cfRule>
  </conditionalFormatting>
  <conditionalFormatting sqref="F108:F112">
    <cfRule type="expression" dxfId="548" priority="9">
      <formula>F108&gt;0</formula>
    </cfRule>
    <cfRule type="expression" dxfId="547" priority="10">
      <formula>F108&lt;0</formula>
    </cfRule>
  </conditionalFormatting>
  <conditionalFormatting sqref="H108:H112">
    <cfRule type="expression" dxfId="546" priority="7">
      <formula>H108&gt;0</formula>
    </cfRule>
    <cfRule type="expression" dxfId="545" priority="8">
      <formula>H108&lt;0</formula>
    </cfRule>
  </conditionalFormatting>
  <conditionalFormatting sqref="J110:J113">
    <cfRule type="expression" dxfId="544" priority="5">
      <formula>J110&gt;0</formula>
    </cfRule>
    <cfRule type="expression" dxfId="543" priority="6">
      <formula>J110&lt;0</formula>
    </cfRule>
  </conditionalFormatting>
  <conditionalFormatting sqref="F25:F26">
    <cfRule type="expression" dxfId="542" priority="3">
      <formula>F25&gt;0</formula>
    </cfRule>
    <cfRule type="expression" dxfId="541" priority="4">
      <formula>F25&lt;0</formula>
    </cfRule>
  </conditionalFormatting>
  <conditionalFormatting sqref="Q9">
    <cfRule type="expression" dxfId="540" priority="1">
      <formula>Q9&gt;0</formula>
    </cfRule>
    <cfRule type="expression" dxfId="53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24.169899999999998</v>
      </c>
      <c r="R4" s="180">
        <v>3.2899999999999999E-2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7250.9699999999993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1300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-2371.4800000000018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-2446.5000000000018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-0.25228229631027504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3.8063872833565722E-2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12.084949999999999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26.58689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26.345191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26.103491999999999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25.861792999999999</v>
      </c>
    </row>
    <row r="23" spans="1:21" x14ac:dyDescent="0.25">
      <c r="A23" s="881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25.620093999999998</v>
      </c>
      <c r="T23" s="1">
        <v>43128</v>
      </c>
      <c r="U23" t="s">
        <v>891</v>
      </c>
    </row>
    <row r="24" spans="1:21" x14ac:dyDescent="0.25">
      <c r="A24" s="881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25.378395000000001</v>
      </c>
    </row>
    <row r="25" spans="1:21" x14ac:dyDescent="0.25">
      <c r="A25" s="881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25.136696000000001</v>
      </c>
    </row>
    <row r="26" spans="1:21" x14ac:dyDescent="0.25">
      <c r="A26" s="881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24.894997</v>
      </c>
    </row>
    <row r="27" spans="1:21" x14ac:dyDescent="0.25">
      <c r="A27" s="881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24.653297999999999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24.411598999999999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24.169899999999998</v>
      </c>
    </row>
    <row r="30" spans="1:21" ht="15" customHeight="1" x14ac:dyDescent="0.25">
      <c r="A30" s="882" t="s">
        <v>1282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23.928200999999998</v>
      </c>
      <c r="T30" s="1">
        <v>43175</v>
      </c>
      <c r="U30" t="s">
        <v>1090</v>
      </c>
    </row>
    <row r="31" spans="1:21" x14ac:dyDescent="0.25">
      <c r="A31" s="882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23.686501999999997</v>
      </c>
      <c r="T31" s="1">
        <v>43178</v>
      </c>
      <c r="U31" t="s">
        <v>936</v>
      </c>
    </row>
    <row r="32" spans="1:21" x14ac:dyDescent="0.25">
      <c r="A32" s="882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23.444802999999997</v>
      </c>
    </row>
    <row r="33" spans="1:21" x14ac:dyDescent="0.25">
      <c r="A33" s="882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23.203103999999996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22.961404999999996</v>
      </c>
    </row>
    <row r="35" spans="1:21" x14ac:dyDescent="0.25">
      <c r="O35" s="81">
        <v>0.94</v>
      </c>
      <c r="P35" s="81">
        <f t="shared" si="3"/>
        <v>22.719705999999999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22.478006999999998</v>
      </c>
    </row>
    <row r="37" spans="1:21" x14ac:dyDescent="0.25">
      <c r="O37" s="81">
        <v>0.92</v>
      </c>
      <c r="P37" s="81">
        <f t="shared" si="3"/>
        <v>22.236308000000001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21.994609000000001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21.75291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1320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1321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1315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0">C139*(E139-D139)</f>
        <v>-94.799999999999898</v>
      </c>
      <c r="G139" s="198">
        <f t="shared" ref="G139:G145" si="21">D139*C139</f>
        <v>2401.8000000000002</v>
      </c>
      <c r="H139" s="212">
        <f t="shared" ref="H139:H145" si="22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0"/>
        <v>-86.100000000000136</v>
      </c>
      <c r="G140" s="198">
        <f t="shared" si="21"/>
        <v>1239.3000000000002</v>
      </c>
      <c r="H140" s="210">
        <f t="shared" si="22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0"/>
        <v>-54.000000000000128</v>
      </c>
      <c r="G141" s="198">
        <f t="shared" si="21"/>
        <v>1239.3000000000002</v>
      </c>
      <c r="H141" s="210">
        <f t="shared" si="22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0"/>
        <v>-29.849999999999923</v>
      </c>
      <c r="G142" s="198">
        <f t="shared" si="21"/>
        <v>1239.1500000000001</v>
      </c>
      <c r="H142" s="210">
        <f t="shared" si="22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0"/>
        <v>-9.7500000000000853</v>
      </c>
      <c r="G143" s="198">
        <f t="shared" si="21"/>
        <v>1239.1500000000001</v>
      </c>
      <c r="H143" s="210">
        <f t="shared" si="22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0"/>
        <v>-51.449999999999889</v>
      </c>
      <c r="G144" s="198">
        <f t="shared" si="21"/>
        <v>1239.1500000000001</v>
      </c>
      <c r="H144" s="210">
        <f t="shared" si="22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0"/>
        <v>1.9499999999999318</v>
      </c>
      <c r="G145" s="198">
        <f t="shared" si="21"/>
        <v>1239.1500000000001</v>
      </c>
      <c r="H145" s="210">
        <f t="shared" si="22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27" priority="93">
      <formula>F46&gt;0</formula>
    </cfRule>
    <cfRule type="expression" dxfId="526" priority="94">
      <formula>F46&lt;0</formula>
    </cfRule>
  </conditionalFormatting>
  <conditionalFormatting sqref="H46:H48">
    <cfRule type="expression" dxfId="525" priority="91">
      <formula>H46&gt;0</formula>
    </cfRule>
    <cfRule type="expression" dxfId="524" priority="92">
      <formula>H46&lt;0</formula>
    </cfRule>
  </conditionalFormatting>
  <conditionalFormatting sqref="H49">
    <cfRule type="expression" dxfId="523" priority="89">
      <formula>H49&gt;0</formula>
    </cfRule>
    <cfRule type="expression" dxfId="522" priority="90">
      <formula>H49&lt;0</formula>
    </cfRule>
  </conditionalFormatting>
  <conditionalFormatting sqref="H50">
    <cfRule type="expression" dxfId="521" priority="87">
      <formula>H50&gt;0</formula>
    </cfRule>
    <cfRule type="expression" dxfId="520" priority="88">
      <formula>H50&lt;0</formula>
    </cfRule>
  </conditionalFormatting>
  <conditionalFormatting sqref="F42:F45">
    <cfRule type="expression" dxfId="519" priority="83">
      <formula>F42&gt;0</formula>
    </cfRule>
    <cfRule type="expression" dxfId="518" priority="84">
      <formula>F42&lt;0</formula>
    </cfRule>
  </conditionalFormatting>
  <conditionalFormatting sqref="H42:H45">
    <cfRule type="expression" dxfId="517" priority="81">
      <formula>H42&gt;0</formula>
    </cfRule>
    <cfRule type="expression" dxfId="516" priority="82">
      <formula>H42&lt;0</formula>
    </cfRule>
  </conditionalFormatting>
  <conditionalFormatting sqref="F51:F52">
    <cfRule type="expression" dxfId="515" priority="77">
      <formula>F51&gt;0</formula>
    </cfRule>
    <cfRule type="expression" dxfId="514" priority="78">
      <formula>F51&lt;0</formula>
    </cfRule>
  </conditionalFormatting>
  <conditionalFormatting sqref="I46:L48">
    <cfRule type="expression" dxfId="513" priority="75">
      <formula>I46&gt;0</formula>
    </cfRule>
    <cfRule type="expression" dxfId="512" priority="76">
      <formula>I46&lt;0</formula>
    </cfRule>
  </conditionalFormatting>
  <conditionalFormatting sqref="I55:I60 I52:L53">
    <cfRule type="expression" dxfId="511" priority="69">
      <formula>I52&gt;0</formula>
    </cfRule>
    <cfRule type="expression" dxfId="510" priority="70">
      <formula>I52&lt;0</formula>
    </cfRule>
  </conditionalFormatting>
  <conditionalFormatting sqref="I42:L45">
    <cfRule type="expression" dxfId="509" priority="67">
      <formula>I42&gt;0</formula>
    </cfRule>
    <cfRule type="expression" dxfId="508" priority="68">
      <formula>I42&lt;0</formula>
    </cfRule>
  </conditionalFormatting>
  <conditionalFormatting sqref="F53:F64">
    <cfRule type="expression" dxfId="507" priority="65">
      <formula>F53&gt;0</formula>
    </cfRule>
    <cfRule type="expression" dxfId="506" priority="66">
      <formula>F53&lt;0</formula>
    </cfRule>
  </conditionalFormatting>
  <conditionalFormatting sqref="Q8">
    <cfRule type="expression" dxfId="505" priority="61">
      <formula>Q8&gt;0</formula>
    </cfRule>
    <cfRule type="expression" dxfId="504" priority="62">
      <formula>Q8&lt;0</formula>
    </cfRule>
  </conditionalFormatting>
  <conditionalFormatting sqref="Q7">
    <cfRule type="expression" dxfId="503" priority="63">
      <formula>Q7&gt;0</formula>
    </cfRule>
    <cfRule type="expression" dxfId="502" priority="64">
      <formula>Q7&lt;0</formula>
    </cfRule>
  </conditionalFormatting>
  <conditionalFormatting sqref="F140:F144">
    <cfRule type="expression" dxfId="501" priority="59">
      <formula>F140&gt;0</formula>
    </cfRule>
    <cfRule type="expression" dxfId="500" priority="60">
      <formula>F140&lt;0</formula>
    </cfRule>
  </conditionalFormatting>
  <conditionalFormatting sqref="H140:H142">
    <cfRule type="expression" dxfId="499" priority="57">
      <formula>H140&gt;0</formula>
    </cfRule>
    <cfRule type="expression" dxfId="498" priority="58">
      <formula>H140&lt;0</formula>
    </cfRule>
  </conditionalFormatting>
  <conditionalFormatting sqref="H143">
    <cfRule type="expression" dxfId="497" priority="55">
      <formula>H143&gt;0</formula>
    </cfRule>
    <cfRule type="expression" dxfId="496" priority="56">
      <formula>H143&lt;0</formula>
    </cfRule>
  </conditionalFormatting>
  <conditionalFormatting sqref="H144">
    <cfRule type="expression" dxfId="495" priority="53">
      <formula>H144&gt;0</formula>
    </cfRule>
    <cfRule type="expression" dxfId="494" priority="54">
      <formula>H144&lt;0</formula>
    </cfRule>
  </conditionalFormatting>
  <conditionalFormatting sqref="H145:H154">
    <cfRule type="expression" dxfId="493" priority="51">
      <formula>H145&gt;0</formula>
    </cfRule>
    <cfRule type="expression" dxfId="492" priority="52">
      <formula>H145&lt;0</formula>
    </cfRule>
  </conditionalFormatting>
  <conditionalFormatting sqref="F136:F139">
    <cfRule type="expression" dxfId="491" priority="49">
      <formula>F136&gt;0</formula>
    </cfRule>
    <cfRule type="expression" dxfId="490" priority="50">
      <formula>F136&lt;0</formula>
    </cfRule>
  </conditionalFormatting>
  <conditionalFormatting sqref="H136:H139">
    <cfRule type="expression" dxfId="489" priority="47">
      <formula>H136&gt;0</formula>
    </cfRule>
    <cfRule type="expression" dxfId="488" priority="48">
      <formula>H136&lt;0</formula>
    </cfRule>
  </conditionalFormatting>
  <conditionalFormatting sqref="F145:F146">
    <cfRule type="expression" dxfId="487" priority="45">
      <formula>F145&gt;0</formula>
    </cfRule>
    <cfRule type="expression" dxfId="486" priority="46">
      <formula>F145&lt;0</formula>
    </cfRule>
  </conditionalFormatting>
  <conditionalFormatting sqref="I140:I142">
    <cfRule type="expression" dxfId="485" priority="43">
      <formula>I140&gt;0</formula>
    </cfRule>
    <cfRule type="expression" dxfId="484" priority="44">
      <formula>I140&lt;0</formula>
    </cfRule>
  </conditionalFormatting>
  <conditionalFormatting sqref="I143">
    <cfRule type="expression" dxfId="483" priority="41">
      <formula>I143&gt;0</formula>
    </cfRule>
    <cfRule type="expression" dxfId="482" priority="42">
      <formula>I143&lt;0</formula>
    </cfRule>
  </conditionalFormatting>
  <conditionalFormatting sqref="I144">
    <cfRule type="expression" dxfId="481" priority="39">
      <formula>I144&gt;0</formula>
    </cfRule>
    <cfRule type="expression" dxfId="480" priority="40">
      <formula>I144&lt;0</formula>
    </cfRule>
  </conditionalFormatting>
  <conditionalFormatting sqref="I145:I154">
    <cfRule type="expression" dxfId="479" priority="37">
      <formula>I145&gt;0</formula>
    </cfRule>
    <cfRule type="expression" dxfId="478" priority="38">
      <formula>I145&lt;0</formula>
    </cfRule>
  </conditionalFormatting>
  <conditionalFormatting sqref="I136:I139">
    <cfRule type="expression" dxfId="477" priority="35">
      <formula>I136&gt;0</formula>
    </cfRule>
    <cfRule type="expression" dxfId="476" priority="36">
      <formula>I136&lt;0</formula>
    </cfRule>
  </conditionalFormatting>
  <conditionalFormatting sqref="F147">
    <cfRule type="expression" dxfId="475" priority="33">
      <formula>F147&gt;0</formula>
    </cfRule>
    <cfRule type="expression" dxfId="474" priority="34">
      <formula>F147&lt;0</formula>
    </cfRule>
  </conditionalFormatting>
  <conditionalFormatting sqref="F67:F69 H68:H69 H67:L67">
    <cfRule type="expression" dxfId="473" priority="31">
      <formula>F67&gt;0</formula>
    </cfRule>
    <cfRule type="expression" dxfId="472" priority="32">
      <formula>F67&lt;0</formula>
    </cfRule>
  </conditionalFormatting>
  <conditionalFormatting sqref="R4">
    <cfRule type="expression" dxfId="471" priority="29">
      <formula>R4&gt;0</formula>
    </cfRule>
    <cfRule type="expression" dxfId="470" priority="30">
      <formula>R4&lt;0</formula>
    </cfRule>
  </conditionalFormatting>
  <conditionalFormatting sqref="F73:F76 H73:K74 H75:J76">
    <cfRule type="expression" dxfId="469" priority="27">
      <formula>F73&gt;0</formula>
    </cfRule>
    <cfRule type="expression" dxfId="468" priority="28">
      <formula>F73&lt;0</formula>
    </cfRule>
  </conditionalFormatting>
  <conditionalFormatting sqref="H81:H85 F80:F85 H80:J80 J81:J85">
    <cfRule type="expression" dxfId="467" priority="23">
      <formula>F80&gt;0</formula>
    </cfRule>
    <cfRule type="expression" dxfId="466" priority="24">
      <formula>F80&lt;0</formula>
    </cfRule>
  </conditionalFormatting>
  <conditionalFormatting sqref="I93:J93">
    <cfRule type="expression" dxfId="465" priority="21">
      <formula>I93&gt;0</formula>
    </cfRule>
    <cfRule type="expression" dxfId="464" priority="22">
      <formula>I93&lt;0</formula>
    </cfRule>
  </conditionalFormatting>
  <conditionalFormatting sqref="H89:J90 J92:K92 J91 K75:K91 F89:F93 H91:H93 K93">
    <cfRule type="expression" dxfId="463" priority="19">
      <formula>F75&gt;0</formula>
    </cfRule>
    <cfRule type="expression" dxfId="462" priority="20">
      <formula>F75&lt;0</formula>
    </cfRule>
  </conditionalFormatting>
  <conditionalFormatting sqref="H87:J88 F86:F88 H86 J86">
    <cfRule type="expression" dxfId="461" priority="17">
      <formula>F86&gt;0</formula>
    </cfRule>
    <cfRule type="expression" dxfId="460" priority="18">
      <formula>F86&lt;0</formula>
    </cfRule>
  </conditionalFormatting>
  <conditionalFormatting sqref="H94:K98 F94:F98">
    <cfRule type="expression" dxfId="459" priority="13">
      <formula>F94&gt;0</formula>
    </cfRule>
    <cfRule type="expression" dxfId="458" priority="14">
      <formula>F94&lt;0</formula>
    </cfRule>
  </conditionalFormatting>
  <conditionalFormatting sqref="H107:K107 F107">
    <cfRule type="expression" dxfId="457" priority="11">
      <formula>F107&gt;0</formula>
    </cfRule>
    <cfRule type="expression" dxfId="456" priority="12">
      <formula>F107&lt;0</formula>
    </cfRule>
  </conditionalFormatting>
  <conditionalFormatting sqref="H102:K106 F102:F106">
    <cfRule type="expression" dxfId="455" priority="9">
      <formula>F102&gt;0</formula>
    </cfRule>
    <cfRule type="expression" dxfId="454" priority="10">
      <formula>F102&lt;0</formula>
    </cfRule>
  </conditionalFormatting>
  <conditionalFormatting sqref="H101:K101 F99:F101 H99:H100 J99:K100">
    <cfRule type="expression" dxfId="453" priority="7">
      <formula>F99&gt;0</formula>
    </cfRule>
    <cfRule type="expression" dxfId="452" priority="8">
      <formula>F99&lt;0</formula>
    </cfRule>
  </conditionalFormatting>
  <conditionalFormatting sqref="H108:K110 F108:F110">
    <cfRule type="expression" dxfId="451" priority="5">
      <formula>F108&gt;0</formula>
    </cfRule>
    <cfRule type="expression" dxfId="450" priority="6">
      <formula>F108&lt;0</formula>
    </cfRule>
  </conditionalFormatting>
  <conditionalFormatting sqref="H111:K113 F111:F113">
    <cfRule type="expression" dxfId="449" priority="3">
      <formula>F111&gt;0</formula>
    </cfRule>
    <cfRule type="expression" dxfId="448" priority="4">
      <formula>F111&lt;0</formula>
    </cfRule>
  </conditionalFormatting>
  <conditionalFormatting sqref="Q10">
    <cfRule type="expression" dxfId="447" priority="1">
      <formula>Q10&gt;0</formula>
    </cfRule>
    <cfRule type="expression" dxfId="446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5" priority="11">
      <formula>Q8&gt;0</formula>
    </cfRule>
    <cfRule type="expression" dxfId="444" priority="12">
      <formula>Q8&lt;0</formula>
    </cfRule>
  </conditionalFormatting>
  <conditionalFormatting sqref="Q7">
    <cfRule type="expression" dxfId="443" priority="13">
      <formula>Q7&gt;0</formula>
    </cfRule>
    <cfRule type="expression" dxfId="442" priority="14">
      <formula>Q7&lt;0</formula>
    </cfRule>
  </conditionalFormatting>
  <conditionalFormatting sqref="F22">
    <cfRule type="expression" dxfId="441" priority="9">
      <formula>F22&gt;0</formula>
    </cfRule>
    <cfRule type="expression" dxfId="440" priority="10">
      <formula>F22&lt;0</formula>
    </cfRule>
  </conditionalFormatting>
  <conditionalFormatting sqref="H22">
    <cfRule type="expression" dxfId="439" priority="7">
      <formula>H22&gt;0</formula>
    </cfRule>
    <cfRule type="expression" dxfId="438" priority="8">
      <formula>H22&lt;0</formula>
    </cfRule>
  </conditionalFormatting>
  <conditionalFormatting sqref="F59">
    <cfRule type="expression" dxfId="437" priority="5">
      <formula>F59&gt;0</formula>
    </cfRule>
    <cfRule type="expression" dxfId="436" priority="6">
      <formula>F59&lt;0</formula>
    </cfRule>
  </conditionalFormatting>
  <conditionalFormatting sqref="H59">
    <cfRule type="expression" dxfId="435" priority="3">
      <formula>H59&gt;0</formula>
    </cfRule>
    <cfRule type="expression" dxfId="434" priority="4">
      <formula>H59&lt;0</formula>
    </cfRule>
  </conditionalFormatting>
  <conditionalFormatting sqref="M30">
    <cfRule type="expression" dxfId="433" priority="1">
      <formula>M30&gt;0</formula>
    </cfRule>
    <cfRule type="expression" dxfId="4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8" t="s">
        <v>78</v>
      </c>
      <c r="P35" s="87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1" priority="19">
      <formula>F27&gt;0</formula>
    </cfRule>
    <cfRule type="expression" dxfId="430" priority="20">
      <formula>F27&lt;0</formula>
    </cfRule>
  </conditionalFormatting>
  <conditionalFormatting sqref="F37:F38">
    <cfRule type="expression" dxfId="429" priority="17">
      <formula>F37&gt;0</formula>
    </cfRule>
    <cfRule type="expression" dxfId="428" priority="18">
      <formula>F37&lt;0</formula>
    </cfRule>
  </conditionalFormatting>
  <conditionalFormatting sqref="H27:H32">
    <cfRule type="expression" dxfId="427" priority="15">
      <formula>H27&gt;0</formula>
    </cfRule>
    <cfRule type="expression" dxfId="426" priority="16">
      <formula>H27&lt;0</formula>
    </cfRule>
  </conditionalFormatting>
  <conditionalFormatting sqref="Q7">
    <cfRule type="expression" dxfId="425" priority="3">
      <formula>Q7&gt;0</formula>
    </cfRule>
    <cfRule type="expression" dxfId="424" priority="4">
      <formula>Q7&lt;0</formula>
    </cfRule>
  </conditionalFormatting>
  <conditionalFormatting sqref="Q8">
    <cfRule type="expression" dxfId="423" priority="1">
      <formula>Q8&gt;0</formula>
    </cfRule>
    <cfRule type="expression" dxfId="4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1" priority="25">
      <formula>F24&gt;0</formula>
    </cfRule>
    <cfRule type="expression" dxfId="420" priority="26">
      <formula>F24&lt;0</formula>
    </cfRule>
  </conditionalFormatting>
  <conditionalFormatting sqref="H21:H27">
    <cfRule type="expression" dxfId="419" priority="19">
      <formula>H21&gt;0</formula>
    </cfRule>
    <cfRule type="expression" dxfId="418" priority="20">
      <formula>H21&lt;0</formula>
    </cfRule>
  </conditionalFormatting>
  <conditionalFormatting sqref="F21:F23">
    <cfRule type="expression" dxfId="417" priority="5">
      <formula>F21&gt;0</formula>
    </cfRule>
    <cfRule type="expression" dxfId="416" priority="6">
      <formula>F21&lt;0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7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7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7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8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8" t="s">
        <v>78</v>
      </c>
      <c r="P41" s="87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1" priority="11">
      <formula>F21&gt;0</formula>
    </cfRule>
    <cfRule type="expression" dxfId="410" priority="12">
      <formula>F21&lt;0</formula>
    </cfRule>
  </conditionalFormatting>
  <conditionalFormatting sqref="H21:H23">
    <cfRule type="expression" dxfId="409" priority="9">
      <formula>H21&gt;0</formula>
    </cfRule>
    <cfRule type="expression" dxfId="408" priority="10">
      <formula>H21&lt;0</formula>
    </cfRule>
  </conditionalFormatting>
  <conditionalFormatting sqref="Q8">
    <cfRule type="expression" dxfId="407" priority="1">
      <formula>Q8&gt;0</formula>
    </cfRule>
    <cfRule type="expression" dxfId="406" priority="2">
      <formula>Q8&lt;0</formula>
    </cfRule>
  </conditionalFormatting>
  <conditionalFormatting sqref="Q7">
    <cfRule type="expression" dxfId="405" priority="3">
      <formula>Q7&gt;0</formula>
    </cfRule>
    <cfRule type="expression" dxfId="4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8" t="s">
        <v>78</v>
      </c>
      <c r="P40" s="87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3" priority="15">
      <formula>F29&gt;0</formula>
    </cfRule>
    <cfRule type="expression" dxfId="402" priority="16">
      <formula>F29&lt;0</formula>
    </cfRule>
  </conditionalFormatting>
  <conditionalFormatting sqref="F34:F62">
    <cfRule type="expression" dxfId="401" priority="11">
      <formula>F34&gt;0</formula>
    </cfRule>
    <cfRule type="expression" dxfId="400" priority="12">
      <formula>F34&lt;0</formula>
    </cfRule>
  </conditionalFormatting>
  <conditionalFormatting sqref="F34:F62">
    <cfRule type="expression" dxfId="399" priority="13">
      <formula>F34&gt;0</formula>
    </cfRule>
    <cfRule type="expression" dxfId="398" priority="14">
      <formula>F34&lt;0</formula>
    </cfRule>
  </conditionalFormatting>
  <conditionalFormatting sqref="H29:H62">
    <cfRule type="expression" dxfId="397" priority="9">
      <formula>H29&gt;0</formula>
    </cfRule>
    <cfRule type="expression" dxfId="396" priority="10">
      <formula>H29&lt;0</formula>
    </cfRule>
  </conditionalFormatting>
  <conditionalFormatting sqref="F25:F28">
    <cfRule type="expression" dxfId="395" priority="7">
      <formula>F25&gt;0</formula>
    </cfRule>
    <cfRule type="expression" dxfId="394" priority="8">
      <formula>F25&lt;0</formula>
    </cfRule>
  </conditionalFormatting>
  <conditionalFormatting sqref="H25:H28">
    <cfRule type="expression" dxfId="393" priority="5">
      <formula>H25&gt;0</formula>
    </cfRule>
    <cfRule type="expression" dxfId="392" priority="6">
      <formula>H25&lt;0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conditionalFormatting sqref="Q8">
    <cfRule type="expression" dxfId="389" priority="1">
      <formula>Q8&gt;0</formula>
    </cfRule>
    <cfRule type="expression" dxfId="3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56.2</v>
      </c>
      <c r="R4" s="422">
        <v>2.5000000000000001E-2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5620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2835.41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1778.6700000000019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0.46303493841976667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3.3879003558718861E-2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11.469387755102041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61.820000000000007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61.25800000000001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60.696000000000005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60.134000000000007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59.572000000000003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59.010000000000005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58.448000000000008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57.886000000000003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57.324000000000005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56.762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56.2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1292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55.638000000000005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55.076000000000001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54.514000000000003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53.951999999999998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53.39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52.828000000000003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52.266000000000005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51.704000000000008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51.142000000000003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50.580000000000005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7" priority="87">
      <formula>F29&gt;0</formula>
    </cfRule>
    <cfRule type="expression" dxfId="386" priority="88">
      <formula>F29&lt;0</formula>
    </cfRule>
  </conditionalFormatting>
  <conditionalFormatting sqref="F57:F64 F66">
    <cfRule type="expression" dxfId="385" priority="83">
      <formula>F57&gt;0</formula>
    </cfRule>
    <cfRule type="expression" dxfId="384" priority="84">
      <formula>F57&lt;0</formula>
    </cfRule>
  </conditionalFormatting>
  <conditionalFormatting sqref="F57:F64 F66">
    <cfRule type="expression" dxfId="383" priority="85">
      <formula>F57&gt;0</formula>
    </cfRule>
    <cfRule type="expression" dxfId="382" priority="86">
      <formula>F57&lt;0</formula>
    </cfRule>
  </conditionalFormatting>
  <conditionalFormatting sqref="H57:H64 H66">
    <cfRule type="expression" dxfId="381" priority="81">
      <formula>H57&gt;0</formula>
    </cfRule>
    <cfRule type="expression" dxfId="380" priority="82">
      <formula>H57&lt;0</formula>
    </cfRule>
  </conditionalFormatting>
  <conditionalFormatting sqref="Q7">
    <cfRule type="expression" dxfId="379" priority="63">
      <formula>Q7&gt;0</formula>
    </cfRule>
    <cfRule type="expression" dxfId="378" priority="64">
      <formula>Q7&lt;0</formula>
    </cfRule>
  </conditionalFormatting>
  <conditionalFormatting sqref="Q8">
    <cfRule type="expression" dxfId="377" priority="61">
      <formula>Q8&gt;0</formula>
    </cfRule>
    <cfRule type="expression" dxfId="376" priority="62">
      <formula>Q8&lt;0</formula>
    </cfRule>
  </conditionalFormatting>
  <conditionalFormatting sqref="F93:F97 H93:H97 H99:H124 F99:F124">
    <cfRule type="expression" dxfId="375" priority="33">
      <formula>F93&gt;0</formula>
    </cfRule>
    <cfRule type="expression" dxfId="374" priority="34">
      <formula>F93&lt;0</formula>
    </cfRule>
  </conditionalFormatting>
  <conditionalFormatting sqref="F125:F132 F134">
    <cfRule type="expression" dxfId="373" priority="31">
      <formula>F125&gt;0</formula>
    </cfRule>
    <cfRule type="expression" dxfId="372" priority="32">
      <formula>F125&lt;0</formula>
    </cfRule>
  </conditionalFormatting>
  <conditionalFormatting sqref="M67">
    <cfRule type="expression" dxfId="371" priority="43">
      <formula>M67&gt;0</formula>
    </cfRule>
    <cfRule type="expression" dxfId="370" priority="44">
      <formula>M67&lt;0</formula>
    </cfRule>
  </conditionalFormatting>
  <conditionalFormatting sqref="F65">
    <cfRule type="expression" dxfId="369" priority="39">
      <formula>F65&gt;0</formula>
    </cfRule>
    <cfRule type="expression" dxfId="368" priority="40">
      <formula>F65&lt;0</formula>
    </cfRule>
  </conditionalFormatting>
  <conditionalFormatting sqref="F65">
    <cfRule type="expression" dxfId="367" priority="41">
      <formula>F65&gt;0</formula>
    </cfRule>
    <cfRule type="expression" dxfId="366" priority="42">
      <formula>F65&lt;0</formula>
    </cfRule>
  </conditionalFormatting>
  <conditionalFormatting sqref="H65">
    <cfRule type="expression" dxfId="365" priority="37">
      <formula>H65&gt;0</formula>
    </cfRule>
    <cfRule type="expression" dxfId="364" priority="38">
      <formula>H65&lt;0</formula>
    </cfRule>
  </conditionalFormatting>
  <conditionalFormatting sqref="F125:F132 F134">
    <cfRule type="expression" dxfId="363" priority="29">
      <formula>F125&gt;0</formula>
    </cfRule>
    <cfRule type="expression" dxfId="362" priority="30">
      <formula>F125&lt;0</formula>
    </cfRule>
  </conditionalFormatting>
  <conditionalFormatting sqref="H125:H132 H134">
    <cfRule type="expression" dxfId="361" priority="27">
      <formula>H125&gt;0</formula>
    </cfRule>
    <cfRule type="expression" dxfId="360" priority="28">
      <formula>H125&lt;0</formula>
    </cfRule>
  </conditionalFormatting>
  <conditionalFormatting sqref="F92">
    <cfRule type="expression" dxfId="359" priority="25">
      <formula>F92&gt;0</formula>
    </cfRule>
    <cfRule type="expression" dxfId="358" priority="26">
      <formula>F92&lt;0</formula>
    </cfRule>
  </conditionalFormatting>
  <conditionalFormatting sqref="H92">
    <cfRule type="expression" dxfId="357" priority="23">
      <formula>H92&gt;0</formula>
    </cfRule>
    <cfRule type="expression" dxfId="356" priority="24">
      <formula>H92&lt;0</formula>
    </cfRule>
  </conditionalFormatting>
  <conditionalFormatting sqref="F133">
    <cfRule type="expression" dxfId="355" priority="19">
      <formula>F133&gt;0</formula>
    </cfRule>
    <cfRule type="expression" dxfId="354" priority="20">
      <formula>F133&lt;0</formula>
    </cfRule>
  </conditionalFormatting>
  <conditionalFormatting sqref="F133">
    <cfRule type="expression" dxfId="353" priority="21">
      <formula>F133&gt;0</formula>
    </cfRule>
    <cfRule type="expression" dxfId="352" priority="22">
      <formula>F133&lt;0</formula>
    </cfRule>
  </conditionalFormatting>
  <conditionalFormatting sqref="H133">
    <cfRule type="expression" dxfId="351" priority="17">
      <formula>H133&gt;0</formula>
    </cfRule>
    <cfRule type="expression" dxfId="350" priority="18">
      <formula>H133&lt;0</formula>
    </cfRule>
  </conditionalFormatting>
  <conditionalFormatting sqref="F98 H98">
    <cfRule type="expression" dxfId="349" priority="15">
      <formula>F98&gt;0</formula>
    </cfRule>
    <cfRule type="expression" dxfId="348" priority="16">
      <formula>F98&lt;0</formula>
    </cfRule>
  </conditionalFormatting>
  <conditionalFormatting sqref="J25:J66">
    <cfRule type="expression" dxfId="347" priority="13">
      <formula>J25&gt;0</formula>
    </cfRule>
    <cfRule type="expression" dxfId="346" priority="14">
      <formula>J25&lt;0</formula>
    </cfRule>
  </conditionalFormatting>
  <conditionalFormatting sqref="K40:K66">
    <cfRule type="expression" dxfId="345" priority="11">
      <formula>K40&gt;0</formula>
    </cfRule>
    <cfRule type="expression" dxfId="344" priority="12">
      <formula>K40&lt;0</formula>
    </cfRule>
  </conditionalFormatting>
  <conditionalFormatting sqref="L25">
    <cfRule type="expression" dxfId="343" priority="9">
      <formula>L25&gt;0</formula>
    </cfRule>
    <cfRule type="expression" dxfId="342" priority="10">
      <formula>L25&lt;0</formula>
    </cfRule>
  </conditionalFormatting>
  <conditionalFormatting sqref="F25:F28">
    <cfRule type="expression" dxfId="341" priority="7">
      <formula>F25&gt;0</formula>
    </cfRule>
    <cfRule type="expression" dxfId="340" priority="8">
      <formula>F25&lt;0</formula>
    </cfRule>
  </conditionalFormatting>
  <conditionalFormatting sqref="H25:H28">
    <cfRule type="expression" dxfId="339" priority="5">
      <formula>H25&gt;0</formula>
    </cfRule>
    <cfRule type="expression" dxfId="33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694">
        <v>43298</v>
      </c>
      <c r="U23" t="s">
        <v>1177</v>
      </c>
    </row>
    <row r="24" spans="1:21" x14ac:dyDescent="0.25">
      <c r="T24" s="709"/>
    </row>
    <row r="25" spans="1:21" x14ac:dyDescent="0.25">
      <c r="T25" s="694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8" t="s">
        <v>78</v>
      </c>
      <c r="P42" s="878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54.8506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37" priority="65">
      <formula>F45&gt;0</formula>
    </cfRule>
    <cfRule type="expression" dxfId="33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5" priority="67">
      <formula>F44&gt;0</formula>
    </cfRule>
    <cfRule type="expression" dxfId="334" priority="68">
      <formula>F44&lt;0</formula>
    </cfRule>
  </conditionalFormatting>
  <conditionalFormatting sqref="F61:F91 F93:F102 F45:F59">
    <cfRule type="expression" dxfId="333" priority="63">
      <formula>F45&gt;0</formula>
    </cfRule>
    <cfRule type="expression" dxfId="332" priority="64">
      <formula>F45&lt;0</formula>
    </cfRule>
  </conditionalFormatting>
  <conditionalFormatting sqref="H61:H91 H93:H102 H43:H59">
    <cfRule type="expression" dxfId="331" priority="61">
      <formula>H43&gt;0</formula>
    </cfRule>
    <cfRule type="expression" dxfId="330" priority="62">
      <formula>H43&lt;0</formula>
    </cfRule>
  </conditionalFormatting>
  <conditionalFormatting sqref="F36:F43">
    <cfRule type="expression" dxfId="329" priority="59">
      <formula>F36&gt;0</formula>
    </cfRule>
    <cfRule type="expression" dxfId="328" priority="60">
      <formula>F36&lt;0</formula>
    </cfRule>
  </conditionalFormatting>
  <conditionalFormatting sqref="H36:H42">
    <cfRule type="expression" dxfId="327" priority="57">
      <formula>H36&gt;0</formula>
    </cfRule>
    <cfRule type="expression" dxfId="326" priority="58">
      <formula>H36&lt;0</formula>
    </cfRule>
  </conditionalFormatting>
  <conditionalFormatting sqref="Q7">
    <cfRule type="expression" dxfId="325" priority="51">
      <formula>Q7&gt;0</formula>
    </cfRule>
    <cfRule type="expression" dxfId="324" priority="52">
      <formula>Q7&lt;0</formula>
    </cfRule>
  </conditionalFormatting>
  <conditionalFormatting sqref="Q8">
    <cfRule type="expression" dxfId="323" priority="49">
      <formula>Q8&gt;0</formula>
    </cfRule>
    <cfRule type="expression" dxfId="322" priority="50">
      <formula>Q8&lt;0</formula>
    </cfRule>
  </conditionalFormatting>
  <conditionalFormatting sqref="Q10">
    <cfRule type="expression" dxfId="321" priority="47">
      <formula>Q10&gt;0</formula>
    </cfRule>
    <cfRule type="expression" dxfId="320" priority="48">
      <formula>Q10&lt;0</formula>
    </cfRule>
  </conditionalFormatting>
  <conditionalFormatting sqref="F60">
    <cfRule type="expression" dxfId="319" priority="45">
      <formula>F60&gt;0</formula>
    </cfRule>
    <cfRule type="expression" dxfId="318" priority="46">
      <formula>F60&lt;0</formula>
    </cfRule>
  </conditionalFormatting>
  <conditionalFormatting sqref="F60">
    <cfRule type="expression" dxfId="317" priority="43">
      <formula>F60&gt;0</formula>
    </cfRule>
    <cfRule type="expression" dxfId="316" priority="44">
      <formula>F60&lt;0</formula>
    </cfRule>
  </conditionalFormatting>
  <conditionalFormatting sqref="H60">
    <cfRule type="expression" dxfId="315" priority="41">
      <formula>H60&gt;0</formula>
    </cfRule>
    <cfRule type="expression" dxfId="314" priority="42">
      <formula>H60&lt;0</formula>
    </cfRule>
  </conditionalFormatting>
  <conditionalFormatting sqref="F92">
    <cfRule type="expression" dxfId="313" priority="39">
      <formula>F92&gt;0</formula>
    </cfRule>
    <cfRule type="expression" dxfId="312" priority="40">
      <formula>F92&lt;0</formula>
    </cfRule>
  </conditionalFormatting>
  <conditionalFormatting sqref="F92">
    <cfRule type="expression" dxfId="311" priority="37">
      <formula>F92&gt;0</formula>
    </cfRule>
    <cfRule type="expression" dxfId="310" priority="38">
      <formula>F92&lt;0</formula>
    </cfRule>
  </conditionalFormatting>
  <conditionalFormatting sqref="H92">
    <cfRule type="expression" dxfId="309" priority="35">
      <formula>H92&gt;0</formula>
    </cfRule>
    <cfRule type="expression" dxfId="308" priority="36">
      <formula>H92&lt;0</formula>
    </cfRule>
  </conditionalFormatting>
  <conditionalFormatting sqref="F169:F183 F185:F215 F217:F226">
    <cfRule type="expression" dxfId="307" priority="31">
      <formula>F169&gt;0</formula>
    </cfRule>
    <cfRule type="expression" dxfId="306" priority="32">
      <formula>F169&lt;0</formula>
    </cfRule>
  </conditionalFormatting>
  <conditionalFormatting sqref="F164:F168">
    <cfRule type="expression" dxfId="305" priority="33">
      <formula>F164&gt;0</formula>
    </cfRule>
    <cfRule type="expression" dxfId="304" priority="34">
      <formula>F164&lt;0</formula>
    </cfRule>
  </conditionalFormatting>
  <conditionalFormatting sqref="F169:F183 F185:F215 F217:F226">
    <cfRule type="expression" dxfId="303" priority="29">
      <formula>F169&gt;0</formula>
    </cfRule>
    <cfRule type="expression" dxfId="302" priority="30">
      <formula>F169&lt;0</formula>
    </cfRule>
  </conditionalFormatting>
  <conditionalFormatting sqref="H164:H183 H185:H215 H217:H226">
    <cfRule type="expression" dxfId="301" priority="27">
      <formula>H164&gt;0</formula>
    </cfRule>
    <cfRule type="expression" dxfId="300" priority="28">
      <formula>H164&lt;0</formula>
    </cfRule>
  </conditionalFormatting>
  <conditionalFormatting sqref="F160:F163">
    <cfRule type="expression" dxfId="299" priority="25">
      <formula>F160&gt;0</formula>
    </cfRule>
    <cfRule type="expression" dxfId="298" priority="26">
      <formula>F160&lt;0</formula>
    </cfRule>
  </conditionalFormatting>
  <conditionalFormatting sqref="H160:H163">
    <cfRule type="expression" dxfId="297" priority="23">
      <formula>H160&gt;0</formula>
    </cfRule>
    <cfRule type="expression" dxfId="296" priority="24">
      <formula>H160&lt;0</formula>
    </cfRule>
  </conditionalFormatting>
  <conditionalFormatting sqref="F184">
    <cfRule type="expression" dxfId="295" priority="21">
      <formula>F184&gt;0</formula>
    </cfRule>
    <cfRule type="expression" dxfId="294" priority="22">
      <formula>F184&lt;0</formula>
    </cfRule>
  </conditionalFormatting>
  <conditionalFormatting sqref="F184">
    <cfRule type="expression" dxfId="293" priority="19">
      <formula>F184&gt;0</formula>
    </cfRule>
    <cfRule type="expression" dxfId="292" priority="20">
      <formula>F184&lt;0</formula>
    </cfRule>
  </conditionalFormatting>
  <conditionalFormatting sqref="H184">
    <cfRule type="expression" dxfId="291" priority="17">
      <formula>H184&gt;0</formula>
    </cfRule>
    <cfRule type="expression" dxfId="290" priority="18">
      <formula>H184&lt;0</formula>
    </cfRule>
  </conditionalFormatting>
  <conditionalFormatting sqref="F216">
    <cfRule type="expression" dxfId="289" priority="15">
      <formula>F216&gt;0</formula>
    </cfRule>
    <cfRule type="expression" dxfId="288" priority="16">
      <formula>F216&lt;0</formula>
    </cfRule>
  </conditionalFormatting>
  <conditionalFormatting sqref="F216">
    <cfRule type="expression" dxfId="287" priority="13">
      <formula>F216&gt;0</formula>
    </cfRule>
    <cfRule type="expression" dxfId="286" priority="14">
      <formula>F216&lt;0</formula>
    </cfRule>
  </conditionalFormatting>
  <conditionalFormatting sqref="H216">
    <cfRule type="expression" dxfId="285" priority="11">
      <formula>H216&gt;0</formula>
    </cfRule>
    <cfRule type="expression" dxfId="284" priority="12">
      <formula>H216&lt;0</formula>
    </cfRule>
  </conditionalFormatting>
  <conditionalFormatting sqref="J38:J39">
    <cfRule type="expression" dxfId="283" priority="9">
      <formula>J38&gt;0</formula>
    </cfRule>
    <cfRule type="expression" dxfId="282" priority="10">
      <formula>J38&lt;0</formula>
    </cfRule>
  </conditionalFormatting>
  <conditionalFormatting sqref="J41:J54">
    <cfRule type="expression" dxfId="281" priority="7">
      <formula>J41&gt;0</formula>
    </cfRule>
    <cfRule type="expression" dxfId="280" priority="8">
      <formula>J41&lt;0</formula>
    </cfRule>
  </conditionalFormatting>
  <conditionalFormatting sqref="J55">
    <cfRule type="expression" dxfId="279" priority="3">
      <formula>J55&gt;0</formula>
    </cfRule>
    <cfRule type="expression" dxfId="278" priority="4">
      <formula>J55&lt;0</formula>
    </cfRule>
  </conditionalFormatting>
  <conditionalFormatting sqref="J56">
    <cfRule type="expression" dxfId="277" priority="1">
      <formula>J56&gt;0</formula>
    </cfRule>
    <cfRule type="expression" dxfId="27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1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17.573225000000011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21.5899</v>
      </c>
      <c r="R4" s="424">
        <v>2.3E-3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8635.9599999999991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7029.2900000000045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1891.6399999999994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1606.6699999999946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0.22856789234759037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04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8.8122040816326521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1600</v>
      </c>
      <c r="D17" s="18"/>
      <c r="E17" s="18"/>
      <c r="F17" s="18">
        <f>SUM(F2:F16)</f>
        <v>32841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23.748890000000003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23.532991000000003</v>
      </c>
      <c r="U18" t="s">
        <v>1054</v>
      </c>
    </row>
    <row r="19" spans="1:21" x14ac:dyDescent="0.25">
      <c r="O19" s="81">
        <v>1.08</v>
      </c>
      <c r="P19" s="81">
        <f t="shared" si="2"/>
        <v>23.317092000000002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23.101193000000002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22.885294000000002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22.669395000000002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22.453496000000001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22.237597000000001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22.021698000000001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21.805799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21.5899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21.374001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21.158102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20.942202999999999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20.726303999999999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20.510404999999999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20.294505999999998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20.078607000000002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19.862708000000001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19.646809000000001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19.430910000000001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1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1" si="11">C41*(E41-D41)</f>
        <v>900</v>
      </c>
      <c r="G41" s="39">
        <f t="shared" ref="G41:G51" si="12">D41*C41</f>
        <v>3450</v>
      </c>
      <c r="H41" s="180">
        <f t="shared" ref="H41:H51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180"/>
      <c r="I52" s="180"/>
      <c r="J52" s="180"/>
      <c r="K52" s="180"/>
      <c r="L52" s="180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5" priority="117">
      <formula>F27&gt;0</formula>
    </cfRule>
    <cfRule type="expression" dxfId="274" priority="118">
      <formula>F27&lt;0</formula>
    </cfRule>
  </conditionalFormatting>
  <conditionalFormatting sqref="H27:H29">
    <cfRule type="expression" dxfId="273" priority="115">
      <formula>H27&gt;0</formula>
    </cfRule>
    <cfRule type="expression" dxfId="272" priority="116">
      <formula>H27&lt;0</formula>
    </cfRule>
  </conditionalFormatting>
  <conditionalFormatting sqref="H30">
    <cfRule type="expression" dxfId="271" priority="111">
      <formula>H30&gt;0</formula>
    </cfRule>
    <cfRule type="expression" dxfId="270" priority="112">
      <formula>H30&lt;0</formula>
    </cfRule>
  </conditionalFormatting>
  <conditionalFormatting sqref="H31:H35 H38:H55">
    <cfRule type="expression" dxfId="269" priority="109">
      <formula>H31&gt;0</formula>
    </cfRule>
    <cfRule type="expression" dxfId="268" priority="110">
      <formula>H31&lt;0</formula>
    </cfRule>
  </conditionalFormatting>
  <conditionalFormatting sqref="F31">
    <cfRule type="expression" dxfId="267" priority="103">
      <formula>F31&gt;0</formula>
    </cfRule>
    <cfRule type="expression" dxfId="266" priority="104">
      <formula>F31&lt;0</formula>
    </cfRule>
  </conditionalFormatting>
  <conditionalFormatting sqref="I25:I29">
    <cfRule type="expression" dxfId="265" priority="101">
      <formula>I25&gt;0</formula>
    </cfRule>
    <cfRule type="expression" dxfId="264" priority="102">
      <formula>I25&lt;0</formula>
    </cfRule>
  </conditionalFormatting>
  <conditionalFormatting sqref="I30:I33 I35 I38 K38 J21:J39 I40:K41 J42:K42 I43:K55">
    <cfRule type="expression" dxfId="263" priority="95">
      <formula>I21&gt;0</formula>
    </cfRule>
    <cfRule type="expression" dxfId="262" priority="96">
      <formula>I21&lt;0</formula>
    </cfRule>
  </conditionalFormatting>
  <conditionalFormatting sqref="I21:I24 K21:K24">
    <cfRule type="expression" dxfId="261" priority="93">
      <formula>I21&gt;0</formula>
    </cfRule>
    <cfRule type="expression" dxfId="260" priority="94">
      <formula>I21&lt;0</formula>
    </cfRule>
  </conditionalFormatting>
  <conditionalFormatting sqref="F32:F35 F38:F55">
    <cfRule type="expression" dxfId="259" priority="91">
      <formula>F32&gt;0</formula>
    </cfRule>
    <cfRule type="expression" dxfId="258" priority="92">
      <formula>F32&lt;0</formula>
    </cfRule>
  </conditionalFormatting>
  <conditionalFormatting sqref="Q8">
    <cfRule type="expression" dxfId="257" priority="87">
      <formula>Q8&gt;0</formula>
    </cfRule>
    <cfRule type="expression" dxfId="256" priority="88">
      <formula>Q8&lt;0</formula>
    </cfRule>
  </conditionalFormatting>
  <conditionalFormatting sqref="Q7">
    <cfRule type="expression" dxfId="255" priority="89">
      <formula>Q7&gt;0</formula>
    </cfRule>
    <cfRule type="expression" dxfId="254" priority="90">
      <formula>Q7&lt;0</formula>
    </cfRule>
  </conditionalFormatting>
  <conditionalFormatting sqref="F82">
    <cfRule type="expression" dxfId="253" priority="75">
      <formula>F82&gt;0</formula>
    </cfRule>
    <cfRule type="expression" dxfId="252" priority="76">
      <formula>F82&lt;0</formula>
    </cfRule>
  </conditionalFormatting>
  <conditionalFormatting sqref="H82">
    <cfRule type="expression" dxfId="251" priority="73">
      <formula>H82&gt;0</formula>
    </cfRule>
    <cfRule type="expression" dxfId="250" priority="74">
      <formula>H82&lt;0</formula>
    </cfRule>
  </conditionalFormatting>
  <conditionalFormatting sqref="I82">
    <cfRule type="expression" dxfId="249" priority="61">
      <formula>I82&gt;0</formula>
    </cfRule>
    <cfRule type="expression" dxfId="248" priority="62">
      <formula>I82&lt;0</formula>
    </cfRule>
  </conditionalFormatting>
  <conditionalFormatting sqref="F25:F26">
    <cfRule type="expression" dxfId="247" priority="57">
      <formula>F25&gt;0</formula>
    </cfRule>
    <cfRule type="expression" dxfId="246" priority="58">
      <formula>F25&lt;0</formula>
    </cfRule>
  </conditionalFormatting>
  <conditionalFormatting sqref="H25:H26">
    <cfRule type="expression" dxfId="245" priority="55">
      <formula>H25&gt;0</formula>
    </cfRule>
    <cfRule type="expression" dxfId="244" priority="56">
      <formula>H25&lt;0</formula>
    </cfRule>
  </conditionalFormatting>
  <conditionalFormatting sqref="F88:F92">
    <cfRule type="expression" dxfId="243" priority="53">
      <formula>F88&gt;0</formula>
    </cfRule>
    <cfRule type="expression" dxfId="242" priority="54">
      <formula>F88&lt;0</formula>
    </cfRule>
  </conditionalFormatting>
  <conditionalFormatting sqref="H88:H90">
    <cfRule type="expression" dxfId="241" priority="51">
      <formula>H88&gt;0</formula>
    </cfRule>
    <cfRule type="expression" dxfId="240" priority="52">
      <formula>H88&lt;0</formula>
    </cfRule>
  </conditionalFormatting>
  <conditionalFormatting sqref="H91:H92">
    <cfRule type="expression" dxfId="239" priority="49">
      <formula>H91&gt;0</formula>
    </cfRule>
    <cfRule type="expression" dxfId="238" priority="50">
      <formula>H91&lt;0</formula>
    </cfRule>
  </conditionalFormatting>
  <conditionalFormatting sqref="H93:H118">
    <cfRule type="expression" dxfId="237" priority="47">
      <formula>H93&gt;0</formula>
    </cfRule>
    <cfRule type="expression" dxfId="236" priority="48">
      <formula>H93&lt;0</formula>
    </cfRule>
  </conditionalFormatting>
  <conditionalFormatting sqref="F83:F86">
    <cfRule type="expression" dxfId="235" priority="45">
      <formula>F83&gt;0</formula>
    </cfRule>
    <cfRule type="expression" dxfId="234" priority="46">
      <formula>F83&lt;0</formula>
    </cfRule>
  </conditionalFormatting>
  <conditionalFormatting sqref="H83:H86">
    <cfRule type="expression" dxfId="233" priority="43">
      <formula>H83&gt;0</formula>
    </cfRule>
    <cfRule type="expression" dxfId="232" priority="44">
      <formula>H83&lt;0</formula>
    </cfRule>
  </conditionalFormatting>
  <conditionalFormatting sqref="F93">
    <cfRule type="expression" dxfId="231" priority="41">
      <formula>F93&gt;0</formula>
    </cfRule>
    <cfRule type="expression" dxfId="230" priority="42">
      <formula>F93&lt;0</formula>
    </cfRule>
  </conditionalFormatting>
  <conditionalFormatting sqref="I87:I89">
    <cfRule type="expression" dxfId="229" priority="39">
      <formula>I87&gt;0</formula>
    </cfRule>
    <cfRule type="expression" dxfId="228" priority="40">
      <formula>I87&lt;0</formula>
    </cfRule>
  </conditionalFormatting>
  <conditionalFormatting sqref="I90">
    <cfRule type="expression" dxfId="227" priority="37">
      <formula>I90&gt;0</formula>
    </cfRule>
    <cfRule type="expression" dxfId="226" priority="38">
      <formula>I90&lt;0</formula>
    </cfRule>
  </conditionalFormatting>
  <conditionalFormatting sqref="I91">
    <cfRule type="expression" dxfId="225" priority="35">
      <formula>I91&gt;0</formula>
    </cfRule>
    <cfRule type="expression" dxfId="224" priority="36">
      <formula>I91&lt;0</formula>
    </cfRule>
  </conditionalFormatting>
  <conditionalFormatting sqref="I92:I95 I97 I100 I102:I118">
    <cfRule type="expression" dxfId="223" priority="33">
      <formula>I92&gt;0</formula>
    </cfRule>
    <cfRule type="expression" dxfId="222" priority="34">
      <formula>I92&lt;0</formula>
    </cfRule>
  </conditionalFormatting>
  <conditionalFormatting sqref="I83:I86">
    <cfRule type="expression" dxfId="221" priority="31">
      <formula>I83&gt;0</formula>
    </cfRule>
    <cfRule type="expression" dxfId="220" priority="32">
      <formula>I83&lt;0</formula>
    </cfRule>
  </conditionalFormatting>
  <conditionalFormatting sqref="F94:F118">
    <cfRule type="expression" dxfId="219" priority="29">
      <formula>F94&gt;0</formula>
    </cfRule>
    <cfRule type="expression" dxfId="218" priority="30">
      <formula>F94&lt;0</formula>
    </cfRule>
  </conditionalFormatting>
  <conditionalFormatting sqref="F87">
    <cfRule type="expression" dxfId="217" priority="27">
      <formula>F87&gt;0</formula>
    </cfRule>
    <cfRule type="expression" dxfId="216" priority="28">
      <formula>F87&lt;0</formula>
    </cfRule>
  </conditionalFormatting>
  <conditionalFormatting sqref="H87">
    <cfRule type="expression" dxfId="215" priority="25">
      <formula>H87&gt;0</formula>
    </cfRule>
    <cfRule type="expression" dxfId="214" priority="26">
      <formula>H87&lt;0</formula>
    </cfRule>
  </conditionalFormatting>
  <conditionalFormatting sqref="F21:F24">
    <cfRule type="expression" dxfId="213" priority="23">
      <formula>F21&gt;0</formula>
    </cfRule>
    <cfRule type="expression" dxfId="212" priority="24">
      <formula>F21&lt;0</formula>
    </cfRule>
  </conditionalFormatting>
  <conditionalFormatting sqref="H21:H24">
    <cfRule type="expression" dxfId="211" priority="21">
      <formula>H21&gt;0</formula>
    </cfRule>
    <cfRule type="expression" dxfId="210" priority="22">
      <formula>H21&lt;0</formula>
    </cfRule>
  </conditionalFormatting>
  <conditionalFormatting sqref="K25:K27 K30:K37">
    <cfRule type="expression" dxfId="209" priority="19">
      <formula>K25&gt;0</formula>
    </cfRule>
    <cfRule type="expression" dxfId="208" priority="20">
      <formula>K25&lt;0</formula>
    </cfRule>
  </conditionalFormatting>
  <conditionalFormatting sqref="H37">
    <cfRule type="expression" dxfId="207" priority="17">
      <formula>H37&gt;0</formula>
    </cfRule>
    <cfRule type="expression" dxfId="206" priority="18">
      <formula>H37&lt;0</formula>
    </cfRule>
  </conditionalFormatting>
  <conditionalFormatting sqref="F37">
    <cfRule type="expression" dxfId="205" priority="15">
      <formula>F37&gt;0</formula>
    </cfRule>
    <cfRule type="expression" dxfId="204" priority="16">
      <formula>F37&lt;0</formula>
    </cfRule>
  </conditionalFormatting>
  <conditionalFormatting sqref="H36">
    <cfRule type="expression" dxfId="203" priority="11">
      <formula>H36&gt;0</formula>
    </cfRule>
    <cfRule type="expression" dxfId="202" priority="12">
      <formula>H36&lt;0</formula>
    </cfRule>
  </conditionalFormatting>
  <conditionalFormatting sqref="F36">
    <cfRule type="expression" dxfId="201" priority="9">
      <formula>F36&gt;0</formula>
    </cfRule>
    <cfRule type="expression" dxfId="200" priority="10">
      <formula>F36&lt;0</formula>
    </cfRule>
  </conditionalFormatting>
  <conditionalFormatting sqref="L38 L51:L55">
    <cfRule type="expression" dxfId="199" priority="5">
      <formula>L38&gt;0</formula>
    </cfRule>
    <cfRule type="expression" dxfId="198" priority="6">
      <formula>L38&lt;0</formula>
    </cfRule>
  </conditionalFormatting>
  <conditionalFormatting sqref="L21:L24">
    <cfRule type="expression" dxfId="197" priority="3">
      <formula>L21&gt;0</formula>
    </cfRule>
    <cfRule type="expression" dxfId="196" priority="4">
      <formula>L21&lt;0</formula>
    </cfRule>
  </conditionalFormatting>
  <conditionalFormatting sqref="L25:L27 L30:L37">
    <cfRule type="expression" dxfId="195" priority="1">
      <formula>L25&gt;0</formula>
    </cfRule>
    <cfRule type="expression" dxfId="194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8" t="s">
        <v>78</v>
      </c>
      <c r="P40" s="87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8" t="s">
        <v>78</v>
      </c>
      <c r="P40" s="878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8" t="s">
        <v>78</v>
      </c>
      <c r="P42" s="878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8" t="s">
        <v>78</v>
      </c>
      <c r="P42" s="87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41.5</v>
      </c>
      <c r="R4" s="405">
        <v>-1.9099999999999999E-2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12450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-935.21999999999844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-985.16999999999825</v>
      </c>
      <c r="U8" s="771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-7.3327691424819944E-2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4.7228915662650604E-2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1335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13.741721854304636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8" t="s">
        <v>78</v>
      </c>
      <c r="P17" s="878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45.650000000000006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45.235000000000007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44.82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44.405000000000001</v>
      </c>
    </row>
    <row r="22" spans="1:16" x14ac:dyDescent="0.25">
      <c r="B22" s="404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43.99</v>
      </c>
    </row>
    <row r="23" spans="1:16" x14ac:dyDescent="0.25">
      <c r="H23" s="70"/>
      <c r="O23" s="81">
        <v>1.05</v>
      </c>
      <c r="P23" s="81">
        <f t="shared" si="3"/>
        <v>43.575000000000003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43.160000000000004</v>
      </c>
    </row>
    <row r="25" spans="1:16" x14ac:dyDescent="0.25">
      <c r="H25" s="70"/>
      <c r="O25" s="81">
        <v>1.03</v>
      </c>
      <c r="P25" s="81">
        <f t="shared" si="3"/>
        <v>42.745000000000005</v>
      </c>
    </row>
    <row r="26" spans="1:16" x14ac:dyDescent="0.25">
      <c r="H26" s="70"/>
      <c r="O26" s="81">
        <v>1.02</v>
      </c>
      <c r="P26" s="81">
        <f t="shared" si="3"/>
        <v>42.33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41.914999999999999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41.5</v>
      </c>
    </row>
    <row r="29" spans="1:16" x14ac:dyDescent="0.25">
      <c r="O29" s="81">
        <v>0.99</v>
      </c>
      <c r="P29" s="81">
        <f t="shared" si="3"/>
        <v>41.085000000000001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40.67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40.254999999999995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39.839999999999996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39.424999999999997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39.01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38.594999999999999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38.18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37.765000000000001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37.35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2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89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89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8" t="s">
        <v>78</v>
      </c>
      <c r="P41" s="87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8" t="s">
        <v>78</v>
      </c>
      <c r="P45" s="878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8" t="s">
        <v>78</v>
      </c>
      <c r="Q39" s="87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8" t="s">
        <v>78</v>
      </c>
      <c r="P41" s="87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102</vt:i4>
      </vt:variant>
      <vt:variant>
        <vt:lpstr>Named Ranges</vt:lpstr>
      </vt:variant>
      <vt:variant>
        <vt:i4>70</vt:i4>
      </vt:variant>
    </vt:vector>
  </HeadingPairs>
  <TitlesOfParts>
    <vt:vector size="172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PXD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2018-12-04T02:51:52Z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