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2.xml" ContentType="application/vnd.openxmlformats-officedocument.drawing+xml"/>
  <Override PartName="/xl/queryTables/queryTable30.xml" ContentType="application/vnd.openxmlformats-officedocument.spreadsheetml.queryTable+xml"/>
  <Override PartName="/xl/drawings/drawing3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7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2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6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7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8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9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0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1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74" l="1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59" i="25"/>
  <c r="H259" i="25"/>
  <c r="G259" i="25"/>
  <c r="A709" i="38"/>
  <c r="D709" i="38"/>
  <c r="E709" i="38"/>
  <c r="G709" i="38"/>
  <c r="H709" i="38"/>
  <c r="K709" i="38"/>
  <c r="L709" i="38" s="1"/>
  <c r="M709" i="38"/>
  <c r="N709" i="38" s="1"/>
  <c r="S709" i="38"/>
  <c r="V709" i="38"/>
  <c r="F44" i="86"/>
  <c r="H44" i="86"/>
  <c r="G44" i="86"/>
  <c r="F10" i="86"/>
  <c r="F18" i="86"/>
  <c r="C18" i="86"/>
  <c r="F28" i="105"/>
  <c r="G28" i="105"/>
  <c r="H28" i="105"/>
  <c r="F3" i="105"/>
  <c r="F27" i="106"/>
  <c r="G27" i="106"/>
  <c r="H27" i="106"/>
  <c r="F3" i="106"/>
  <c r="F81" i="46"/>
  <c r="H81" i="46"/>
  <c r="G81" i="46"/>
  <c r="F27" i="46"/>
  <c r="M84" i="108"/>
  <c r="M66" i="108" s="1"/>
  <c r="Q10" i="108" s="1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Q2" i="108" s="1"/>
  <c r="P17" i="108"/>
  <c r="Q13" i="108"/>
  <c r="Q11" i="108"/>
  <c r="F18" i="108"/>
  <c r="K18" i="108"/>
  <c r="F2" i="108"/>
  <c r="M85" i="108"/>
  <c r="K85" i="108"/>
  <c r="H85" i="108"/>
  <c r="M19" i="108"/>
  <c r="F85" i="108"/>
  <c r="K19" i="108"/>
  <c r="C85" i="108"/>
  <c r="H19" i="108"/>
  <c r="F19" i="108"/>
  <c r="C19" i="108"/>
  <c r="X709" i="38" l="1"/>
  <c r="P709" i="38"/>
  <c r="Q709" i="38" s="1"/>
  <c r="W709" i="38"/>
  <c r="O709" i="38"/>
  <c r="Z709" i="38"/>
  <c r="U709" i="38"/>
  <c r="Q8" i="108"/>
  <c r="Q7" i="108" s="1"/>
  <c r="Q5" i="108"/>
  <c r="Q3" i="108"/>
  <c r="Q6" i="108" s="1"/>
  <c r="Q9" i="108" s="1"/>
  <c r="H24" i="88"/>
  <c r="Y709" i="38" l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58" i="25"/>
  <c r="G258" i="25"/>
  <c r="H25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57" i="25"/>
  <c r="G257" i="25"/>
  <c r="H257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85" i="107"/>
  <c r="M85" i="107"/>
  <c r="C85" i="107"/>
  <c r="M19" i="107"/>
  <c r="F19" i="107"/>
  <c r="H85" i="107"/>
  <c r="K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0" i="25"/>
  <c r="H250" i="25"/>
  <c r="G250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F19" i="106"/>
  <c r="F85" i="106"/>
  <c r="M19" i="106"/>
  <c r="H85" i="106"/>
  <c r="C85" i="106"/>
  <c r="K85" i="106"/>
  <c r="M85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2" i="46"/>
  <c r="H72" i="46"/>
  <c r="G72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2" i="46"/>
  <c r="H19" i="47"/>
  <c r="M19" i="47"/>
  <c r="C32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C19" i="105"/>
  <c r="K19" i="105"/>
  <c r="M85" i="105"/>
  <c r="F19" i="105"/>
  <c r="K85" i="105"/>
  <c r="H85" i="105"/>
  <c r="C85" i="105"/>
  <c r="F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C19" i="104"/>
  <c r="K85" i="104"/>
  <c r="C85" i="104"/>
  <c r="H85" i="104"/>
  <c r="K19" i="104"/>
  <c r="H19" i="104"/>
  <c r="M19" i="104"/>
  <c r="F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7" i="58"/>
  <c r="G97" i="58"/>
  <c r="H97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8" i="58"/>
  <c r="G88" i="58"/>
  <c r="H88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H85" i="103"/>
  <c r="F19" i="103"/>
  <c r="C85" i="103"/>
  <c r="K85" i="103"/>
  <c r="C19" i="103"/>
  <c r="M85" i="103"/>
  <c r="M19" i="103"/>
  <c r="K19" i="103"/>
  <c r="F85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M85" i="102"/>
  <c r="F85" i="102"/>
  <c r="H19" i="102"/>
  <c r="K85" i="102"/>
  <c r="M19" i="102"/>
  <c r="F19" i="102"/>
  <c r="C85" i="102"/>
  <c r="H85" i="102"/>
  <c r="C19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7" i="58"/>
  <c r="H87" i="58"/>
  <c r="G87" i="58"/>
  <c r="F19" i="58"/>
  <c r="F43" i="88"/>
  <c r="H43" i="88"/>
  <c r="G43" i="88"/>
  <c r="F10" i="88"/>
  <c r="AA10" i="88" s="1"/>
  <c r="AB10" i="88" s="1"/>
  <c r="M19" i="99"/>
  <c r="H85" i="99"/>
  <c r="M85" i="100"/>
  <c r="C19" i="100"/>
  <c r="F85" i="99"/>
  <c r="K19" i="99"/>
  <c r="H19" i="101"/>
  <c r="K85" i="100"/>
  <c r="C85" i="101"/>
  <c r="K19" i="101"/>
  <c r="M19" i="101"/>
  <c r="H85" i="101"/>
  <c r="K85" i="101"/>
  <c r="C85" i="100"/>
  <c r="H19" i="99"/>
  <c r="F85" i="100"/>
  <c r="M85" i="101"/>
  <c r="H85" i="100"/>
  <c r="M19" i="100"/>
  <c r="C19" i="101"/>
  <c r="C19" i="99"/>
  <c r="K85" i="99"/>
  <c r="F19" i="101"/>
  <c r="F85" i="101"/>
  <c r="F19" i="100"/>
  <c r="K19" i="100"/>
  <c r="M85" i="99"/>
  <c r="C85" i="99"/>
  <c r="H19" i="100"/>
  <c r="F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C85" i="97"/>
  <c r="H19" i="98"/>
  <c r="H19" i="97"/>
  <c r="F85" i="98"/>
  <c r="F85" i="97"/>
  <c r="H85" i="97"/>
  <c r="C19" i="97"/>
  <c r="K19" i="98"/>
  <c r="F19" i="97"/>
  <c r="K25" i="88"/>
  <c r="M85" i="98"/>
  <c r="K85" i="98"/>
  <c r="M19" i="98"/>
  <c r="F19" i="98"/>
  <c r="C19" i="98"/>
  <c r="C85" i="98"/>
  <c r="H85" i="98"/>
  <c r="K85" i="97"/>
  <c r="K19" i="97"/>
  <c r="M19" i="97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3" i="58"/>
  <c r="H83" i="58"/>
  <c r="G83" i="58"/>
  <c r="K14" i="58"/>
  <c r="F82" i="58"/>
  <c r="H82" i="58"/>
  <c r="G82" i="58"/>
  <c r="K13" i="58"/>
  <c r="C84" i="96"/>
  <c r="M84" i="96"/>
  <c r="F19" i="96"/>
  <c r="H19" i="96"/>
  <c r="C19" i="96"/>
  <c r="H84" i="96"/>
  <c r="K19" i="96"/>
  <c r="M19" i="96"/>
  <c r="F84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81" i="58"/>
  <c r="H81" i="58"/>
  <c r="G81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H19" i="95"/>
  <c r="M19" i="95"/>
  <c r="F85" i="95"/>
  <c r="C19" i="95"/>
  <c r="M85" i="95"/>
  <c r="H85" i="95"/>
  <c r="K85" i="95"/>
  <c r="F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C19" i="94"/>
  <c r="F19" i="94"/>
  <c r="C85" i="94"/>
  <c r="M85" i="94"/>
  <c r="K19" i="94"/>
  <c r="K85" i="94"/>
  <c r="H85" i="94"/>
  <c r="H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C85" i="93"/>
  <c r="F85" i="93"/>
  <c r="H85" i="93"/>
  <c r="K85" i="93"/>
  <c r="M19" i="93"/>
  <c r="M85" i="93"/>
  <c r="H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M85" i="91"/>
  <c r="K85" i="92"/>
  <c r="C85" i="92"/>
  <c r="K19" i="92"/>
  <c r="K85" i="91"/>
  <c r="H85" i="91"/>
  <c r="M19" i="91"/>
  <c r="F19" i="91"/>
  <c r="H19" i="91"/>
  <c r="F19" i="92"/>
  <c r="C85" i="91"/>
  <c r="F85" i="91"/>
  <c r="C19" i="92"/>
  <c r="H19" i="92"/>
  <c r="M85" i="92"/>
  <c r="F19" i="47"/>
  <c r="M19" i="92"/>
  <c r="F85" i="92"/>
  <c r="C19" i="91"/>
  <c r="H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H85" i="90"/>
  <c r="C85" i="90"/>
  <c r="H19" i="90"/>
  <c r="K19" i="90"/>
  <c r="C19" i="90"/>
  <c r="F19" i="90"/>
  <c r="F85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85" i="89"/>
  <c r="K85" i="89"/>
  <c r="F19" i="89"/>
  <c r="H19" i="89"/>
  <c r="H58" i="51"/>
  <c r="C19" i="89"/>
  <c r="C85" i="89"/>
  <c r="K19" i="89"/>
  <c r="M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97" i="88"/>
  <c r="C97" i="88"/>
  <c r="M25" i="88"/>
  <c r="K19" i="87"/>
  <c r="F19" i="87"/>
  <c r="H85" i="87"/>
  <c r="K85" i="87"/>
  <c r="C19" i="87"/>
  <c r="F85" i="87"/>
  <c r="F97" i="88"/>
  <c r="M85" i="87"/>
  <c r="M19" i="87"/>
  <c r="H97" i="88"/>
  <c r="K97" i="88"/>
  <c r="H19" i="87"/>
  <c r="C85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H19" i="86"/>
  <c r="C85" i="86"/>
  <c r="C19" i="86"/>
  <c r="M19" i="86"/>
  <c r="H85" i="86"/>
  <c r="F19" i="86"/>
  <c r="F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9" i="58"/>
  <c r="H69" i="58"/>
  <c r="G69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6" i="25"/>
  <c r="H156" i="25"/>
  <c r="G156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C85" i="85"/>
  <c r="M19" i="85"/>
  <c r="F19" i="85"/>
  <c r="K85" i="85"/>
  <c r="F85" i="85"/>
  <c r="K19" i="85"/>
  <c r="H85" i="85"/>
  <c r="C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85" i="83"/>
  <c r="H107" i="84"/>
  <c r="F107" i="84"/>
  <c r="M107" i="84"/>
  <c r="M85" i="83"/>
  <c r="H19" i="83"/>
  <c r="F25" i="84"/>
  <c r="M19" i="83"/>
  <c r="H25" i="84"/>
  <c r="C25" i="84"/>
  <c r="C107" i="84"/>
  <c r="F19" i="83"/>
  <c r="H85" i="83"/>
  <c r="C19" i="83"/>
  <c r="C85" i="83"/>
  <c r="K85" i="83"/>
  <c r="M25" i="84"/>
  <c r="K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H19" i="82"/>
  <c r="M60" i="82"/>
  <c r="C60" i="82"/>
  <c r="F19" i="82"/>
  <c r="K60" i="82"/>
  <c r="H60" i="82"/>
  <c r="C19" i="82"/>
  <c r="H18" i="74"/>
  <c r="F60" i="82"/>
  <c r="C18" i="74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96" i="31"/>
  <c r="F78" i="75"/>
  <c r="H78" i="75"/>
  <c r="M96" i="31"/>
  <c r="H96" i="31"/>
  <c r="C96" i="31"/>
  <c r="K96" i="31"/>
  <c r="C78" i="75"/>
  <c r="M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K19" i="64"/>
  <c r="K85" i="64"/>
  <c r="M85" i="64"/>
  <c r="H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07" i="81"/>
  <c r="M30" i="81"/>
  <c r="C107" i="81"/>
  <c r="H30" i="81"/>
  <c r="H107" i="81"/>
  <c r="F30" i="81"/>
  <c r="M107" i="81"/>
  <c r="K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K19" i="80"/>
  <c r="F19" i="80"/>
  <c r="F85" i="80"/>
  <c r="C85" i="80"/>
  <c r="C19" i="80"/>
  <c r="M19" i="80"/>
  <c r="K85" i="80"/>
  <c r="H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H19" i="79"/>
  <c r="F19" i="79"/>
  <c r="K19" i="79"/>
  <c r="C19" i="79"/>
  <c r="M65" i="79"/>
  <c r="C65" i="79"/>
  <c r="F65" i="79"/>
  <c r="K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19" i="78"/>
  <c r="F19" i="78"/>
  <c r="M19" i="78"/>
  <c r="C19" i="78"/>
  <c r="F85" i="78"/>
  <c r="H85" i="78"/>
  <c r="K85" i="78"/>
  <c r="M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F19" i="77"/>
  <c r="C19" i="77"/>
  <c r="M89" i="77"/>
  <c r="M19" i="77"/>
  <c r="F89" i="77"/>
  <c r="H19" i="77"/>
  <c r="K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27" i="69" l="1"/>
  <c r="K28" i="69"/>
  <c r="K29" i="69"/>
  <c r="K25" i="69"/>
  <c r="K26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H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F93" i="68"/>
  <c r="C93" i="68"/>
  <c r="K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H790" i="25"/>
  <c r="M790" i="25"/>
  <c r="K790" i="25"/>
  <c r="C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23" i="17"/>
  <c r="K55" i="50"/>
  <c r="M156" i="49"/>
  <c r="F19" i="55"/>
  <c r="H19" i="66"/>
  <c r="F81" i="61"/>
  <c r="M19" i="52"/>
  <c r="M19" i="55"/>
  <c r="F19" i="61"/>
  <c r="F23" i="57"/>
  <c r="C19" i="68"/>
  <c r="C19" i="61"/>
  <c r="H184" i="58"/>
  <c r="H119" i="7"/>
  <c r="K19" i="71"/>
  <c r="C90" i="72"/>
  <c r="K19" i="63"/>
  <c r="F63" i="66"/>
  <c r="K119" i="7"/>
  <c r="M35" i="58"/>
  <c r="C19" i="60"/>
  <c r="M58" i="51"/>
  <c r="K100" i="34"/>
  <c r="F23" i="17"/>
  <c r="F19" i="53"/>
  <c r="F19" i="64"/>
  <c r="M19" i="41"/>
  <c r="C51" i="54"/>
  <c r="M19" i="66"/>
  <c r="K75" i="41"/>
  <c r="H19" i="70"/>
  <c r="H25" i="31"/>
  <c r="H100" i="34"/>
  <c r="C156" i="49"/>
  <c r="H19" i="69"/>
  <c r="M19" i="50"/>
  <c r="F19" i="73"/>
  <c r="K19" i="53"/>
  <c r="K72" i="59"/>
  <c r="F19" i="68"/>
  <c r="K104" i="45"/>
  <c r="F104" i="45"/>
  <c r="M19" i="71"/>
  <c r="C81" i="61"/>
  <c r="H19" i="72"/>
  <c r="M25" i="31"/>
  <c r="H19" i="34"/>
  <c r="F119" i="7"/>
  <c r="F19" i="50"/>
  <c r="K184" i="58"/>
  <c r="C19" i="55"/>
  <c r="H19" i="54"/>
  <c r="M19" i="61"/>
  <c r="C65" i="71"/>
  <c r="C75" i="41"/>
  <c r="F19" i="54"/>
  <c r="F19" i="63"/>
  <c r="C23" i="57"/>
  <c r="C77" i="70"/>
  <c r="C19" i="52"/>
  <c r="C19" i="63"/>
  <c r="C30" i="49"/>
  <c r="C213" i="57"/>
  <c r="C19" i="70"/>
  <c r="C19" i="62"/>
  <c r="K19" i="54"/>
  <c r="K19" i="50"/>
  <c r="C86" i="53"/>
  <c r="M86" i="53"/>
  <c r="M51" i="54"/>
  <c r="M19" i="54"/>
  <c r="K65" i="71"/>
  <c r="C30" i="40"/>
  <c r="K19" i="59"/>
  <c r="M65" i="63"/>
  <c r="C19" i="34"/>
  <c r="K81" i="61"/>
  <c r="M72" i="59"/>
  <c r="C19" i="54"/>
  <c r="C19" i="71"/>
  <c r="K19" i="66"/>
  <c r="K58" i="51"/>
  <c r="H19" i="53"/>
  <c r="F90" i="72"/>
  <c r="K19" i="60"/>
  <c r="K63" i="66"/>
  <c r="F184" i="58"/>
  <c r="M55" i="50"/>
  <c r="K90" i="72"/>
  <c r="F19" i="59"/>
  <c r="F19" i="70"/>
  <c r="C67" i="60"/>
  <c r="H65" i="63"/>
  <c r="M67" i="60"/>
  <c r="M19" i="62"/>
  <c r="F97" i="25"/>
  <c r="K77" i="70"/>
  <c r="F19" i="62"/>
  <c r="M19" i="72"/>
  <c r="H30" i="40"/>
  <c r="C65" i="63"/>
  <c r="K51" i="54"/>
  <c r="H35" i="58"/>
  <c r="K19" i="52"/>
  <c r="H19" i="62"/>
  <c r="M94" i="52"/>
  <c r="H19" i="50"/>
  <c r="K23" i="57"/>
  <c r="C72" i="59"/>
  <c r="F19" i="3"/>
  <c r="F19" i="45"/>
  <c r="H19" i="61"/>
  <c r="F25" i="43"/>
  <c r="H19" i="55"/>
  <c r="F19" i="66"/>
  <c r="C119" i="7"/>
  <c r="F30" i="40"/>
  <c r="M213" i="57"/>
  <c r="F58" i="51"/>
  <c r="K19" i="61"/>
  <c r="C35" i="58"/>
  <c r="H213" i="57"/>
  <c r="K67" i="60"/>
  <c r="H156" i="49"/>
  <c r="H94" i="52"/>
  <c r="F19" i="52"/>
  <c r="K35" i="58"/>
  <c r="C19" i="64"/>
  <c r="C100" i="34"/>
  <c r="C19" i="59"/>
  <c r="F65" i="71"/>
  <c r="C19" i="69"/>
  <c r="F19" i="69"/>
  <c r="M19" i="75"/>
  <c r="F19" i="75"/>
  <c r="M104" i="45"/>
  <c r="C55" i="50"/>
  <c r="C451" i="17"/>
  <c r="M19" i="3"/>
  <c r="H19" i="59"/>
  <c r="M63" i="66"/>
  <c r="F25" i="31"/>
  <c r="F94" i="52"/>
  <c r="F19" i="72"/>
  <c r="M23" i="57"/>
  <c r="F75" i="41"/>
  <c r="H77" i="70"/>
  <c r="K23" i="17"/>
  <c r="M19" i="60"/>
  <c r="M184" i="58"/>
  <c r="C19" i="45"/>
  <c r="K19" i="72"/>
  <c r="K18" i="74"/>
  <c r="H23" i="17"/>
  <c r="M19" i="45"/>
  <c r="C19" i="66"/>
  <c r="M81" i="61"/>
  <c r="M19" i="34"/>
  <c r="H75" i="41"/>
  <c r="C23" i="17"/>
  <c r="H86" i="53"/>
  <c r="F72" i="59"/>
  <c r="F65" i="63"/>
  <c r="H19" i="63"/>
  <c r="F213" i="57"/>
  <c r="F77" i="70"/>
  <c r="H451" i="17"/>
  <c r="F19" i="60"/>
  <c r="F156" i="49"/>
  <c r="C19" i="41"/>
  <c r="H19" i="60"/>
  <c r="K19" i="41"/>
  <c r="H19" i="68"/>
  <c r="K19" i="75"/>
  <c r="K213" i="57"/>
  <c r="K451" i="17"/>
  <c r="C25" i="31"/>
  <c r="H19" i="73"/>
  <c r="M19" i="68"/>
  <c r="K19" i="55"/>
  <c r="M30" i="40"/>
  <c r="H104" i="45"/>
  <c r="C19" i="73"/>
  <c r="F19" i="34"/>
  <c r="C63" i="66"/>
  <c r="K25" i="31"/>
  <c r="M19" i="69"/>
  <c r="F30" i="49"/>
  <c r="H90" i="72"/>
  <c r="F100" i="34"/>
  <c r="F55" i="50"/>
  <c r="F451" i="17"/>
  <c r="C97" i="25"/>
  <c r="F35" i="58"/>
  <c r="C19" i="3"/>
  <c r="H19" i="75"/>
  <c r="M77" i="70"/>
  <c r="K94" i="52"/>
  <c r="K19" i="34"/>
  <c r="M19" i="59"/>
  <c r="H19" i="71"/>
  <c r="C104" i="45"/>
  <c r="C19" i="53"/>
  <c r="K19" i="62"/>
  <c r="M75" i="41"/>
  <c r="H51" i="54"/>
  <c r="M451" i="17"/>
  <c r="K19" i="70"/>
  <c r="M119" i="7"/>
  <c r="K86" i="53"/>
  <c r="H72" i="59"/>
  <c r="F85" i="64"/>
  <c r="F86" i="53"/>
  <c r="M100" i="34"/>
  <c r="H55" i="50"/>
  <c r="M90" i="72"/>
  <c r="M19" i="63"/>
  <c r="H67" i="60"/>
  <c r="K19" i="69"/>
  <c r="C184" i="58"/>
  <c r="M65" i="71"/>
  <c r="C19" i="72"/>
  <c r="C19" i="75"/>
  <c r="H97" i="25"/>
  <c r="H19" i="41"/>
  <c r="F51" i="54"/>
  <c r="H19" i="52"/>
  <c r="H19" i="3"/>
  <c r="M19" i="70"/>
  <c r="K65" i="63"/>
  <c r="F19" i="41"/>
  <c r="M19" i="53"/>
  <c r="F19" i="71"/>
  <c r="H63" i="66"/>
  <c r="K19" i="3"/>
  <c r="C94" i="52"/>
  <c r="K19" i="73"/>
  <c r="C19" i="50"/>
  <c r="F67" i="60"/>
  <c r="H65" i="71"/>
  <c r="F18" i="74"/>
  <c r="K19" i="68"/>
  <c r="K30" i="40"/>
  <c r="C85" i="64"/>
  <c r="M19" i="73"/>
  <c r="K156" i="49"/>
  <c r="M30" i="49"/>
  <c r="H81" i="61"/>
  <c r="V708" i="38" l="1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7" i="38" l="1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0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8" i="38" l="1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<sst xmlns="http://schemas.openxmlformats.org/spreadsheetml/2006/main" count="7957" uniqueCount="1266">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</sst>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1"/>
      <tableStyleElement type="headerRow" dxfId="2920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957672"/>
        <c:axId val="452958056"/>
      </c:scatterChart>
      <c:valAx>
        <c:axId val="452957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958056"/>
        <c:crosses val="autoZero"/>
        <c:crossBetween val="midCat"/>
      </c:valAx>
      <c:valAx>
        <c:axId val="4529580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957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50952"/>
        <c:axId val="463216400"/>
      </c:scatterChart>
      <c:valAx>
        <c:axId val="452550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216400"/>
        <c:crosses val="autoZero"/>
        <c:crossBetween val="midCat"/>
      </c:valAx>
      <c:valAx>
        <c:axId val="46321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509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616304"/>
        <c:axId val="371896688"/>
      </c:scatterChart>
      <c:valAx>
        <c:axId val="47361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96688"/>
        <c:crosses val="autoZero"/>
        <c:crossBetween val="midCat"/>
      </c:valAx>
      <c:valAx>
        <c:axId val="3718966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1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06848"/>
        <c:axId val="474508808"/>
      </c:scatterChart>
      <c:valAx>
        <c:axId val="474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8808"/>
        <c:crosses val="autoZero"/>
        <c:crossBetween val="midCat"/>
      </c:valAx>
      <c:valAx>
        <c:axId val="4745088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07240"/>
        <c:axId val="474511160"/>
      </c:scatterChart>
      <c:valAx>
        <c:axId val="47450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1160"/>
        <c:crosses val="autoZero"/>
        <c:crossBetween val="midCat"/>
      </c:valAx>
      <c:valAx>
        <c:axId val="47451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7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10768"/>
        <c:axId val="474506456"/>
      </c:scatterChart>
      <c:valAx>
        <c:axId val="47451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6456"/>
        <c:crosses val="autoZero"/>
        <c:crossBetween val="midCat"/>
      </c:valAx>
      <c:valAx>
        <c:axId val="4745064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11552"/>
        <c:axId val="474507632"/>
      </c:scatterChart>
      <c:valAx>
        <c:axId val="4745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7632"/>
        <c:crosses val="autoZero"/>
        <c:crossBetween val="midCat"/>
      </c:valAx>
      <c:valAx>
        <c:axId val="474507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1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11944"/>
        <c:axId val="474508024"/>
      </c:scatterChart>
      <c:valAx>
        <c:axId val="47451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08024"/>
        <c:crosses val="autoZero"/>
        <c:crossBetween val="midCat"/>
      </c:valAx>
      <c:valAx>
        <c:axId val="47450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19736"/>
        <c:axId val="475820912"/>
      </c:lineChart>
      <c:dateAx>
        <c:axId val="47581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20912"/>
        <c:crosses val="autoZero"/>
        <c:auto val="1"/>
        <c:lblOffset val="100"/>
        <c:baseTimeUnit val="days"/>
      </c:dateAx>
      <c:valAx>
        <c:axId val="4758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1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20520"/>
        <c:axId val="475821696"/>
      </c:lineChart>
      <c:dateAx>
        <c:axId val="47582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21696"/>
        <c:crosses val="autoZero"/>
        <c:auto val="1"/>
        <c:lblOffset val="100"/>
        <c:baseTimeUnit val="days"/>
      </c:dateAx>
      <c:valAx>
        <c:axId val="475821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2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18560"/>
        <c:axId val="475823656"/>
      </c:lineChart>
      <c:dateAx>
        <c:axId val="47581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23656"/>
        <c:crosses val="autoZero"/>
        <c:auto val="1"/>
        <c:lblOffset val="100"/>
        <c:baseTimeUnit val="days"/>
      </c:dateAx>
      <c:valAx>
        <c:axId val="475823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1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494120"/>
        <c:axId val="478491376"/>
      </c:lineChart>
      <c:dateAx>
        <c:axId val="478494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1376"/>
        <c:crosses val="autoZero"/>
        <c:auto val="1"/>
        <c:lblOffset val="100"/>
        <c:baseTimeUnit val="days"/>
      </c:dateAx>
      <c:valAx>
        <c:axId val="47849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495688"/>
        <c:axId val="478492944"/>
      </c:lineChart>
      <c:dateAx>
        <c:axId val="478495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2944"/>
        <c:crosses val="autoZero"/>
        <c:auto val="1"/>
        <c:lblOffset val="100"/>
        <c:baseTimeUnit val="days"/>
      </c:dateAx>
      <c:valAx>
        <c:axId val="47849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0592"/>
        <c:axId val="478494512"/>
      </c:lineChart>
      <c:dateAx>
        <c:axId val="478490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4512"/>
        <c:crosses val="autoZero"/>
        <c:auto val="1"/>
        <c:lblOffset val="100"/>
        <c:baseTimeUnit val="days"/>
      </c:dateAx>
      <c:valAx>
        <c:axId val="4784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MRO!$K$101:$K$264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</c:v>
                </c:pt>
                <c:pt idx="150">
                  <c:v>41782</c:v>
                </c:pt>
                <c:pt idx="151">
                  <c:v>40962</c:v>
                </c:pt>
                <c:pt idx="152">
                  <c:v>41564</c:v>
                </c:pt>
                <c:pt idx="153">
                  <c:v>41676</c:v>
                </c:pt>
                <c:pt idx="154">
                  <c:v>40882</c:v>
                </c:pt>
                <c:pt idx="155">
                  <c:v>41430</c:v>
                </c:pt>
                <c:pt idx="156">
                  <c:v>39989</c:v>
                </c:pt>
                <c:pt idx="157">
                  <c:v>40541</c:v>
                </c:pt>
                <c:pt idx="158">
                  <c:v>39851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496080"/>
        <c:axId val="478496864"/>
      </c:lineChart>
      <c:dateAx>
        <c:axId val="47849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6864"/>
        <c:crosses val="autoZero"/>
        <c:auto val="1"/>
        <c:lblOffset val="100"/>
        <c:baseTimeUnit val="days"/>
      </c:dateAx>
      <c:valAx>
        <c:axId val="4784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1768"/>
        <c:axId val="478498040"/>
      </c:lineChart>
      <c:dateAx>
        <c:axId val="47849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040"/>
        <c:crosses val="autoZero"/>
        <c:auto val="1"/>
        <c:lblOffset val="100"/>
        <c:baseTimeUnit val="days"/>
      </c:dateAx>
      <c:valAx>
        <c:axId val="478498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45856"/>
        <c:axId val="478043896"/>
      </c:lineChart>
      <c:dateAx>
        <c:axId val="478045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3896"/>
        <c:crosses val="autoZero"/>
        <c:auto val="1"/>
        <c:lblOffset val="100"/>
        <c:baseTimeUnit val="days"/>
      </c:dateAx>
      <c:valAx>
        <c:axId val="47804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42328"/>
        <c:axId val="478043504"/>
      </c:lineChart>
      <c:catAx>
        <c:axId val="478042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3504"/>
        <c:crosses val="autoZero"/>
        <c:auto val="1"/>
        <c:lblAlgn val="ctr"/>
        <c:lblOffset val="100"/>
        <c:noMultiLvlLbl val="0"/>
      </c:catAx>
      <c:valAx>
        <c:axId val="47804350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23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45464"/>
        <c:axId val="478039192"/>
      </c:lineChart>
      <c:catAx>
        <c:axId val="47804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39192"/>
        <c:crosses val="autoZero"/>
        <c:auto val="1"/>
        <c:lblAlgn val="ctr"/>
        <c:lblOffset val="100"/>
        <c:noMultiLvlLbl val="0"/>
      </c:catAx>
      <c:valAx>
        <c:axId val="47803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54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039584"/>
        <c:axId val="478039976"/>
      </c:lineChart>
      <c:dateAx>
        <c:axId val="478039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39976"/>
        <c:crosses val="autoZero"/>
        <c:auto val="1"/>
        <c:lblOffset val="100"/>
        <c:baseTimeUnit val="days"/>
      </c:dateAx>
      <c:valAx>
        <c:axId val="47803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043112"/>
        <c:axId val="478497256"/>
      </c:lineChart>
      <c:dateAx>
        <c:axId val="47804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256"/>
        <c:crosses val="autoZero"/>
        <c:auto val="1"/>
        <c:lblOffset val="100"/>
        <c:baseTimeUnit val="days"/>
      </c:dateAx>
      <c:valAx>
        <c:axId val="47849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02344"/>
        <c:axId val="490003128"/>
      </c:lineChart>
      <c:dateAx>
        <c:axId val="490002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3128"/>
        <c:crosses val="autoZero"/>
        <c:auto val="1"/>
        <c:lblOffset val="100"/>
        <c:baseTimeUnit val="days"/>
      </c:dateAx>
      <c:valAx>
        <c:axId val="49000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2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840400"/>
        <c:axId val="775837656"/>
      </c:lineChart>
      <c:dateAx>
        <c:axId val="775840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837656"/>
        <c:crosses val="autoZero"/>
        <c:auto val="1"/>
        <c:lblOffset val="100"/>
        <c:baseTimeUnit val="days"/>
      </c:dateAx>
      <c:valAx>
        <c:axId val="77583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84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841576"/>
        <c:axId val="775834912"/>
      </c:lineChart>
      <c:dateAx>
        <c:axId val="77584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834912"/>
        <c:crosses val="autoZero"/>
        <c:auto val="1"/>
        <c:lblOffset val="100"/>
        <c:baseTimeUnit val="days"/>
      </c:dateAx>
      <c:valAx>
        <c:axId val="77583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84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  <c:pt idx="19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03912"/>
        <c:axId val="490003520"/>
      </c:lineChart>
      <c:dateAx>
        <c:axId val="490003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3520"/>
        <c:crosses val="autoZero"/>
        <c:auto val="1"/>
        <c:lblOffset val="100"/>
        <c:baseTimeUnit val="days"/>
      </c:dateAx>
      <c:valAx>
        <c:axId val="49000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3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  <c:pt idx="19">
                  <c:v>479.99999999999972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01560"/>
        <c:axId val="489999600"/>
      </c:lineChart>
      <c:dateAx>
        <c:axId val="49000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99600"/>
        <c:crosses val="autoZero"/>
        <c:auto val="1"/>
        <c:lblOffset val="100"/>
        <c:baseTimeUnit val="days"/>
      </c:dateAx>
      <c:valAx>
        <c:axId val="48999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02736"/>
        <c:axId val="489999992"/>
      </c:lineChart>
      <c:dateAx>
        <c:axId val="490002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99992"/>
        <c:crosses val="autoZero"/>
        <c:auto val="1"/>
        <c:lblOffset val="100"/>
        <c:baseTimeUnit val="days"/>
      </c:dateAx>
      <c:valAx>
        <c:axId val="489999992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05480"/>
        <c:axId val="490004696"/>
      </c:lineChart>
      <c:dateAx>
        <c:axId val="490005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4696"/>
        <c:crosses val="autoZero"/>
        <c:auto val="1"/>
        <c:lblOffset val="100"/>
        <c:baseTimeUnit val="days"/>
      </c:dateAx>
      <c:valAx>
        <c:axId val="49000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2808"/>
        <c:axId val="490664376"/>
      </c:lineChart>
      <c:dateAx>
        <c:axId val="49066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4376"/>
        <c:crosses val="autoZero"/>
        <c:auto val="1"/>
        <c:lblOffset val="100"/>
        <c:baseTimeUnit val="days"/>
      </c:dateAx>
      <c:valAx>
        <c:axId val="490664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3592"/>
        <c:axId val="490668688"/>
      </c:lineChart>
      <c:dateAx>
        <c:axId val="49066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8688"/>
        <c:crosses val="autoZero"/>
        <c:auto val="1"/>
        <c:lblOffset val="100"/>
        <c:baseTimeUnit val="days"/>
      </c:dateAx>
      <c:valAx>
        <c:axId val="490668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5552"/>
        <c:axId val="490663984"/>
      </c:lineChart>
      <c:dateAx>
        <c:axId val="490665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3984"/>
        <c:crosses val="autoZero"/>
        <c:auto val="1"/>
        <c:lblOffset val="100"/>
        <c:baseTimeUnit val="days"/>
      </c:dateAx>
      <c:valAx>
        <c:axId val="49066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1632"/>
        <c:axId val="490665160"/>
      </c:lineChart>
      <c:dateAx>
        <c:axId val="490661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5160"/>
        <c:crosses val="autoZero"/>
        <c:auto val="1"/>
        <c:lblOffset val="100"/>
        <c:baseTimeUnit val="days"/>
      </c:dateAx>
      <c:valAx>
        <c:axId val="4906651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66336"/>
        <c:axId val="490666728"/>
      </c:lineChart>
      <c:dateAx>
        <c:axId val="49066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6728"/>
        <c:crosses val="autoZero"/>
        <c:auto val="1"/>
        <c:lblOffset val="100"/>
        <c:baseTimeUnit val="days"/>
      </c:dateAx>
      <c:valAx>
        <c:axId val="49066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667512"/>
        <c:axId val="490668296"/>
      </c:lineChart>
      <c:dateAx>
        <c:axId val="490667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8296"/>
        <c:crosses val="autoZero"/>
        <c:auto val="1"/>
        <c:lblOffset val="100"/>
        <c:baseTimeUnit val="days"/>
      </c:dateAx>
      <c:valAx>
        <c:axId val="49066829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6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2712"/>
        <c:axId val="504114280"/>
      </c:lineChart>
      <c:dateAx>
        <c:axId val="504112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4280"/>
        <c:crosses val="autoZero"/>
        <c:auto val="1"/>
        <c:lblOffset val="100"/>
        <c:baseTimeUnit val="days"/>
      </c:dateAx>
      <c:valAx>
        <c:axId val="50411428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2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6240"/>
        <c:axId val="504116632"/>
      </c:lineChart>
      <c:dateAx>
        <c:axId val="504116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6632"/>
        <c:crosses val="autoZero"/>
        <c:auto val="1"/>
        <c:lblOffset val="100"/>
        <c:baseTimeUnit val="days"/>
      </c:dateAx>
      <c:valAx>
        <c:axId val="50411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0752"/>
        <c:axId val="504111928"/>
      </c:lineChart>
      <c:catAx>
        <c:axId val="50411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1928"/>
        <c:crosses val="autoZero"/>
        <c:auto val="1"/>
        <c:lblAlgn val="ctr"/>
        <c:lblOffset val="100"/>
        <c:noMultiLvlLbl val="0"/>
      </c:catAx>
      <c:valAx>
        <c:axId val="504111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113496"/>
        <c:axId val="504111144"/>
      </c:scatterChart>
      <c:valAx>
        <c:axId val="50411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1144"/>
        <c:crosses val="autoZero"/>
        <c:crossBetween val="midCat"/>
      </c:valAx>
      <c:valAx>
        <c:axId val="504111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3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113888"/>
        <c:axId val="491940400"/>
      </c:scatterChart>
      <c:valAx>
        <c:axId val="50411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0400"/>
        <c:crosses val="autoZero"/>
        <c:crossBetween val="midCat"/>
      </c:valAx>
      <c:valAx>
        <c:axId val="4919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3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37264"/>
        <c:axId val="491935696"/>
      </c:lineChart>
      <c:catAx>
        <c:axId val="491937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5696"/>
        <c:crosses val="autoZero"/>
        <c:auto val="1"/>
        <c:lblAlgn val="ctr"/>
        <c:lblOffset val="100"/>
        <c:noMultiLvlLbl val="0"/>
      </c:catAx>
      <c:valAx>
        <c:axId val="491935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40008"/>
        <c:axId val="491938048"/>
      </c:lineChart>
      <c:dateAx>
        <c:axId val="49194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8048"/>
        <c:crosses val="autoZero"/>
        <c:auto val="1"/>
        <c:lblOffset val="100"/>
        <c:baseTimeUnit val="days"/>
      </c:dateAx>
      <c:valAx>
        <c:axId val="491938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4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1312"/>
        <c:axId val="504126016"/>
      </c:lineChart>
      <c:dateAx>
        <c:axId val="50412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6016"/>
        <c:crosses val="autoZero"/>
        <c:auto val="1"/>
        <c:lblOffset val="100"/>
        <c:baseTimeUnit val="days"/>
      </c:dateAx>
      <c:valAx>
        <c:axId val="5041260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19744"/>
        <c:axId val="504125232"/>
      </c:lineChart>
      <c:dateAx>
        <c:axId val="50411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5232"/>
        <c:crosses val="autoZero"/>
        <c:auto val="1"/>
        <c:lblOffset val="100"/>
        <c:baseTimeUnit val="days"/>
      </c:dateAx>
      <c:valAx>
        <c:axId val="504125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1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124056"/>
        <c:axId val="504122488"/>
      </c:lineChart>
      <c:dateAx>
        <c:axId val="50412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2488"/>
        <c:crosses val="autoZero"/>
        <c:auto val="1"/>
        <c:lblOffset val="100"/>
        <c:baseTimeUnit val="days"/>
      </c:dateAx>
      <c:valAx>
        <c:axId val="50412248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6800"/>
        <c:axId val="504130720"/>
      </c:lineChart>
      <c:dateAx>
        <c:axId val="504126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0720"/>
        <c:crosses val="autoZero"/>
        <c:auto val="1"/>
        <c:lblOffset val="100"/>
        <c:baseTimeUnit val="days"/>
      </c:dateAx>
      <c:valAx>
        <c:axId val="50413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22880"/>
        <c:axId val="504127584"/>
      </c:lineChart>
      <c:dateAx>
        <c:axId val="504122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7584"/>
        <c:crosses val="autoZero"/>
        <c:auto val="1"/>
        <c:lblOffset val="100"/>
        <c:baseTimeUnit val="days"/>
      </c:dateAx>
      <c:valAx>
        <c:axId val="504127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2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1504"/>
        <c:axId val="504134248"/>
      </c:lineChart>
      <c:catAx>
        <c:axId val="50413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4248"/>
        <c:crosses val="autoZero"/>
        <c:auto val="1"/>
        <c:lblAlgn val="ctr"/>
        <c:lblOffset val="100"/>
        <c:noMultiLvlLbl val="0"/>
      </c:catAx>
      <c:valAx>
        <c:axId val="504134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3072"/>
        <c:axId val="558583856"/>
      </c:lineChart>
      <c:catAx>
        <c:axId val="504133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3856"/>
        <c:crosses val="autoZero"/>
        <c:auto val="1"/>
        <c:lblAlgn val="ctr"/>
        <c:lblOffset val="100"/>
        <c:noMultiLvlLbl val="0"/>
      </c:catAx>
      <c:valAx>
        <c:axId val="558583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3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577584"/>
        <c:axId val="558588560"/>
      </c:lineChart>
      <c:dateAx>
        <c:axId val="558577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8560"/>
        <c:crosses val="autoZero"/>
        <c:auto val="1"/>
        <c:lblOffset val="100"/>
        <c:baseTimeUnit val="days"/>
      </c:dateAx>
      <c:valAx>
        <c:axId val="5585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7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1056.74</c:v>
                </c:pt>
                <c:pt idx="1">
                  <c:v>872.74</c:v>
                </c:pt>
                <c:pt idx="2">
                  <c:v>822.74</c:v>
                </c:pt>
                <c:pt idx="3">
                  <c:v>1156</c:v>
                </c:pt>
                <c:pt idx="4">
                  <c:v>842</c:v>
                </c:pt>
                <c:pt idx="5">
                  <c:v>1007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579544"/>
        <c:axId val="558586208"/>
      </c:lineChart>
      <c:dateAx>
        <c:axId val="558579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6208"/>
        <c:crosses val="autoZero"/>
        <c:auto val="1"/>
        <c:lblOffset val="100"/>
        <c:baseTimeUnit val="days"/>
      </c:dateAx>
      <c:valAx>
        <c:axId val="55858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7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7776"/>
        <c:axId val="558576408"/>
      </c:lineChart>
      <c:dateAx>
        <c:axId val="55858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76408"/>
        <c:crosses val="autoZero"/>
        <c:auto val="1"/>
        <c:lblOffset val="100"/>
        <c:baseTimeUnit val="days"/>
      </c:dateAx>
      <c:valAx>
        <c:axId val="558576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0328"/>
        <c:axId val="558579152"/>
      </c:lineChart>
      <c:dateAx>
        <c:axId val="55858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79152"/>
        <c:crosses val="autoZero"/>
        <c:auto val="1"/>
        <c:lblOffset val="100"/>
        <c:baseTimeUnit val="days"/>
      </c:dateAx>
      <c:valAx>
        <c:axId val="558579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1504"/>
        <c:axId val="558586992"/>
      </c:lineChart>
      <c:dateAx>
        <c:axId val="55858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6992"/>
        <c:crosses val="autoZero"/>
        <c:auto val="1"/>
        <c:lblOffset val="100"/>
        <c:baseTimeUnit val="days"/>
      </c:dateAx>
      <c:valAx>
        <c:axId val="5585869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2680"/>
        <c:axId val="558587384"/>
      </c:lineChart>
      <c:dateAx>
        <c:axId val="558582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7384"/>
        <c:crosses val="autoZero"/>
        <c:auto val="1"/>
        <c:lblOffset val="100"/>
        <c:baseTimeUnit val="days"/>
      </c:dateAx>
      <c:valAx>
        <c:axId val="55858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2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89736"/>
        <c:axId val="558592088"/>
      </c:lineChart>
      <c:catAx>
        <c:axId val="55858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92088"/>
        <c:crosses val="autoZero"/>
        <c:auto val="1"/>
        <c:lblAlgn val="ctr"/>
        <c:lblOffset val="100"/>
        <c:noMultiLvlLbl val="0"/>
      </c:catAx>
      <c:valAx>
        <c:axId val="558592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8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86712"/>
        <c:axId val="571386320"/>
      </c:lineChart>
      <c:dateAx>
        <c:axId val="571386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86320"/>
        <c:crosses val="autoZero"/>
        <c:auto val="1"/>
        <c:lblOffset val="100"/>
        <c:baseTimeUnit val="days"/>
      </c:dateAx>
      <c:valAx>
        <c:axId val="5713863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8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Relationship Id="rId4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9.xml"/><Relationship Id="rId4" Type="http://schemas.openxmlformats.org/officeDocument/2006/relationships/image" Target="../media/image11.gif"/><Relationship Id="rId9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image" Target="../media/image16.png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8" dataDxfId="557">
  <autoFilter ref="O15:W26"/>
  <tableColumns count="9">
    <tableColumn id="1" name="Date" dataDxfId="556"/>
    <tableColumn id="2" name="Quarter" dataDxfId="555"/>
    <tableColumn id="3" name="Time" dataDxfId="554"/>
    <tableColumn id="4" name="EPS estimate" dataDxfId="553"/>
    <tableColumn id="5" name="EPS Actual" dataDxfId="552"/>
    <tableColumn id="6" name="Sales Estiamte (B)" dataDxfId="551"/>
    <tableColumn id="7" name="Sales Actual (B)" dataDxfId="550"/>
    <tableColumn id="8" name="Guidance" dataDxfId="549"/>
    <tableColumn id="9" name="Reaction" dataDxfId="54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4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4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1149</v>
      </c>
      <c r="J1" s="57" t="s">
        <v>74</v>
      </c>
      <c r="K1" s="357" t="s">
        <v>1148</v>
      </c>
      <c r="L1" s="346" t="s">
        <v>1150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20.079999999999998</v>
      </c>
      <c r="G2" s="78">
        <v>9.1080217391304146</v>
      </c>
      <c r="H2">
        <v>2300</v>
      </c>
      <c r="I2" s="2">
        <v>46183.999999999993</v>
      </c>
      <c r="J2" s="2">
        <v>20948.449999999953</v>
      </c>
      <c r="K2" s="2">
        <v>25235.550000000039</v>
      </c>
      <c r="L2" s="736">
        <v>1.2046499860371578</v>
      </c>
      <c r="M2" s="2">
        <v>39851.121000001665</v>
      </c>
      <c r="N2">
        <v>600</v>
      </c>
      <c r="O2" t="s">
        <v>1099</v>
      </c>
      <c r="P2" s="736">
        <v>9.9601593625498024E-3</v>
      </c>
      <c r="Q2" s="736">
        <v>-1.47E-2</v>
      </c>
      <c r="R2" s="2">
        <v>31.87301587301587</v>
      </c>
      <c r="V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32.209899999999998</v>
      </c>
      <c r="G3" s="78">
        <v>30.683714285714284</v>
      </c>
      <c r="H3">
        <v>1400</v>
      </c>
      <c r="I3" s="2">
        <v>45093.859999999993</v>
      </c>
      <c r="J3" s="2">
        <v>42957.2</v>
      </c>
      <c r="K3" s="2">
        <v>2136.6599999999962</v>
      </c>
      <c r="L3" s="736">
        <v>4.9739275371765347E-2</v>
      </c>
      <c r="M3" s="2">
        <v>2136.6599999999962</v>
      </c>
      <c r="N3">
        <v>200</v>
      </c>
      <c r="O3" t="s">
        <v>1248</v>
      </c>
      <c r="P3" s="736">
        <v>6.2092710626236038E-2</v>
      </c>
      <c r="Q3" s="736">
        <v>-1.6000000000000001E-3</v>
      </c>
      <c r="R3" s="2">
        <v>9.2823919308357343</v>
      </c>
      <c r="S3" s="48"/>
      <c r="U3" s="48"/>
    </row>
    <row r="4" spans="1:41" ht="21.95" customHeight="1" x14ac:dyDescent="0.25">
      <c r="A4" s="50"/>
      <c r="B4" s="50"/>
      <c r="C4" s="50"/>
      <c r="D4" s="788"/>
      <c r="E4" s="22" t="s">
        <v>174</v>
      </c>
      <c r="F4" s="2">
        <v>20.4499</v>
      </c>
      <c r="G4" s="78">
        <v>24.427626666666665</v>
      </c>
      <c r="H4">
        <v>1500</v>
      </c>
      <c r="I4" s="2">
        <v>30674.85</v>
      </c>
      <c r="J4" s="2">
        <v>36641.439999999995</v>
      </c>
      <c r="K4" s="2">
        <v>-5966.5899999999965</v>
      </c>
      <c r="L4" s="736">
        <v>-0.16283721382129082</v>
      </c>
      <c r="M4" s="2">
        <v>-5891.5699999999961</v>
      </c>
      <c r="N4">
        <v>160</v>
      </c>
      <c r="O4" t="s">
        <v>1198</v>
      </c>
      <c r="P4" s="736">
        <v>4.4987995051320548E-2</v>
      </c>
      <c r="Q4" s="736">
        <v>-1.78E-2</v>
      </c>
      <c r="R4" s="2">
        <v>8.0195686274509814</v>
      </c>
      <c r="S4" s="736"/>
      <c r="U4" s="48"/>
      <c r="V4" s="48"/>
    </row>
    <row r="5" spans="1:41" ht="21.95" customHeight="1" x14ac:dyDescent="0.25">
      <c r="A5" s="50"/>
      <c r="B5" s="50"/>
      <c r="C5" s="51"/>
      <c r="D5" s="788"/>
      <c r="E5" s="22" t="s">
        <v>171</v>
      </c>
      <c r="F5" s="2">
        <v>45.47</v>
      </c>
      <c r="G5" s="78">
        <v>48.274866666666668</v>
      </c>
      <c r="H5">
        <v>300</v>
      </c>
      <c r="I5" s="2">
        <v>13641</v>
      </c>
      <c r="J5" s="2">
        <v>14482.460000000001</v>
      </c>
      <c r="K5" s="2">
        <v>-841.45999999999913</v>
      </c>
      <c r="L5" s="736">
        <v>-5.8102007531869636E-2</v>
      </c>
      <c r="M5" s="2">
        <v>-791.50999999999931</v>
      </c>
      <c r="N5">
        <v>150</v>
      </c>
      <c r="O5" t="s">
        <v>1245</v>
      </c>
      <c r="P5" s="736">
        <v>4.3105344182977789E-2</v>
      </c>
      <c r="Q5" s="736">
        <v>6.4000000000000003E-3</v>
      </c>
      <c r="R5" s="2">
        <v>15.056291390728477</v>
      </c>
      <c r="S5" s="48"/>
      <c r="T5" s="48"/>
      <c r="U5" s="48"/>
    </row>
    <row r="6" spans="1:41" ht="21.95" customHeight="1" x14ac:dyDescent="0.25">
      <c r="A6" s="51"/>
      <c r="B6" s="51"/>
      <c r="C6" s="51"/>
      <c r="D6" s="788"/>
      <c r="E6" s="22" t="s">
        <v>714</v>
      </c>
      <c r="F6" s="2">
        <v>66.479900000000001</v>
      </c>
      <c r="G6" s="78">
        <v>62.082000000000043</v>
      </c>
      <c r="H6">
        <v>200</v>
      </c>
      <c r="I6" s="2">
        <v>13295.98</v>
      </c>
      <c r="J6" s="2">
        <v>12416.400000000009</v>
      </c>
      <c r="K6" s="2">
        <v>879.57999999999083</v>
      </c>
      <c r="L6" s="736">
        <v>7.084017911794005E-2</v>
      </c>
      <c r="M6" s="2">
        <v>879.57999999999083</v>
      </c>
      <c r="N6">
        <v>200</v>
      </c>
      <c r="O6" t="s">
        <v>1141</v>
      </c>
      <c r="P6" s="736">
        <v>2.4067424890831666E-2</v>
      </c>
      <c r="Q6" s="736">
        <v>-2.0000000000000001E-4</v>
      </c>
      <c r="R6" s="2">
        <v>11.12634309623431</v>
      </c>
      <c r="T6" s="48"/>
      <c r="U6" s="48"/>
      <c r="V6" s="48"/>
    </row>
    <row r="7" spans="1:41" ht="21.95" customHeight="1" x14ac:dyDescent="0.25">
      <c r="A7" s="50"/>
      <c r="B7" s="50"/>
      <c r="C7" s="51"/>
      <c r="D7" s="788"/>
      <c r="E7" s="22" t="s">
        <v>52</v>
      </c>
      <c r="F7" s="2">
        <v>49.059899999999999</v>
      </c>
      <c r="G7" s="78">
        <v>49.260280000000002</v>
      </c>
      <c r="H7">
        <v>250</v>
      </c>
      <c r="I7" s="2">
        <v>12264.975</v>
      </c>
      <c r="J7" s="2">
        <v>12315.07</v>
      </c>
      <c r="K7" s="2">
        <v>-50.094999999999345</v>
      </c>
      <c r="L7" s="736">
        <v>-4.0677803699045697E-3</v>
      </c>
      <c r="M7" s="2">
        <v>1006.6449999999986</v>
      </c>
      <c r="N7" s="29">
        <v>43329</v>
      </c>
      <c r="O7" t="s">
        <v>1251</v>
      </c>
      <c r="P7" s="736">
        <v>3.8809699979005255E-2</v>
      </c>
      <c r="Q7" s="736">
        <v>1.3599999999999999E-2</v>
      </c>
      <c r="R7" s="2">
        <v>10.012224489795917</v>
      </c>
      <c r="S7" s="736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30.3399</v>
      </c>
      <c r="G8" s="78">
        <v>17.576174999999893</v>
      </c>
      <c r="H8">
        <v>400</v>
      </c>
      <c r="I8" s="2">
        <v>12135.96</v>
      </c>
      <c r="J8" s="2">
        <v>7030.4699999999575</v>
      </c>
      <c r="K8" s="2">
        <v>5105.4900000000416</v>
      </c>
      <c r="L8" s="736">
        <v>0.72619469253123536</v>
      </c>
      <c r="M8" s="2">
        <v>6557.75000000004</v>
      </c>
      <c r="N8">
        <v>200</v>
      </c>
      <c r="O8" t="s">
        <v>1205</v>
      </c>
      <c r="P8" s="736">
        <v>3.2959897692477562E-3</v>
      </c>
      <c r="Q8" s="736">
        <v>-3.6499999999999998E-2</v>
      </c>
      <c r="R8" s="2">
        <v>21.671357142857143</v>
      </c>
      <c r="V8" s="48"/>
    </row>
    <row r="9" spans="1:41" ht="21.95" customHeight="1" x14ac:dyDescent="0.25">
      <c r="A9" s="51"/>
      <c r="B9" s="51"/>
      <c r="C9" s="51"/>
      <c r="D9" s="788"/>
      <c r="E9" s="22" t="s">
        <v>920</v>
      </c>
      <c r="F9" s="78">
        <v>59.279899999999998</v>
      </c>
      <c r="G9" s="78">
        <v>59.337049999999998</v>
      </c>
      <c r="H9">
        <v>200</v>
      </c>
      <c r="I9" s="2">
        <v>11855.98</v>
      </c>
      <c r="J9" s="2">
        <v>11867.41</v>
      </c>
      <c r="K9" s="2">
        <v>-11.430000000000291</v>
      </c>
      <c r="L9" s="736">
        <v>-9.6314191554854912E-4</v>
      </c>
      <c r="M9" s="2">
        <v>-11.430000000000291</v>
      </c>
      <c r="N9" s="29">
        <v>43336</v>
      </c>
      <c r="O9" t="s">
        <v>1221</v>
      </c>
      <c r="P9" s="736">
        <v>4.2172810682879022E-2</v>
      </c>
      <c r="Q9" s="736">
        <v>-6.1999999999999998E-3</v>
      </c>
      <c r="R9" s="2">
        <v>15.641134564643799</v>
      </c>
      <c r="S9" s="736"/>
      <c r="U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58.98</v>
      </c>
      <c r="G10" s="78">
        <v>56.6158</v>
      </c>
      <c r="H10">
        <v>200</v>
      </c>
      <c r="I10" s="2">
        <v>11796</v>
      </c>
      <c r="J10" s="2">
        <v>11323.16</v>
      </c>
      <c r="K10" s="2">
        <v>472.84000000000015</v>
      </c>
      <c r="L10" s="736">
        <v>4.1758661009824054E-2</v>
      </c>
      <c r="M10" s="2">
        <v>472.84000000000015</v>
      </c>
      <c r="N10" s="29">
        <v>43328</v>
      </c>
      <c r="O10" t="s">
        <v>1220</v>
      </c>
      <c r="P10" s="736">
        <v>4.7473719905052558E-2</v>
      </c>
      <c r="Q10" s="736">
        <v>-1.1999999999999999E-3</v>
      </c>
      <c r="R10" s="2">
        <v>14.800501882057715</v>
      </c>
      <c r="S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51"/>
      <c r="C11" s="51"/>
      <c r="D11" s="788"/>
      <c r="E11" s="22" t="s">
        <v>1201</v>
      </c>
      <c r="F11" s="2">
        <v>2665.4706999999999</v>
      </c>
      <c r="G11" s="78">
        <v>2747</v>
      </c>
      <c r="H11">
        <v>4</v>
      </c>
      <c r="I11" s="2">
        <v>10661.882799999999</v>
      </c>
      <c r="J11" s="2">
        <v>10988</v>
      </c>
      <c r="K11" s="2">
        <v>-326.11720000000059</v>
      </c>
      <c r="L11" s="736">
        <v>-2.9679395704404858E-2</v>
      </c>
      <c r="M11" s="2">
        <v>-326.11720000000059</v>
      </c>
      <c r="N11" s="29">
        <v>43332</v>
      </c>
      <c r="O11"/>
      <c r="P11" s="736">
        <v>0</v>
      </c>
      <c r="Q11" s="736">
        <v>-2.1299999999999999E-2</v>
      </c>
      <c r="R11" s="2"/>
      <c r="S11" s="736"/>
      <c r="T11" s="48"/>
      <c r="V11" s="48"/>
      <c r="W11" s="48"/>
    </row>
    <row r="12" spans="1:41" ht="21.95" customHeight="1" x14ac:dyDescent="0.25">
      <c r="A12" s="50"/>
      <c r="B12" s="50"/>
      <c r="C12" s="51"/>
      <c r="D12" s="788"/>
      <c r="E12" s="22" t="s">
        <v>674</v>
      </c>
      <c r="F12" s="2">
        <v>233.44</v>
      </c>
      <c r="G12" s="78">
        <v>152.44888888888914</v>
      </c>
      <c r="H12">
        <v>45</v>
      </c>
      <c r="I12" s="2">
        <v>10504.8</v>
      </c>
      <c r="J12" s="2">
        <v>6860.2000000000116</v>
      </c>
      <c r="K12" s="2">
        <v>3644.5999999999876</v>
      </c>
      <c r="L12" s="736">
        <v>0.53126730999095984</v>
      </c>
      <c r="M12" s="2">
        <v>3869.3699999999881</v>
      </c>
      <c r="N12">
        <v>15</v>
      </c>
      <c r="O12" t="s">
        <v>1144</v>
      </c>
      <c r="P12" s="736">
        <v>0</v>
      </c>
      <c r="Q12" s="736">
        <v>-1.2999999999999999E-2</v>
      </c>
      <c r="R12" s="2">
        <v>23.83986928104575</v>
      </c>
      <c r="S12" s="48"/>
      <c r="T12" s="48"/>
      <c r="V12" s="48"/>
    </row>
    <row r="13" spans="1:41" ht="21.95" customHeight="1" x14ac:dyDescent="0.25">
      <c r="A13" s="50"/>
      <c r="B13" s="50"/>
      <c r="C13" s="50"/>
      <c r="D13" s="788"/>
      <c r="E13" s="22" t="s">
        <v>271</v>
      </c>
      <c r="F13" s="78">
        <v>69.5</v>
      </c>
      <c r="G13" s="78">
        <v>64.313333333333333</v>
      </c>
      <c r="H13">
        <v>150</v>
      </c>
      <c r="I13" s="2">
        <v>10425</v>
      </c>
      <c r="J13" s="2">
        <v>9647</v>
      </c>
      <c r="K13" s="2">
        <v>778</v>
      </c>
      <c r="L13" s="736">
        <v>8.0646833212397656E-2</v>
      </c>
      <c r="M13" s="2">
        <v>975.20999999999549</v>
      </c>
      <c r="N13" s="29">
        <v>43332</v>
      </c>
      <c r="O13" t="s">
        <v>1211</v>
      </c>
      <c r="P13" s="736">
        <v>2.8776978417266189E-2</v>
      </c>
      <c r="Q13" s="736">
        <v>6.4999999999999997E-3</v>
      </c>
      <c r="R13" s="2">
        <v>9.9641577060931912</v>
      </c>
      <c r="S13" s="48"/>
      <c r="U13" s="48"/>
    </row>
    <row r="14" spans="1:41" ht="21.95" customHeight="1" x14ac:dyDescent="0.25">
      <c r="A14" s="50"/>
      <c r="B14" s="50"/>
      <c r="C14" s="51"/>
      <c r="D14" s="788"/>
      <c r="E14" s="22" t="s">
        <v>1124</v>
      </c>
      <c r="F14" s="2">
        <v>51.38</v>
      </c>
      <c r="G14" s="78">
        <v>51.23</v>
      </c>
      <c r="H14">
        <v>200</v>
      </c>
      <c r="I14" s="2">
        <v>10276</v>
      </c>
      <c r="J14" s="2">
        <v>10246</v>
      </c>
      <c r="K14" s="2">
        <v>30</v>
      </c>
      <c r="L14" s="736">
        <v>2.9279718914699531E-3</v>
      </c>
      <c r="M14" s="2">
        <v>30</v>
      </c>
      <c r="N14">
        <v>100</v>
      </c>
      <c r="O14"/>
      <c r="P14" s="736">
        <v>3.4254573764110549E-2</v>
      </c>
      <c r="Q14" s="736">
        <v>-1.6500000000000001E-2</v>
      </c>
      <c r="R14" s="2"/>
      <c r="S14" s="48"/>
      <c r="T14" s="48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897</v>
      </c>
      <c r="F15" s="2">
        <v>135.8699</v>
      </c>
      <c r="G15" s="78">
        <v>124.49828571428566</v>
      </c>
      <c r="H15">
        <v>70</v>
      </c>
      <c r="I15" s="2">
        <v>9510.893</v>
      </c>
      <c r="J15" s="2">
        <v>8714.8799999999956</v>
      </c>
      <c r="K15" s="2">
        <v>796.01300000000265</v>
      </c>
      <c r="L15" s="736">
        <v>9.1339525042227143E-2</v>
      </c>
      <c r="M15" s="2">
        <v>796.01300000000265</v>
      </c>
      <c r="N15">
        <v>50</v>
      </c>
      <c r="O15" t="s">
        <v>1185</v>
      </c>
      <c r="P15" s="736">
        <v>3.827190569802436E-3</v>
      </c>
      <c r="Q15" s="736">
        <v>1.1999999999999999E-3</v>
      </c>
      <c r="R15" s="2">
        <v>15.762169373549886</v>
      </c>
      <c r="S15" s="736"/>
      <c r="U15" s="48"/>
    </row>
    <row r="16" spans="1:41" ht="21.95" customHeight="1" x14ac:dyDescent="0.25">
      <c r="A16" s="50"/>
      <c r="B16" s="50"/>
      <c r="C16" s="51"/>
      <c r="D16" s="788"/>
      <c r="E16" s="22" t="s">
        <v>803</v>
      </c>
      <c r="F16" s="2">
        <v>22.899899999999999</v>
      </c>
      <c r="G16" s="78">
        <v>29.624349999999986</v>
      </c>
      <c r="H16">
        <v>400</v>
      </c>
      <c r="I16" s="2">
        <v>9159.9599999999991</v>
      </c>
      <c r="J16" s="2">
        <v>11849.739999999994</v>
      </c>
      <c r="K16" s="2">
        <v>-2689.7799999999952</v>
      </c>
      <c r="L16" s="736">
        <v>-0.22699063439366568</v>
      </c>
      <c r="M16" s="2">
        <v>-2689.7799999999952</v>
      </c>
      <c r="N16">
        <v>100</v>
      </c>
      <c r="O16" t="s">
        <v>1200</v>
      </c>
      <c r="P16" s="736">
        <v>4.5415045480547957E-2</v>
      </c>
      <c r="Q16" s="736">
        <v>0.02</v>
      </c>
      <c r="R16" s="2">
        <v>13.470529411764705</v>
      </c>
      <c r="T16" s="48"/>
      <c r="V16" s="48"/>
    </row>
    <row r="17" spans="1:41" ht="21.95" customHeight="1" x14ac:dyDescent="0.25">
      <c r="A17" s="51"/>
      <c r="B17" s="50"/>
      <c r="C17" s="51"/>
      <c r="D17" s="788"/>
      <c r="E17" s="22" t="s">
        <v>195</v>
      </c>
      <c r="F17" s="2">
        <v>29.889900000000001</v>
      </c>
      <c r="G17" s="78">
        <v>16.071166666666667</v>
      </c>
      <c r="H17">
        <v>300</v>
      </c>
      <c r="I17" s="2">
        <v>8966.9699999999993</v>
      </c>
      <c r="J17" s="2">
        <v>4821.3500000000004</v>
      </c>
      <c r="K17" s="2">
        <v>4145.6200000000226</v>
      </c>
      <c r="L17" s="736">
        <v>0.85984630860651068</v>
      </c>
      <c r="M17" s="2">
        <v>5893.5900000000165</v>
      </c>
      <c r="N17" s="29">
        <v>43353</v>
      </c>
      <c r="O17" t="s">
        <v>1131</v>
      </c>
      <c r="P17" s="736">
        <v>1.8735425678908263E-2</v>
      </c>
      <c r="Q17" s="736">
        <v>-8.3000000000000001E-3</v>
      </c>
      <c r="R17" s="2">
        <v>14.404771084337348</v>
      </c>
      <c r="S17" s="736"/>
      <c r="T17" s="48"/>
    </row>
    <row r="18" spans="1:41" ht="21.95" customHeight="1" x14ac:dyDescent="0.25">
      <c r="A18" s="50"/>
      <c r="B18" s="51"/>
      <c r="C18" s="51"/>
      <c r="D18" s="788"/>
      <c r="E18" s="22" t="s">
        <v>943</v>
      </c>
      <c r="F18" s="2">
        <v>39.57</v>
      </c>
      <c r="G18" s="78">
        <v>46.534050000000008</v>
      </c>
      <c r="H18">
        <v>200</v>
      </c>
      <c r="I18" s="2">
        <v>7914</v>
      </c>
      <c r="J18" s="2">
        <v>9306.8100000000013</v>
      </c>
      <c r="K18" s="2">
        <v>-1392.8100000000013</v>
      </c>
      <c r="L18" s="736">
        <v>-0.14965493009957237</v>
      </c>
      <c r="M18" s="2">
        <v>-1392.8100000000013</v>
      </c>
      <c r="N18">
        <v>100</v>
      </c>
      <c r="O18" t="s">
        <v>1183</v>
      </c>
      <c r="P18" s="736">
        <v>1.9900000000000001E-2</v>
      </c>
      <c r="Q18" s="736">
        <v>1.41E-2</v>
      </c>
      <c r="R18" s="2">
        <v>19.069879518072288</v>
      </c>
      <c r="T18" s="48"/>
      <c r="V18" s="48"/>
    </row>
    <row r="19" spans="1:41" ht="21.95" customHeight="1" x14ac:dyDescent="0.25">
      <c r="A19" s="50"/>
      <c r="B19" s="50"/>
      <c r="C19" s="51"/>
      <c r="D19" s="788"/>
      <c r="E19" s="22" t="s">
        <v>760</v>
      </c>
      <c r="F19" s="2">
        <v>12.4499</v>
      </c>
      <c r="G19" s="78">
        <v>13.926033333333335</v>
      </c>
      <c r="H19">
        <v>600</v>
      </c>
      <c r="I19" s="2">
        <v>7469.94</v>
      </c>
      <c r="J19" s="2">
        <v>8355.6200000000008</v>
      </c>
      <c r="K19" s="2">
        <v>-885.6800000000012</v>
      </c>
      <c r="L19" s="736">
        <v>-0.10599811863153194</v>
      </c>
      <c r="M19" s="2">
        <v>-885.6800000000012</v>
      </c>
      <c r="N19">
        <v>200</v>
      </c>
      <c r="O19"/>
      <c r="P19" s="736">
        <v>3.8554526542381867E-2</v>
      </c>
      <c r="Q19" s="736">
        <v>-2.5100000000000001E-2</v>
      </c>
      <c r="R19" s="2">
        <v>13.105157894736843</v>
      </c>
      <c r="S19" s="48"/>
      <c r="U19" s="48"/>
    </row>
    <row r="20" spans="1:41" ht="21.95" customHeight="1" x14ac:dyDescent="0.25">
      <c r="A20" s="50"/>
      <c r="B20" s="51"/>
      <c r="C20" s="51"/>
      <c r="D20" s="788"/>
      <c r="E20" s="22" t="s">
        <v>173</v>
      </c>
      <c r="F20" s="2">
        <v>57.61</v>
      </c>
      <c r="G20" s="78">
        <v>47.821833333333387</v>
      </c>
      <c r="H20">
        <v>120</v>
      </c>
      <c r="I20" s="2">
        <v>6913.2</v>
      </c>
      <c r="J20" s="2">
        <v>5738.6200000000063</v>
      </c>
      <c r="K20" s="2">
        <v>1174.5799999999936</v>
      </c>
      <c r="L20" s="736">
        <v>0.20467987077032321</v>
      </c>
      <c r="M20" s="2">
        <v>2779.1599999999953</v>
      </c>
      <c r="N20">
        <v>120</v>
      </c>
      <c r="O20"/>
      <c r="P20" s="736">
        <v>2.9855927790314183E-2</v>
      </c>
      <c r="Q20" s="736">
        <v>-7.6E-3</v>
      </c>
      <c r="R20" s="2">
        <v>12.745575221238939</v>
      </c>
      <c r="S20" s="48"/>
      <c r="U20" s="48"/>
    </row>
    <row r="21" spans="1:41" ht="21.95" customHeight="1" x14ac:dyDescent="0.25">
      <c r="A21" s="50"/>
      <c r="B21" s="51"/>
      <c r="C21" s="51"/>
      <c r="D21" s="788"/>
      <c r="E21" s="22" t="s">
        <v>266</v>
      </c>
      <c r="F21" s="2">
        <v>130.2199</v>
      </c>
      <c r="G21" s="78">
        <v>118.6816</v>
      </c>
      <c r="H21">
        <v>50</v>
      </c>
      <c r="I21" s="2">
        <v>6510.9949999999999</v>
      </c>
      <c r="J21" s="2">
        <v>5934.08</v>
      </c>
      <c r="K21" s="2">
        <v>576.91499999999996</v>
      </c>
      <c r="L21" s="736">
        <v>9.7220630662208735E-2</v>
      </c>
      <c r="M21" s="2">
        <v>731.69499999999971</v>
      </c>
      <c r="N21">
        <v>50</v>
      </c>
      <c r="O21"/>
      <c r="P21" s="736">
        <v>2.5700000000000001E-2</v>
      </c>
      <c r="Q21" s="736">
        <v>-4.1000000000000003E-3</v>
      </c>
      <c r="R21" s="2">
        <v>16.036933497536946</v>
      </c>
    </row>
    <row r="22" spans="1:41" ht="21.95" customHeight="1" x14ac:dyDescent="0.25">
      <c r="A22" s="50"/>
      <c r="B22" s="50"/>
      <c r="C22" s="51"/>
      <c r="D22" s="788"/>
      <c r="E22" s="22" t="s">
        <v>1264</v>
      </c>
      <c r="F22" s="2">
        <v>54.709899999999998</v>
      </c>
      <c r="G22" s="78">
        <v>54.48</v>
      </c>
      <c r="H22">
        <v>100</v>
      </c>
      <c r="I22" s="2">
        <v>5470.99</v>
      </c>
      <c r="J22" s="2">
        <v>5448</v>
      </c>
      <c r="K22" s="2">
        <v>22.989999999999782</v>
      </c>
      <c r="L22" s="736">
        <v>4.219897209985328E-3</v>
      </c>
      <c r="M22" s="2">
        <v>22.989999999999782</v>
      </c>
      <c r="N22" s="29">
        <v>43356</v>
      </c>
      <c r="O22" t="s">
        <v>1220</v>
      </c>
      <c r="P22" s="736">
        <v>5.1179037066417597E-2</v>
      </c>
      <c r="Q22" s="736">
        <v>-5.3E-3</v>
      </c>
      <c r="R22" s="2">
        <v>13.728958594730237</v>
      </c>
      <c r="S22" s="736"/>
      <c r="T22" s="48"/>
    </row>
    <row r="23" spans="1:41" ht="21.95" customHeight="1" x14ac:dyDescent="0.25">
      <c r="A23" s="50"/>
      <c r="B23" s="50"/>
      <c r="C23" s="51"/>
      <c r="D23" s="788"/>
      <c r="E23" s="22" t="s">
        <v>32</v>
      </c>
      <c r="F23" s="2">
        <v>54.22</v>
      </c>
      <c r="G23" s="78">
        <v>41.297200000000011</v>
      </c>
      <c r="H23">
        <v>100</v>
      </c>
      <c r="I23" s="2">
        <v>5422</v>
      </c>
      <c r="J23" s="2">
        <v>4129.7200000000012</v>
      </c>
      <c r="K23" s="2">
        <v>1292.2799999999988</v>
      </c>
      <c r="L23" s="736">
        <v>0.31292194143912866</v>
      </c>
      <c r="M23" s="2">
        <v>2490.7499999999959</v>
      </c>
      <c r="N23">
        <v>100</v>
      </c>
      <c r="O23"/>
      <c r="P23" s="736">
        <v>2.250092216894135E-2</v>
      </c>
      <c r="Q23" s="736">
        <v>-8.9999999999999993E-3</v>
      </c>
      <c r="R23" s="2">
        <v>9.813574660633483</v>
      </c>
      <c r="S23" s="48"/>
    </row>
    <row r="24" spans="1:41" ht="21.95" customHeight="1" x14ac:dyDescent="0.25">
      <c r="A24" s="50"/>
      <c r="B24" s="51"/>
      <c r="C24" s="51"/>
      <c r="D24" s="788"/>
      <c r="E24" s="22" t="s">
        <v>937</v>
      </c>
      <c r="F24" s="78">
        <v>35.04</v>
      </c>
      <c r="G24" s="78">
        <v>29.954800000000009</v>
      </c>
      <c r="H24">
        <v>150</v>
      </c>
      <c r="I24" s="2">
        <v>5256</v>
      </c>
      <c r="J24" s="2">
        <v>4493.2200000000012</v>
      </c>
      <c r="K24" s="2">
        <v>762.77999999999884</v>
      </c>
      <c r="L24" s="736">
        <v>0.16976244207939922</v>
      </c>
      <c r="M24" s="2">
        <v>762.77999999999884</v>
      </c>
      <c r="N24">
        <v>50</v>
      </c>
      <c r="O24" t="s">
        <v>1113</v>
      </c>
      <c r="P24" s="736">
        <v>2.1689497716894979E-2</v>
      </c>
      <c r="Q24" s="736">
        <v>-1.1000000000000001E-3</v>
      </c>
      <c r="R24" s="2">
        <v>14.016</v>
      </c>
      <c r="S24" s="736"/>
      <c r="T24" s="48"/>
    </row>
    <row r="25" spans="1:41" ht="21.95" customHeight="1" x14ac:dyDescent="0.25">
      <c r="A25" s="51"/>
      <c r="B25" s="152"/>
      <c r="C25" s="325"/>
      <c r="D25" s="788"/>
      <c r="E25" s="22" t="s">
        <v>324</v>
      </c>
      <c r="F25" s="2">
        <v>21.9499</v>
      </c>
      <c r="G25" s="78">
        <v>17.246149999999997</v>
      </c>
      <c r="H25">
        <v>200</v>
      </c>
      <c r="I25" s="2">
        <v>4389.9799999999996</v>
      </c>
      <c r="J25" s="2">
        <v>3449.2299999999991</v>
      </c>
      <c r="K25" s="2">
        <v>940.75</v>
      </c>
      <c r="L25" s="736">
        <v>0.27274203227966842</v>
      </c>
      <c r="M25" s="2">
        <v>1225.7200000000048</v>
      </c>
      <c r="N25" s="29">
        <v>43346</v>
      </c>
      <c r="O25"/>
      <c r="P25" s="736">
        <v>0</v>
      </c>
      <c r="Q25" s="736">
        <v>-2.3599999999999999E-2</v>
      </c>
      <c r="R25" s="2">
        <v>8.9591428571428562</v>
      </c>
      <c r="T25" s="48"/>
      <c r="X25" s="736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 s="2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901</v>
      </c>
      <c r="F26" s="2">
        <v>72.97</v>
      </c>
      <c r="G26" s="78">
        <v>65.015000000000029</v>
      </c>
      <c r="H26">
        <v>60</v>
      </c>
      <c r="I26" s="2">
        <v>4378.2</v>
      </c>
      <c r="J26" s="2">
        <v>3900.9000000000019</v>
      </c>
      <c r="K26" s="2">
        <v>477.29999999999836</v>
      </c>
      <c r="L26" s="736">
        <v>0.12235637929708477</v>
      </c>
      <c r="M26" s="2">
        <v>477.29999999999836</v>
      </c>
      <c r="N26" s="29">
        <v>43332</v>
      </c>
      <c r="O26" t="s">
        <v>1186</v>
      </c>
      <c r="P26" s="736">
        <v>1.315609154447033E-2</v>
      </c>
      <c r="Q26" s="736">
        <v>-4.1000000000000003E-3</v>
      </c>
      <c r="R26" s="2">
        <v>20.55492957746479</v>
      </c>
      <c r="U26" s="48"/>
      <c r="W26" s="48"/>
    </row>
    <row r="27" spans="1:41" ht="21.95" customHeight="1" x14ac:dyDescent="0.25">
      <c r="A27" s="51"/>
      <c r="B27" s="51"/>
      <c r="C27" s="51"/>
      <c r="D27" s="788"/>
      <c r="E27" s="22" t="s">
        <v>1215</v>
      </c>
      <c r="F27" s="2">
        <v>83.059899999999999</v>
      </c>
      <c r="G27" s="78">
        <v>79.98</v>
      </c>
      <c r="H27">
        <v>50</v>
      </c>
      <c r="I27" s="2">
        <v>4152.9949999999999</v>
      </c>
      <c r="J27" s="2">
        <v>3999</v>
      </c>
      <c r="K27" s="2">
        <v>153.99499999999989</v>
      </c>
      <c r="L27" s="736">
        <v>3.8508377094273502E-2</v>
      </c>
      <c r="M27" s="2">
        <v>153.99499999999989</v>
      </c>
      <c r="N27" s="29">
        <v>43346</v>
      </c>
      <c r="O27"/>
      <c r="P27" s="736">
        <v>0</v>
      </c>
      <c r="Q27" s="736">
        <v>1.32E-2</v>
      </c>
      <c r="R27" s="2"/>
      <c r="S27" s="736"/>
    </row>
    <row r="28" spans="1:41" ht="21.95" customHeight="1" x14ac:dyDescent="0.25">
      <c r="A28" s="50"/>
      <c r="B28" s="50"/>
      <c r="C28" s="51"/>
      <c r="D28" s="788"/>
      <c r="E28" s="22" t="s">
        <v>828</v>
      </c>
      <c r="F28" s="2">
        <v>97.94</v>
      </c>
      <c r="G28" s="78">
        <v>75.106999999999942</v>
      </c>
      <c r="H28">
        <v>40</v>
      </c>
      <c r="I28" s="2">
        <v>3917.6</v>
      </c>
      <c r="J28" s="2">
        <v>3004.2799999999979</v>
      </c>
      <c r="K28" s="2">
        <v>913.32000000000107</v>
      </c>
      <c r="L28" s="736">
        <v>0.30400628436763649</v>
      </c>
      <c r="M28" s="2">
        <v>913.32000000000107</v>
      </c>
      <c r="N28" s="29">
        <v>43353</v>
      </c>
      <c r="O28" t="s">
        <v>1187</v>
      </c>
      <c r="P28" s="736">
        <v>2.3279558913620584E-2</v>
      </c>
      <c r="Q28" s="736">
        <v>1.1999999999999999E-3</v>
      </c>
      <c r="R28" s="2">
        <v>20.57563025210084</v>
      </c>
      <c r="S28" s="48"/>
      <c r="U28" s="48"/>
    </row>
    <row r="29" spans="1:41" ht="21.95" customHeight="1" x14ac:dyDescent="0.25">
      <c r="A29" s="51"/>
      <c r="B29" s="50"/>
      <c r="C29" s="51"/>
      <c r="D29" s="788"/>
      <c r="E29" s="22" t="s">
        <v>924</v>
      </c>
      <c r="F29" s="2">
        <v>48.0899</v>
      </c>
      <c r="G29" s="78">
        <v>13.543400000000037</v>
      </c>
      <c r="H29">
        <v>50</v>
      </c>
      <c r="I29" s="2">
        <v>2404.4949999999999</v>
      </c>
      <c r="J29" s="2">
        <v>677.17000000000189</v>
      </c>
      <c r="K29" s="2">
        <v>1727.324999999998</v>
      </c>
      <c r="L29" s="736">
        <v>2.5507996514907534</v>
      </c>
      <c r="M29" s="2">
        <v>1727.324999999998</v>
      </c>
      <c r="N29" s="29">
        <v>43335</v>
      </c>
      <c r="O29" t="s">
        <v>1263</v>
      </c>
      <c r="P29" s="736">
        <v>2.8696254307037442E-2</v>
      </c>
      <c r="Q29" s="736">
        <v>2.5000000000000001E-3</v>
      </c>
      <c r="R29" s="2">
        <v>10.929522727272726</v>
      </c>
      <c r="S29" s="736"/>
      <c r="T29" s="48"/>
    </row>
    <row r="30" spans="1:41" ht="21.95" customHeight="1" x14ac:dyDescent="0.25">
      <c r="A30" s="50"/>
      <c r="B30" s="50"/>
      <c r="C30" s="51"/>
      <c r="D30" s="788"/>
      <c r="E30" s="22" t="s">
        <v>62</v>
      </c>
      <c r="F30" s="2">
        <v>346.9</v>
      </c>
      <c r="G30" s="78">
        <v>346.9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-9.1000000000000004E-3</v>
      </c>
      <c r="R30" s="2"/>
      <c r="S30" s="48"/>
      <c r="T30" s="48"/>
    </row>
    <row r="31" spans="1:41" ht="21.95" customHeight="1" x14ac:dyDescent="0.25">
      <c r="A31" s="50"/>
      <c r="B31" s="50"/>
      <c r="C31" s="51"/>
      <c r="D31" s="788"/>
      <c r="E31" s="22" t="s">
        <v>202</v>
      </c>
      <c r="F31" s="2">
        <v>36.61</v>
      </c>
      <c r="G31" s="78">
        <v>36.61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-6.6799999999999998E-2</v>
      </c>
      <c r="R31" s="2"/>
      <c r="S31" s="736"/>
      <c r="T31" s="48"/>
    </row>
    <row r="32" spans="1:41" ht="21.95" customHeight="1" x14ac:dyDescent="0.25">
      <c r="A32" s="50"/>
      <c r="B32" s="50"/>
      <c r="C32" s="51"/>
      <c r="D32" s="788"/>
      <c r="E32" s="22" t="s">
        <v>211</v>
      </c>
      <c r="F32" s="2">
        <v>59.71</v>
      </c>
      <c r="G32" s="78">
        <v>59.71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s="29" t="s">
        <v>1200</v>
      </c>
      <c r="P32" s="736">
        <v>2.4786467928320215E-2</v>
      </c>
      <c r="Q32" s="736">
        <v>6.9999999999999999E-4</v>
      </c>
      <c r="R32" s="2">
        <v>14.9275</v>
      </c>
      <c r="T32" s="48"/>
      <c r="U32" s="48"/>
    </row>
    <row r="33" spans="1:41" ht="21.95" customHeight="1" x14ac:dyDescent="0.25">
      <c r="A33" s="50"/>
      <c r="B33" s="50"/>
      <c r="C33" s="51"/>
      <c r="D33" s="788"/>
      <c r="E33" s="22" t="s">
        <v>201</v>
      </c>
      <c r="F33" s="2">
        <v>208.88</v>
      </c>
      <c r="G33" s="78">
        <v>208.88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 t="e">
        <v>#VALUE!</v>
      </c>
      <c r="Q33" s="736">
        <v>7.9000000000000008E-3</v>
      </c>
      <c r="R33" s="2"/>
      <c r="S33" s="48"/>
      <c r="W33" s="48"/>
    </row>
    <row r="34" spans="1:41" ht="21.95" customHeight="1" x14ac:dyDescent="0.25">
      <c r="A34" s="50"/>
      <c r="B34" s="51"/>
      <c r="C34" s="51"/>
      <c r="D34" s="788"/>
      <c r="E34" s="22" t="s">
        <v>222</v>
      </c>
      <c r="F34" s="2">
        <v>102.99</v>
      </c>
      <c r="G34" s="78">
        <v>102.99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1.6000000000000001E-3</v>
      </c>
      <c r="R34" s="2"/>
      <c r="S34" s="736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78">
        <v>102.98</v>
      </c>
      <c r="G35" s="78">
        <v>102.98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1.18E-2</v>
      </c>
      <c r="R35" s="2"/>
      <c r="S35" s="48"/>
      <c r="T35" s="48"/>
    </row>
    <row r="36" spans="1:41" ht="21.95" customHeight="1" x14ac:dyDescent="0.25">
      <c r="A36" s="50"/>
      <c r="B36" s="50"/>
      <c r="C36" s="51"/>
      <c r="D36" s="788"/>
      <c r="E36" s="22" t="s">
        <v>23</v>
      </c>
      <c r="F36" s="78">
        <v>38.19</v>
      </c>
      <c r="G36" s="78">
        <v>38.19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7.1000000000000004E-3</v>
      </c>
      <c r="R36" s="2"/>
      <c r="S36" s="48"/>
      <c r="T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45.6</v>
      </c>
      <c r="G37" s="78">
        <v>45.6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3.0999999999999999E-3</v>
      </c>
      <c r="R37" s="2"/>
      <c r="S37" s="736"/>
      <c r="U37" s="48"/>
      <c r="X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78">
        <v>9.58</v>
      </c>
      <c r="G38" s="78">
        <v>9.58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1222</v>
      </c>
      <c r="P38" s="736">
        <v>0</v>
      </c>
      <c r="Q38" s="736">
        <v>3.1199999999999999E-2</v>
      </c>
      <c r="R38" s="2">
        <v>29.9375</v>
      </c>
      <c r="S38" s="736"/>
    </row>
    <row r="39" spans="1:41" ht="21.95" customHeight="1" x14ac:dyDescent="0.25">
      <c r="A39" s="50"/>
      <c r="B39" s="50"/>
      <c r="C39" s="51"/>
      <c r="D39" s="788"/>
      <c r="E39" s="22" t="s">
        <v>36</v>
      </c>
      <c r="F39" s="2">
        <v>58.99</v>
      </c>
      <c r="G39" s="78">
        <v>58.99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2.8999999999999998E-3</v>
      </c>
      <c r="R39" s="2"/>
      <c r="S39" s="736"/>
      <c r="T39" s="48"/>
      <c r="W39" s="48"/>
      <c r="Y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42.63</v>
      </c>
      <c r="G40" s="78">
        <v>42.63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4.2599999999999999E-2</v>
      </c>
      <c r="R40" s="2"/>
      <c r="S40" s="736"/>
      <c r="T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2">
        <v>59.53</v>
      </c>
      <c r="G41" s="78">
        <v>59.53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-1.0500000000000001E-2</v>
      </c>
      <c r="R41" s="2"/>
      <c r="T41" s="48"/>
      <c r="V41" s="48"/>
      <c r="W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31.18</v>
      </c>
      <c r="G42" s="78">
        <v>31.18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9.4000000000000004E-3</v>
      </c>
      <c r="R42" s="2"/>
      <c r="S42" s="48"/>
      <c r="T42" s="48"/>
      <c r="V42" s="48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76.84</v>
      </c>
      <c r="G43" s="78">
        <v>76.84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2.8999999999999998E-3</v>
      </c>
      <c r="R43" s="2"/>
      <c r="S43" s="48"/>
      <c r="U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20.77</v>
      </c>
      <c r="G44" s="78">
        <v>20.77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-7.1999999999999998E-3</v>
      </c>
      <c r="R44" s="2"/>
      <c r="S44" s="736"/>
      <c r="U44" s="48"/>
    </row>
    <row r="45" spans="1:41" ht="21.95" customHeight="1" x14ac:dyDescent="0.25">
      <c r="A45" s="51"/>
      <c r="B45" s="51"/>
      <c r="C45" s="51"/>
      <c r="D45" s="788"/>
      <c r="E45" s="22" t="s">
        <v>715</v>
      </c>
      <c r="F45" s="2">
        <v>253.8</v>
      </c>
      <c r="G45" s="78">
        <v>253.8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-1E-4</v>
      </c>
      <c r="R45" s="2"/>
      <c r="S45" s="736"/>
      <c r="T45" s="48"/>
      <c r="U45" s="48"/>
    </row>
    <row r="46" spans="1:41" ht="21.95" customHeight="1" x14ac:dyDescent="0.25">
      <c r="A46" s="152"/>
      <c r="B46" s="50"/>
      <c r="C46" s="51"/>
      <c r="D46" s="788"/>
      <c r="E46" s="22" t="s">
        <v>1021</v>
      </c>
      <c r="F46" s="2">
        <v>53.44</v>
      </c>
      <c r="G46" s="78">
        <v>53.44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2.8068862275449104E-2</v>
      </c>
      <c r="Q46" s="736">
        <v>-3.0000000000000001E-3</v>
      </c>
      <c r="R46" s="2"/>
      <c r="T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9.91</v>
      </c>
      <c r="G47" s="78">
        <v>9.91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-1.3899999999999999E-2</v>
      </c>
      <c r="R47" s="2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1100</v>
      </c>
      <c r="P48" s="736">
        <v>6.7273446774831821E-3</v>
      </c>
      <c r="Q48" s="736">
        <v>-1.1999999999999999E-3</v>
      </c>
      <c r="R48" s="2">
        <v>21.28</v>
      </c>
      <c r="S48" s="48"/>
      <c r="T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736"/>
      <c r="T49" s="48"/>
      <c r="V49" s="48"/>
    </row>
    <row r="50" spans="1:41" ht="21.95" customHeight="1" x14ac:dyDescent="0.25">
      <c r="A50" s="50"/>
      <c r="B50" s="51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S50" s="736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T51" s="48"/>
      <c r="U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  <c r="V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736"/>
      <c r="T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48"/>
      <c r="T54" s="48"/>
      <c r="U54" s="48"/>
    </row>
    <row r="55" spans="1:41" ht="21.95" customHeight="1" x14ac:dyDescent="0.25">
      <c r="A55" s="51"/>
      <c r="B55" s="152"/>
      <c r="C55" s="325"/>
      <c r="D55" s="788"/>
      <c r="E55" s="22" t="s">
        <v>939</v>
      </c>
      <c r="F55" s="2">
        <v>181.91</v>
      </c>
      <c r="G55" s="78">
        <v>181.91</v>
      </c>
      <c r="H55">
        <v>0</v>
      </c>
      <c r="I55" s="2">
        <v>0</v>
      </c>
      <c r="J55" s="2">
        <v>0</v>
      </c>
      <c r="K55" s="2">
        <v>1022.1999999999935</v>
      </c>
      <c r="L55" s="736">
        <v>0</v>
      </c>
      <c r="M55" s="2">
        <v>1022.1999999999935</v>
      </c>
      <c r="N55">
        <v>0</v>
      </c>
      <c r="O55"/>
      <c r="P55" s="736">
        <v>7.0364465944697929E-3</v>
      </c>
      <c r="Q55" s="736">
        <v>-5.9999999999999995E-4</v>
      </c>
      <c r="R55" s="2">
        <v>19.68</v>
      </c>
      <c r="S55" s="736"/>
      <c r="W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736.29</v>
      </c>
      <c r="G56" s="78">
        <v>736.29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5.4999999999999997E-3</v>
      </c>
      <c r="R56" s="2"/>
      <c r="S56" s="48"/>
      <c r="U56" s="48"/>
    </row>
    <row r="57" spans="1:41" ht="21.95" customHeight="1" x14ac:dyDescent="0.25">
      <c r="A57" s="50"/>
      <c r="B57" s="51"/>
      <c r="C57" s="51"/>
      <c r="D57" s="788"/>
      <c r="E57" s="22" t="s">
        <v>923</v>
      </c>
      <c r="F57" s="2">
        <v>203.52</v>
      </c>
      <c r="G57" s="78">
        <v>203.52</v>
      </c>
      <c r="H57">
        <v>0</v>
      </c>
      <c r="I57" s="2">
        <v>0</v>
      </c>
      <c r="J57" s="2">
        <v>0</v>
      </c>
      <c r="K57" s="2">
        <v>137.51000000000022</v>
      </c>
      <c r="L57" s="736">
        <v>0</v>
      </c>
      <c r="M57" s="2">
        <v>137.51000000000022</v>
      </c>
      <c r="N57">
        <v>0</v>
      </c>
      <c r="O57"/>
      <c r="P57" s="736">
        <v>8.6477987421383646E-3</v>
      </c>
      <c r="Q57" s="736">
        <v>-9.2999999999999992E-3</v>
      </c>
      <c r="R57" s="2">
        <v>23.610208816705338</v>
      </c>
      <c r="S57" s="736"/>
      <c r="T57" s="48"/>
      <c r="U57" s="48"/>
    </row>
    <row r="58" spans="1:41" ht="21.95" customHeight="1" x14ac:dyDescent="0.25">
      <c r="A58" s="50"/>
      <c r="B58" s="50"/>
      <c r="C58" s="51"/>
      <c r="D58" s="788"/>
      <c r="E58" s="22" t="s">
        <v>900</v>
      </c>
      <c r="F58" s="2">
        <v>34.65</v>
      </c>
      <c r="G58" s="78">
        <v>34.65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7.6190476190476197E-2</v>
      </c>
      <c r="Q58" s="736">
        <v>-6.6E-3</v>
      </c>
      <c r="R58" s="2"/>
      <c r="S58" s="48"/>
      <c r="T58" s="48"/>
      <c r="U58" s="48"/>
      <c r="V58" s="48"/>
      <c r="X58" s="850"/>
    </row>
    <row r="59" spans="1:41" ht="21.95" customHeight="1" x14ac:dyDescent="0.25">
      <c r="A59" s="50"/>
      <c r="B59" s="50"/>
      <c r="C59" s="51"/>
      <c r="D59" s="788"/>
      <c r="E59" s="22" t="s">
        <v>896</v>
      </c>
      <c r="F59" s="78">
        <v>255.16</v>
      </c>
      <c r="G59" s="78">
        <v>255.16</v>
      </c>
      <c r="H59">
        <v>0</v>
      </c>
      <c r="I59" s="2">
        <v>0</v>
      </c>
      <c r="J59" s="2">
        <v>0</v>
      </c>
      <c r="K59" s="2">
        <v>423.00000000000364</v>
      </c>
      <c r="L59" s="736">
        <v>0</v>
      </c>
      <c r="M59" s="2">
        <v>423.00000000000364</v>
      </c>
      <c r="N59">
        <v>0</v>
      </c>
      <c r="O59"/>
      <c r="P59" s="736">
        <v>1.9900000000000001E-2</v>
      </c>
      <c r="Q59" s="736">
        <v>-1.8E-3</v>
      </c>
      <c r="R59" s="2">
        <v>16.34</v>
      </c>
      <c r="S59" s="736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194</v>
      </c>
      <c r="F60" s="2">
        <v>81.260000000000005</v>
      </c>
      <c r="G60" s="78">
        <v>81.260000000000005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785.90999999999985</v>
      </c>
      <c r="N60">
        <v>0</v>
      </c>
      <c r="O60"/>
      <c r="P60" s="736">
        <v>1.29E-2</v>
      </c>
      <c r="Q60" s="736">
        <v>9.4000000000000004E-3</v>
      </c>
      <c r="R60" s="2"/>
      <c r="S60" s="736"/>
      <c r="T60" s="48"/>
      <c r="U60" s="48"/>
    </row>
    <row r="61" spans="1:41" ht="21.95" customHeight="1" x14ac:dyDescent="0.25">
      <c r="A61" s="50"/>
      <c r="B61" s="51"/>
      <c r="C61" s="51"/>
      <c r="D61" s="788"/>
      <c r="E61" s="22" t="s">
        <v>221</v>
      </c>
      <c r="F61" s="2">
        <v>57.13</v>
      </c>
      <c r="G61" s="78">
        <v>57.13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257.64999999999964</v>
      </c>
      <c r="N61">
        <v>0</v>
      </c>
      <c r="O61"/>
      <c r="P61" s="736">
        <v>0</v>
      </c>
      <c r="Q61" s="736">
        <v>-3.3E-3</v>
      </c>
      <c r="R61" s="2"/>
      <c r="S61" s="48"/>
      <c r="T61" s="48"/>
      <c r="V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802</v>
      </c>
      <c r="F62" s="2">
        <v>487.68</v>
      </c>
      <c r="G62" s="78">
        <v>487.68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1264.8599999999997</v>
      </c>
      <c r="N62">
        <v>0</v>
      </c>
      <c r="O62"/>
      <c r="P62" s="736">
        <v>0</v>
      </c>
      <c r="Q62" s="736">
        <v>-8.9999999999999998E-4</v>
      </c>
      <c r="R62" s="2"/>
      <c r="S62" s="736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0"/>
      <c r="D63" s="788"/>
      <c r="E63" s="22" t="s">
        <v>712</v>
      </c>
      <c r="F63" s="2">
        <v>78.53</v>
      </c>
      <c r="G63" s="78">
        <v>78.53</v>
      </c>
      <c r="H63">
        <v>0</v>
      </c>
      <c r="I63" s="2">
        <v>0</v>
      </c>
      <c r="J63" s="2">
        <v>0</v>
      </c>
      <c r="K63" s="2">
        <v>581.39999999999964</v>
      </c>
      <c r="L63" s="736">
        <v>0</v>
      </c>
      <c r="M63" s="2">
        <v>1040.7199999999993</v>
      </c>
      <c r="N63">
        <v>0</v>
      </c>
      <c r="O63" t="s">
        <v>1198</v>
      </c>
      <c r="P63" s="736">
        <v>0</v>
      </c>
      <c r="Q63" s="736">
        <v>-3.3999999999999998E-3</v>
      </c>
      <c r="R63" s="2">
        <v>19.223990208078337</v>
      </c>
      <c r="S63" s="736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1"/>
      <c r="B64" s="51"/>
      <c r="C64" s="51"/>
      <c r="D64" s="788"/>
      <c r="E64" s="22" t="s">
        <v>34</v>
      </c>
      <c r="F64" s="2">
        <v>52.26</v>
      </c>
      <c r="G64" s="78">
        <v>52.26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21137.586999999941</v>
      </c>
      <c r="N64">
        <v>0</v>
      </c>
      <c r="O64"/>
      <c r="P64" s="736">
        <v>0</v>
      </c>
      <c r="Q64" s="736">
        <v>-2.12E-2</v>
      </c>
      <c r="R64" s="2"/>
      <c r="S64" s="48"/>
    </row>
    <row r="65" spans="1:41" ht="21.95" customHeight="1" x14ac:dyDescent="0.25">
      <c r="A65" s="50"/>
      <c r="B65" s="50"/>
      <c r="C65" s="51"/>
      <c r="D65" s="788"/>
      <c r="E65" s="22" t="s">
        <v>172</v>
      </c>
      <c r="F65" s="2">
        <v>53.16</v>
      </c>
      <c r="G65" s="78">
        <v>53.16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119.92000000000053</v>
      </c>
      <c r="N65">
        <v>0</v>
      </c>
      <c r="O65"/>
      <c r="P65" s="736">
        <v>3.6400000000000002E-2</v>
      </c>
      <c r="Q65" s="736">
        <v>4.0000000000000001E-3</v>
      </c>
      <c r="R65" s="2"/>
      <c r="T65" s="48"/>
      <c r="U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1"/>
      <c r="B66" s="51"/>
      <c r="C66" s="51"/>
      <c r="D66" s="788"/>
      <c r="E66" s="22" t="s">
        <v>27</v>
      </c>
      <c r="F66" s="2">
        <v>50.14</v>
      </c>
      <c r="G66" s="78">
        <v>50.14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1407.5400000000009</v>
      </c>
      <c r="N66">
        <v>0</v>
      </c>
      <c r="O66"/>
      <c r="P66" s="736">
        <v>3.0200000000000001E-2</v>
      </c>
      <c r="Q66" s="736">
        <v>3.5999999999999999E-3</v>
      </c>
      <c r="R66" s="2"/>
      <c r="S66" s="48"/>
      <c r="T66" s="48"/>
      <c r="W66" s="48"/>
    </row>
    <row r="67" spans="1:41" ht="21.95" customHeight="1" x14ac:dyDescent="0.25">
      <c r="A67" s="51"/>
      <c r="B67" s="51"/>
      <c r="C67" s="51"/>
      <c r="D67" s="788"/>
      <c r="E67" s="22" t="s">
        <v>22</v>
      </c>
      <c r="F67" s="2">
        <v>64</v>
      </c>
      <c r="G67" s="78">
        <v>64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3178.8000000000466</v>
      </c>
      <c r="N67">
        <v>0</v>
      </c>
      <c r="O67"/>
      <c r="P67" s="736">
        <v>2.07E-2</v>
      </c>
      <c r="Q67" s="736">
        <v>-2.93E-2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42</v>
      </c>
      <c r="F68" s="2">
        <v>148.76</v>
      </c>
      <c r="G68" s="78">
        <v>148.76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128.08999999999833</v>
      </c>
      <c r="N68">
        <v>0</v>
      </c>
      <c r="O68"/>
      <c r="P68" s="736">
        <v>2.18E-2</v>
      </c>
      <c r="Q68" s="736">
        <v>-8.0999999999999996E-3</v>
      </c>
      <c r="R68" s="2"/>
      <c r="S68" s="736"/>
    </row>
    <row r="69" spans="1:41" ht="21.95" customHeight="1" x14ac:dyDescent="0.25">
      <c r="A69" s="51"/>
      <c r="B69" s="51"/>
      <c r="C69" s="51"/>
      <c r="D69" s="788"/>
      <c r="E69" s="22" t="s">
        <v>264</v>
      </c>
      <c r="F69" s="2">
        <v>50.95</v>
      </c>
      <c r="G69" s="78">
        <v>50.95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427.92000000000007</v>
      </c>
      <c r="N69">
        <v>0</v>
      </c>
      <c r="O69"/>
      <c r="P69" s="736">
        <v>0</v>
      </c>
      <c r="Q69" s="736">
        <v>4.1300000000000003E-2</v>
      </c>
      <c r="R69" s="2"/>
      <c r="S69" s="48"/>
      <c r="V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88"/>
      <c r="E70" s="22" t="s">
        <v>175</v>
      </c>
      <c r="F70" s="2">
        <v>285.07</v>
      </c>
      <c r="G70" s="78">
        <v>285.07</v>
      </c>
      <c r="H70">
        <v>0</v>
      </c>
      <c r="I70" s="2">
        <v>0</v>
      </c>
      <c r="J70" s="2">
        <v>0</v>
      </c>
      <c r="K70" s="2">
        <v>935.99000000000524</v>
      </c>
      <c r="L70" s="736">
        <v>0</v>
      </c>
      <c r="M70" s="2">
        <v>1096.8200000000052</v>
      </c>
      <c r="N70">
        <v>0</v>
      </c>
      <c r="O70"/>
      <c r="P70" s="736">
        <v>1.84E-2</v>
      </c>
      <c r="Q70" s="736">
        <v>-1.4E-3</v>
      </c>
      <c r="R70" s="2">
        <v>21.928461538461537</v>
      </c>
      <c r="S70" s="48"/>
      <c r="T70" s="48"/>
    </row>
    <row r="71" spans="1:41" ht="21.95" customHeight="1" x14ac:dyDescent="0.25">
      <c r="A71" s="51"/>
      <c r="B71" s="51"/>
      <c r="C71" s="51"/>
      <c r="D71" s="788"/>
      <c r="E71" s="22" t="s">
        <v>170</v>
      </c>
      <c r="F71" s="2">
        <v>94.33</v>
      </c>
      <c r="G71" s="78">
        <v>94.33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1368.9000000000015</v>
      </c>
      <c r="N71">
        <v>0</v>
      </c>
      <c r="O71"/>
      <c r="P71" s="736">
        <v>1.14E-2</v>
      </c>
      <c r="Q71" s="736">
        <v>-1.14E-2</v>
      </c>
      <c r="R71" s="2"/>
      <c r="S71" s="736"/>
      <c r="T71" s="48"/>
      <c r="U71" s="48"/>
    </row>
    <row r="72" spans="1:41" ht="21.95" customHeight="1" x14ac:dyDescent="0.25">
      <c r="A72" s="51"/>
      <c r="B72" s="51"/>
      <c r="C72" s="51"/>
      <c r="D72" s="788"/>
      <c r="E72" s="22" t="s">
        <v>8</v>
      </c>
      <c r="F72" s="78">
        <v>89.19</v>
      </c>
      <c r="G72" s="78">
        <v>89.19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121.94999999999982</v>
      </c>
      <c r="N72">
        <v>0</v>
      </c>
      <c r="O72"/>
      <c r="P72" s="736">
        <v>1.67E-2</v>
      </c>
      <c r="Q72" s="736">
        <v>-1.8E-3</v>
      </c>
      <c r="R72" s="2"/>
      <c r="S72" s="48"/>
      <c r="T72" s="48"/>
      <c r="V72" s="48"/>
      <c r="W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1"/>
      <c r="C73" s="51"/>
      <c r="D73" s="788"/>
      <c r="E73" s="22" t="s">
        <v>10</v>
      </c>
      <c r="F73" s="78">
        <v>42.99</v>
      </c>
      <c r="G73" s="78">
        <v>42.99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1128.3800000000047</v>
      </c>
      <c r="N73">
        <v>0</v>
      </c>
      <c r="O73"/>
      <c r="P73" s="736">
        <v>1.2500000000000001E-2</v>
      </c>
      <c r="Q73" s="736">
        <v>-1.6199999999999999E-2</v>
      </c>
      <c r="R73" s="2"/>
      <c r="S73" s="48"/>
      <c r="T73" s="48"/>
      <c r="U73" s="48"/>
      <c r="V73" s="48"/>
    </row>
    <row r="74" spans="1:41" ht="21.95" customHeight="1" x14ac:dyDescent="0.25">
      <c r="A74" s="60"/>
      <c r="B74" s="61"/>
      <c r="C74" s="60"/>
      <c r="D74" s="788"/>
      <c r="E74" s="22" t="s">
        <v>220</v>
      </c>
      <c r="F74" s="2">
        <v>49.75</v>
      </c>
      <c r="G74" s="78">
        <v>49.75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4376.9599999999991</v>
      </c>
      <c r="N74">
        <v>0</v>
      </c>
      <c r="O74" t="s">
        <v>1182</v>
      </c>
      <c r="P74" s="736">
        <v>4.0899999999999999E-2</v>
      </c>
      <c r="Q74" s="736">
        <v>2.4299999999999999E-2</v>
      </c>
      <c r="R74" s="2"/>
      <c r="S74" s="48"/>
      <c r="U74" s="48"/>
      <c r="V74" s="48"/>
    </row>
    <row r="75" spans="1:41" ht="21.95" customHeight="1" x14ac:dyDescent="0.25">
      <c r="A75" s="50"/>
      <c r="B75" s="50"/>
      <c r="C75" s="51"/>
      <c r="D75" s="788"/>
      <c r="E75" s="22" t="s">
        <v>335</v>
      </c>
      <c r="F75" s="78">
        <v>82.62</v>
      </c>
      <c r="G75" s="78">
        <v>82.62</v>
      </c>
      <c r="H75">
        <v>0</v>
      </c>
      <c r="I75" s="2">
        <v>0</v>
      </c>
      <c r="J75" s="2">
        <v>0</v>
      </c>
      <c r="K75" s="2">
        <v>129.92000000000007</v>
      </c>
      <c r="L75" s="736">
        <v>0</v>
      </c>
      <c r="M75" s="2">
        <v>2190.3500000000004</v>
      </c>
      <c r="N75">
        <v>0</v>
      </c>
      <c r="O75"/>
      <c r="P75" s="736">
        <v>4.3499999999999997E-2</v>
      </c>
      <c r="Q75" s="736">
        <v>2.8E-3</v>
      </c>
      <c r="R75" s="2">
        <v>15.737142857142858</v>
      </c>
      <c r="S75" s="48"/>
      <c r="T75" s="345"/>
      <c r="U75" s="345"/>
    </row>
    <row r="76" spans="1:41" ht="21.95" customHeight="1" x14ac:dyDescent="0.25">
      <c r="A76" s="50"/>
      <c r="B76" s="51"/>
      <c r="C76" s="51"/>
      <c r="D76" s="788"/>
      <c r="E76" s="22" t="s">
        <v>24</v>
      </c>
      <c r="F76" s="2">
        <v>72.34</v>
      </c>
      <c r="G76" s="78">
        <v>72.34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937.36999999999534</v>
      </c>
      <c r="N76">
        <v>0</v>
      </c>
      <c r="O76"/>
      <c r="P76" s="736">
        <v>0</v>
      </c>
      <c r="Q76" s="736">
        <v>3.3300000000000003E-2</v>
      </c>
      <c r="R76" s="2"/>
      <c r="T76" s="48"/>
    </row>
    <row r="77" spans="1:41" ht="21.95" customHeight="1" x14ac:dyDescent="0.25">
      <c r="A77" s="50"/>
      <c r="B77" s="50"/>
      <c r="C77" s="51"/>
      <c r="D77" s="788"/>
      <c r="E77" s="22" t="s">
        <v>45</v>
      </c>
      <c r="F77" s="2">
        <v>99.48</v>
      </c>
      <c r="G77" s="78">
        <v>99.48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523.61999999999898</v>
      </c>
      <c r="N77">
        <v>0</v>
      </c>
      <c r="O77"/>
      <c r="P77" s="736">
        <v>1.67E-2</v>
      </c>
      <c r="Q77" s="736">
        <v>2.7000000000000001E-3</v>
      </c>
      <c r="R77" s="2"/>
      <c r="U77" s="48"/>
    </row>
    <row r="78" spans="1:41" ht="21.95" customHeight="1" x14ac:dyDescent="0.25">
      <c r="A78" s="50"/>
      <c r="B78" s="50"/>
      <c r="C78" s="51"/>
      <c r="D78" s="788"/>
      <c r="E78" s="22" t="s">
        <v>47</v>
      </c>
      <c r="F78" s="2">
        <v>171.69</v>
      </c>
      <c r="G78" s="78">
        <v>171.69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-168.6200000000008</v>
      </c>
      <c r="N78">
        <v>0</v>
      </c>
      <c r="O78"/>
      <c r="P78" s="736">
        <v>0</v>
      </c>
      <c r="Q78" s="736">
        <v>-6.7000000000000002E-3</v>
      </c>
      <c r="R78" s="2"/>
      <c r="S78" s="736"/>
      <c r="T78" s="48"/>
      <c r="U78" s="48"/>
    </row>
    <row r="79" spans="1:41" ht="21.95" customHeight="1" x14ac:dyDescent="0.25">
      <c r="A79" s="50"/>
      <c r="B79" s="51"/>
      <c r="C79" s="51"/>
      <c r="D79" s="788"/>
      <c r="E79" s="22" t="s">
        <v>33</v>
      </c>
      <c r="F79" s="2">
        <v>216.58</v>
      </c>
      <c r="G79" s="78">
        <v>216.58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780.73999999999796</v>
      </c>
      <c r="N79">
        <v>0</v>
      </c>
      <c r="O79"/>
      <c r="P79" s="736">
        <v>1.8599999999999998E-2</v>
      </c>
      <c r="Q79" s="736">
        <v>-1.3100000000000001E-2</v>
      </c>
      <c r="R79" s="2"/>
      <c r="S79" s="736"/>
      <c r="W79" s="48"/>
    </row>
    <row r="80" spans="1:41" ht="21.95" customHeight="1" x14ac:dyDescent="0.25">
      <c r="A80" s="50"/>
      <c r="B80" s="50"/>
      <c r="C80" s="50"/>
      <c r="D80" s="788"/>
      <c r="E80" s="22" t="s">
        <v>13</v>
      </c>
      <c r="F80" s="2">
        <v>82.75</v>
      </c>
      <c r="G80" s="78">
        <v>82.75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1461.5600000000013</v>
      </c>
      <c r="N80">
        <v>0</v>
      </c>
      <c r="O80"/>
      <c r="P80" s="736">
        <v>0</v>
      </c>
      <c r="Q80" s="736">
        <v>-5.0000000000000001E-4</v>
      </c>
      <c r="R80" s="2"/>
      <c r="S80" s="736"/>
      <c r="V80" s="48"/>
    </row>
    <row r="81" spans="1:41" ht="21.95" customHeight="1" x14ac:dyDescent="0.25">
      <c r="A81" s="152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S81" s="736"/>
      <c r="T81" s="48"/>
      <c r="U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48"/>
      <c r="T82" s="48"/>
      <c r="U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1181</v>
      </c>
      <c r="P83" s="736">
        <v>2.6652998462327011E-2</v>
      </c>
      <c r="Q83" s="736">
        <v>1.47E-2</v>
      </c>
      <c r="R83" s="2">
        <v>12.080495356037153</v>
      </c>
      <c r="T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736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78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19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18" priority="569">
      <formula>$H2=0</formula>
    </cfRule>
  </conditionalFormatting>
  <conditionalFormatting sqref="K105:K200">
    <cfRule type="expression" dxfId="2917" priority="570">
      <formula>$J105=0</formula>
    </cfRule>
  </conditionalFormatting>
  <conditionalFormatting sqref="K105:K458">
    <cfRule type="expression" dxfId="2916" priority="611">
      <formula>$J105&lt;0</formula>
    </cfRule>
  </conditionalFormatting>
  <conditionalFormatting sqref="E59">
    <cfRule type="expression" dxfId="2915" priority="540">
      <formula>$H59=0</formula>
    </cfRule>
  </conditionalFormatting>
  <conditionalFormatting sqref="E5">
    <cfRule type="expression" dxfId="2914" priority="518">
      <formula>$H5=0</formula>
    </cfRule>
  </conditionalFormatting>
  <conditionalFormatting sqref="E60">
    <cfRule type="expression" dxfId="2913" priority="496">
      <formula>$H60=0</formula>
    </cfRule>
  </conditionalFormatting>
  <conditionalFormatting sqref="E62">
    <cfRule type="expression" dxfId="2912" priority="485">
      <formula>$H62=0</formula>
    </cfRule>
  </conditionalFormatting>
  <conditionalFormatting sqref="E61">
    <cfRule type="expression" dxfId="2911" priority="474">
      <formula>$H61=0</formula>
    </cfRule>
  </conditionalFormatting>
  <conditionalFormatting sqref="E8">
    <cfRule type="expression" dxfId="2910" priority="459">
      <formula>$H8=0</formula>
    </cfRule>
  </conditionalFormatting>
  <conditionalFormatting sqref="E63">
    <cfRule type="expression" dxfId="2909" priority="449">
      <formula>$H63=0</formula>
    </cfRule>
  </conditionalFormatting>
  <conditionalFormatting sqref="E20">
    <cfRule type="expression" dxfId="2908" priority="439">
      <formula>$H20=0</formula>
    </cfRule>
  </conditionalFormatting>
  <conditionalFormatting sqref="E64">
    <cfRule type="expression" dxfId="2907" priority="430">
      <formula>$H64=0</formula>
    </cfRule>
  </conditionalFormatting>
  <conditionalFormatting sqref="E65">
    <cfRule type="expression" dxfId="2906" priority="423">
      <formula>$H65=0</formula>
    </cfRule>
  </conditionalFormatting>
  <conditionalFormatting sqref="E11">
    <cfRule type="expression" dxfId="2905" priority="414">
      <formula>$H11=0</formula>
    </cfRule>
  </conditionalFormatting>
  <conditionalFormatting sqref="E9">
    <cfRule type="expression" dxfId="2904" priority="407">
      <formula>$H9=0</formula>
    </cfRule>
  </conditionalFormatting>
  <conditionalFormatting sqref="E66">
    <cfRule type="expression" dxfId="2903" priority="398">
      <formula>$H66=0</formula>
    </cfRule>
  </conditionalFormatting>
  <conditionalFormatting sqref="E10">
    <cfRule type="expression" dxfId="2902" priority="389">
      <formula>$H10=0</formula>
    </cfRule>
  </conditionalFormatting>
  <conditionalFormatting sqref="E26:E28 E30 E45:E49 E36:E43">
    <cfRule type="expression" dxfId="2901" priority="385">
      <formula>$H26=0</formula>
    </cfRule>
  </conditionalFormatting>
  <conditionalFormatting sqref="E29">
    <cfRule type="expression" dxfId="2900" priority="384">
      <formula>$H29=0</formula>
    </cfRule>
  </conditionalFormatting>
  <conditionalFormatting sqref="E31">
    <cfRule type="expression" dxfId="2899" priority="383">
      <formula>$H31=0</formula>
    </cfRule>
  </conditionalFormatting>
  <conditionalFormatting sqref="E32">
    <cfRule type="expression" dxfId="2898" priority="382">
      <formula>$H32=0</formula>
    </cfRule>
  </conditionalFormatting>
  <conditionalFormatting sqref="E44">
    <cfRule type="expression" dxfId="2897" priority="381">
      <formula>$H44=0</formula>
    </cfRule>
  </conditionalFormatting>
  <conditionalFormatting sqref="E35">
    <cfRule type="expression" dxfId="2896" priority="380">
      <formula>$H35=0</formula>
    </cfRule>
  </conditionalFormatting>
  <conditionalFormatting sqref="E33">
    <cfRule type="expression" dxfId="2895" priority="379">
      <formula>$H33=0</formula>
    </cfRule>
  </conditionalFormatting>
  <conditionalFormatting sqref="E34">
    <cfRule type="expression" dxfId="2894" priority="378">
      <formula>$H34=0</formula>
    </cfRule>
  </conditionalFormatting>
  <conditionalFormatting sqref="E67">
    <cfRule type="expression" dxfId="2893" priority="374">
      <formula>$H67=0</formula>
    </cfRule>
  </conditionalFormatting>
  <conditionalFormatting sqref="E69:E70">
    <cfRule type="expression" dxfId="2892" priority="367">
      <formula>$H69=0</formula>
    </cfRule>
  </conditionalFormatting>
  <conditionalFormatting sqref="E68">
    <cfRule type="expression" dxfId="2891" priority="360">
      <formula>$H68=0</formula>
    </cfRule>
  </conditionalFormatting>
  <conditionalFormatting sqref="E69:E70">
    <cfRule type="expression" dxfId="2890" priority="352">
      <formula>$H69=0</formula>
    </cfRule>
  </conditionalFormatting>
  <conditionalFormatting sqref="E71">
    <cfRule type="expression" dxfId="2889" priority="345">
      <formula>$H71=0</formula>
    </cfRule>
  </conditionalFormatting>
  <conditionalFormatting sqref="E72">
    <cfRule type="expression" dxfId="2888" priority="322">
      <formula>$H72=0</formula>
    </cfRule>
  </conditionalFormatting>
  <conditionalFormatting sqref="E72">
    <cfRule type="expression" dxfId="2887" priority="314">
      <formula>$H72=0</formula>
    </cfRule>
  </conditionalFormatting>
  <conditionalFormatting sqref="E74">
    <cfRule type="expression" dxfId="2886" priority="307">
      <formula>$H74=0</formula>
    </cfRule>
  </conditionalFormatting>
  <conditionalFormatting sqref="E73">
    <cfRule type="expression" dxfId="2885" priority="300">
      <formula>$H73=0</formula>
    </cfRule>
  </conditionalFormatting>
  <conditionalFormatting sqref="E75">
    <cfRule type="expression" dxfId="2884" priority="283">
      <formula>$H75=0</formula>
    </cfRule>
  </conditionalFormatting>
  <conditionalFormatting sqref="E7">
    <cfRule type="expression" dxfId="2883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82" priority="259">
      <formula>$H76=0</formula>
    </cfRule>
  </conditionalFormatting>
  <conditionalFormatting sqref="E77">
    <cfRule type="expression" dxfId="2881" priority="246">
      <formula>$H77=0</formula>
    </cfRule>
  </conditionalFormatting>
  <conditionalFormatting sqref="E78">
    <cfRule type="expression" dxfId="2880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79" priority="220">
      <formula>$H79=0</formula>
    </cfRule>
  </conditionalFormatting>
  <conditionalFormatting sqref="E80">
    <cfRule type="expression" dxfId="2878" priority="210">
      <formula>$H80=0</formula>
    </cfRule>
  </conditionalFormatting>
  <conditionalFormatting sqref="E81">
    <cfRule type="expression" dxfId="2877" priority="200">
      <formula>$H81=0</formula>
    </cfRule>
  </conditionalFormatting>
  <conditionalFormatting sqref="E82">
    <cfRule type="expression" dxfId="2876" priority="190">
      <formula>$H82=0</formula>
    </cfRule>
  </conditionalFormatting>
  <conditionalFormatting sqref="E83">
    <cfRule type="expression" dxfId="2875" priority="180">
      <formula>$H83=0</formula>
    </cfRule>
  </conditionalFormatting>
  <conditionalFormatting sqref="E84">
    <cfRule type="expression" dxfId="2874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3" priority="159">
      <formula>$H85=0</formula>
    </cfRule>
  </conditionalFormatting>
  <conditionalFormatting sqref="R105:R1048576">
    <cfRule type="expression" dxfId="2872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1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0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69" priority="124">
      <formula>K3&gt;0</formula>
    </cfRule>
    <cfRule type="expression" dxfId="2868" priority="125">
      <formula>K3&lt;0</formula>
    </cfRule>
  </conditionalFormatting>
  <conditionalFormatting sqref="K2 K4 K6 K8 K10 K12 K14 K16 K18 K20 K22 K24 K26 K28 K30">
    <cfRule type="expression" dxfId="2867" priority="122">
      <formula>K2&gt;0</formula>
    </cfRule>
    <cfRule type="expression" dxfId="2866" priority="123">
      <formula>K2&lt;0</formula>
    </cfRule>
  </conditionalFormatting>
  <conditionalFormatting sqref="K23 K25 K27 K29">
    <cfRule type="expression" dxfId="2865" priority="120">
      <formula>K23&gt;0</formula>
    </cfRule>
    <cfRule type="expression" dxfId="2864" priority="121">
      <formula>K23&lt;0</formula>
    </cfRule>
  </conditionalFormatting>
  <conditionalFormatting sqref="K31 K33 K40 K35 K42 K37:K38">
    <cfRule type="expression" dxfId="2863" priority="118">
      <formula>K31&gt;0</formula>
    </cfRule>
    <cfRule type="expression" dxfId="2862" priority="119">
      <formula>K31&lt;0</formula>
    </cfRule>
  </conditionalFormatting>
  <conditionalFormatting sqref="K32 K39 K34 K41 K36 K43">
    <cfRule type="expression" dxfId="2861" priority="116">
      <formula>K32&gt;0</formula>
    </cfRule>
    <cfRule type="expression" dxfId="2860" priority="117">
      <formula>K32&lt;0</formula>
    </cfRule>
  </conditionalFormatting>
  <conditionalFormatting sqref="K45 K47 K49 K51 K53">
    <cfRule type="expression" dxfId="2859" priority="114">
      <formula>K45&gt;0</formula>
    </cfRule>
    <cfRule type="expression" dxfId="2858" priority="115">
      <formula>K45&lt;0</formula>
    </cfRule>
  </conditionalFormatting>
  <conditionalFormatting sqref="K46 K48 K50 K52">
    <cfRule type="expression" dxfId="2857" priority="112">
      <formula>K46&gt;0</formula>
    </cfRule>
    <cfRule type="expression" dxfId="2856" priority="113">
      <formula>K46&lt;0</formula>
    </cfRule>
  </conditionalFormatting>
  <conditionalFormatting sqref="K54 K56 K58 K60">
    <cfRule type="expression" dxfId="2855" priority="110">
      <formula>K54&gt;0</formula>
    </cfRule>
    <cfRule type="expression" dxfId="2854" priority="111">
      <formula>K54&lt;0</formula>
    </cfRule>
  </conditionalFormatting>
  <conditionalFormatting sqref="K55 K57 K59">
    <cfRule type="expression" dxfId="2853" priority="108">
      <formula>K55&gt;0</formula>
    </cfRule>
    <cfRule type="expression" dxfId="2852" priority="109">
      <formula>K55&lt;0</formula>
    </cfRule>
  </conditionalFormatting>
  <conditionalFormatting sqref="K68 K70 K72 K74">
    <cfRule type="expression" dxfId="2851" priority="106">
      <formula>K68&gt;0</formula>
    </cfRule>
    <cfRule type="expression" dxfId="2850" priority="107">
      <formula>K68&lt;0</formula>
    </cfRule>
  </conditionalFormatting>
  <conditionalFormatting sqref="K69 K71 K73">
    <cfRule type="expression" dxfId="2849" priority="104">
      <formula>K69&gt;0</formula>
    </cfRule>
    <cfRule type="expression" dxfId="2848" priority="105">
      <formula>K69&lt;0</formula>
    </cfRule>
  </conditionalFormatting>
  <conditionalFormatting sqref="K75 K77 K79 K81 K83">
    <cfRule type="expression" dxfId="2847" priority="102">
      <formula>K75&gt;0</formula>
    </cfRule>
    <cfRule type="expression" dxfId="2846" priority="103">
      <formula>K75&lt;0</formula>
    </cfRule>
  </conditionalFormatting>
  <conditionalFormatting sqref="K76 K78 K80 K82">
    <cfRule type="expression" dxfId="2845" priority="100">
      <formula>K76&gt;0</formula>
    </cfRule>
    <cfRule type="expression" dxfId="2844" priority="101">
      <formula>K76&lt;0</formula>
    </cfRule>
  </conditionalFormatting>
  <conditionalFormatting sqref="K82 K84 K88 K90">
    <cfRule type="expression" dxfId="2843" priority="98">
      <formula>K82&gt;0</formula>
    </cfRule>
    <cfRule type="expression" dxfId="2842" priority="99">
      <formula>K82&lt;0</formula>
    </cfRule>
  </conditionalFormatting>
  <conditionalFormatting sqref="K83 K85 K89">
    <cfRule type="expression" dxfId="2841" priority="96">
      <formula>K83&gt;0</formula>
    </cfRule>
    <cfRule type="expression" dxfId="2840" priority="97">
      <formula>K83&lt;0</formula>
    </cfRule>
  </conditionalFormatting>
  <conditionalFormatting sqref="M105:M200">
    <cfRule type="expression" dxfId="2839" priority="94">
      <formula>$J105=0</formula>
    </cfRule>
  </conditionalFormatting>
  <conditionalFormatting sqref="M105:M458">
    <cfRule type="expression" dxfId="2838" priority="95">
      <formula>$J105&lt;0</formula>
    </cfRule>
  </conditionalFormatting>
  <conditionalFormatting sqref="M3 M5 M7 M9 M11 M13 M15 M17 M19 M21">
    <cfRule type="expression" dxfId="2837" priority="92">
      <formula>M3&gt;0</formula>
    </cfRule>
    <cfRule type="expression" dxfId="2836" priority="93">
      <formula>M3&lt;0</formula>
    </cfRule>
  </conditionalFormatting>
  <conditionalFormatting sqref="M2 M4 M6 M8 M10 M12 M14 M16 M18 M20 M22 M24 M26 M28 M30">
    <cfRule type="expression" dxfId="2835" priority="90">
      <formula>M2&gt;0</formula>
    </cfRule>
    <cfRule type="expression" dxfId="2834" priority="91">
      <formula>M2&lt;0</formula>
    </cfRule>
  </conditionalFormatting>
  <conditionalFormatting sqref="M23 M25 M27 M29">
    <cfRule type="expression" dxfId="2833" priority="88">
      <formula>M23&gt;0</formula>
    </cfRule>
    <cfRule type="expression" dxfId="2832" priority="89">
      <formula>M23&lt;0</formula>
    </cfRule>
  </conditionalFormatting>
  <conditionalFormatting sqref="M31 M33 M40 M35 M42 M37:M38">
    <cfRule type="expression" dxfId="2831" priority="86">
      <formula>M31&gt;0</formula>
    </cfRule>
    <cfRule type="expression" dxfId="2830" priority="87">
      <formula>M31&lt;0</formula>
    </cfRule>
  </conditionalFormatting>
  <conditionalFormatting sqref="M32 M39 M34 M41 M36 M43">
    <cfRule type="expression" dxfId="2829" priority="84">
      <formula>M32&gt;0</formula>
    </cfRule>
    <cfRule type="expression" dxfId="2828" priority="85">
      <formula>M32&lt;0</formula>
    </cfRule>
  </conditionalFormatting>
  <conditionalFormatting sqref="M45 M47 M49 M51 M53">
    <cfRule type="expression" dxfId="2827" priority="82">
      <formula>M45&gt;0</formula>
    </cfRule>
    <cfRule type="expression" dxfId="2826" priority="83">
      <formula>M45&lt;0</formula>
    </cfRule>
  </conditionalFormatting>
  <conditionalFormatting sqref="M46 M48 M50 M52">
    <cfRule type="expression" dxfId="2825" priority="80">
      <formula>M46&gt;0</formula>
    </cfRule>
    <cfRule type="expression" dxfId="2824" priority="81">
      <formula>M46&lt;0</formula>
    </cfRule>
  </conditionalFormatting>
  <conditionalFormatting sqref="M54 M56 M58 M60">
    <cfRule type="expression" dxfId="2823" priority="78">
      <formula>M54&gt;0</formula>
    </cfRule>
    <cfRule type="expression" dxfId="2822" priority="79">
      <formula>M54&lt;0</formula>
    </cfRule>
  </conditionalFormatting>
  <conditionalFormatting sqref="M55 M57 M59 M61">
    <cfRule type="expression" dxfId="2821" priority="76">
      <formula>M55&gt;0</formula>
    </cfRule>
    <cfRule type="expression" dxfId="2820" priority="77">
      <formula>M55&lt;0</formula>
    </cfRule>
  </conditionalFormatting>
  <conditionalFormatting sqref="M68 M70 M72 M74">
    <cfRule type="expression" dxfId="2819" priority="74">
      <formula>M68&gt;0</formula>
    </cfRule>
    <cfRule type="expression" dxfId="2818" priority="75">
      <formula>M68&lt;0</formula>
    </cfRule>
  </conditionalFormatting>
  <conditionalFormatting sqref="M67 M69 M71 M73">
    <cfRule type="expression" dxfId="2817" priority="72">
      <formula>M67&gt;0</formula>
    </cfRule>
    <cfRule type="expression" dxfId="2816" priority="73">
      <formula>M67&lt;0</formula>
    </cfRule>
  </conditionalFormatting>
  <conditionalFormatting sqref="M75 M77 M79 M81 M83">
    <cfRule type="expression" dxfId="2815" priority="70">
      <formula>M75&gt;0</formula>
    </cfRule>
    <cfRule type="expression" dxfId="2814" priority="71">
      <formula>M75&lt;0</formula>
    </cfRule>
  </conditionalFormatting>
  <conditionalFormatting sqref="M76 M78 M80 M82">
    <cfRule type="expression" dxfId="2813" priority="68">
      <formula>M76&gt;0</formula>
    </cfRule>
    <cfRule type="expression" dxfId="2812" priority="69">
      <formula>M76&lt;0</formula>
    </cfRule>
  </conditionalFormatting>
  <conditionalFormatting sqref="M82 M84 M88 M90">
    <cfRule type="expression" dxfId="2811" priority="66">
      <formula>M82&gt;0</formula>
    </cfRule>
    <cfRule type="expression" dxfId="2810" priority="67">
      <formula>M82&lt;0</formula>
    </cfRule>
  </conditionalFormatting>
  <conditionalFormatting sqref="M83 M85 M89">
    <cfRule type="expression" dxfId="2809" priority="64">
      <formula>M83&gt;0</formula>
    </cfRule>
    <cfRule type="expression" dxfId="2808" priority="65">
      <formula>M83&lt;0</formula>
    </cfRule>
  </conditionalFormatting>
  <conditionalFormatting sqref="L105:L200">
    <cfRule type="expression" dxfId="2807" priority="62">
      <formula>$J105=0</formula>
    </cfRule>
  </conditionalFormatting>
  <conditionalFormatting sqref="L105:L458">
    <cfRule type="expression" dxfId="2806" priority="63">
      <formula>$J105&lt;0</formula>
    </cfRule>
  </conditionalFormatting>
  <conditionalFormatting sqref="L3 L5 L7 L9 L11 L13 L15 L17 L19 L21">
    <cfRule type="expression" dxfId="2805" priority="60">
      <formula>L3&gt;0</formula>
    </cfRule>
    <cfRule type="expression" dxfId="2804" priority="61">
      <formula>L3&lt;0</formula>
    </cfRule>
  </conditionalFormatting>
  <conditionalFormatting sqref="L2 L4 L6 L8 L10 L12 L14 L16 L18 L20 L22 L24 L26 L28 L30">
    <cfRule type="expression" dxfId="2803" priority="58">
      <formula>L2&gt;0</formula>
    </cfRule>
    <cfRule type="expression" dxfId="2802" priority="59">
      <formula>L2&lt;0</formula>
    </cfRule>
  </conditionalFormatting>
  <conditionalFormatting sqref="L23 L25 L27 L29">
    <cfRule type="expression" dxfId="2801" priority="56">
      <formula>L23&gt;0</formula>
    </cfRule>
    <cfRule type="expression" dxfId="2800" priority="57">
      <formula>L23&lt;0</formula>
    </cfRule>
  </conditionalFormatting>
  <conditionalFormatting sqref="L31 L33 L40 L35 L42 L37:L38">
    <cfRule type="expression" dxfId="2799" priority="54">
      <formula>L31&gt;0</formula>
    </cfRule>
    <cfRule type="expression" dxfId="2798" priority="55">
      <formula>L31&lt;0</formula>
    </cfRule>
  </conditionalFormatting>
  <conditionalFormatting sqref="L32 L39 L34 L41 L36 L43">
    <cfRule type="expression" dxfId="2797" priority="52">
      <formula>L32&gt;0</formula>
    </cfRule>
    <cfRule type="expression" dxfId="2796" priority="53">
      <formula>L32&lt;0</formula>
    </cfRule>
  </conditionalFormatting>
  <conditionalFormatting sqref="L45 L47 L49 L51 L53">
    <cfRule type="expression" dxfId="2795" priority="50">
      <formula>L45&gt;0</formula>
    </cfRule>
    <cfRule type="expression" dxfId="2794" priority="51">
      <formula>L45&lt;0</formula>
    </cfRule>
  </conditionalFormatting>
  <conditionalFormatting sqref="L46 L48 L50 L52">
    <cfRule type="expression" dxfId="2793" priority="48">
      <formula>L46&gt;0</formula>
    </cfRule>
    <cfRule type="expression" dxfId="2792" priority="49">
      <formula>L46&lt;0</formula>
    </cfRule>
  </conditionalFormatting>
  <conditionalFormatting sqref="L54 L56 L58 L60 L62">
    <cfRule type="expression" dxfId="2791" priority="46">
      <formula>L54&gt;0</formula>
    </cfRule>
    <cfRule type="expression" dxfId="2790" priority="47">
      <formula>L54&lt;0</formula>
    </cfRule>
  </conditionalFormatting>
  <conditionalFormatting sqref="L55 L57 L59 L61">
    <cfRule type="expression" dxfId="2789" priority="44">
      <formula>L55&gt;0</formula>
    </cfRule>
    <cfRule type="expression" dxfId="2788" priority="45">
      <formula>L55&lt;0</formula>
    </cfRule>
  </conditionalFormatting>
  <conditionalFormatting sqref="L66 L68 L70 L72 L74">
    <cfRule type="expression" dxfId="2787" priority="42">
      <formula>L66&gt;0</formula>
    </cfRule>
    <cfRule type="expression" dxfId="2786" priority="43">
      <formula>L66&lt;0</formula>
    </cfRule>
  </conditionalFormatting>
  <conditionalFormatting sqref="L58:L79">
    <cfRule type="expression" dxfId="2785" priority="40">
      <formula>L58&gt;0</formula>
    </cfRule>
    <cfRule type="expression" dxfId="2784" priority="41">
      <formula>L58&lt;0</formula>
    </cfRule>
  </conditionalFormatting>
  <conditionalFormatting sqref="L75 L77 L79 L81 L83">
    <cfRule type="expression" dxfId="2783" priority="38">
      <formula>L75&gt;0</formula>
    </cfRule>
    <cfRule type="expression" dxfId="2782" priority="39">
      <formula>L75&lt;0</formula>
    </cfRule>
  </conditionalFormatting>
  <conditionalFormatting sqref="L76 L78 L80 L82">
    <cfRule type="expression" dxfId="2781" priority="36">
      <formula>L76&gt;0</formula>
    </cfRule>
    <cfRule type="expression" dxfId="2780" priority="37">
      <formula>L76&lt;0</formula>
    </cfRule>
  </conditionalFormatting>
  <conditionalFormatting sqref="L82 L84 L88 L90">
    <cfRule type="expression" dxfId="2779" priority="34">
      <formula>L82&gt;0</formula>
    </cfRule>
    <cfRule type="expression" dxfId="2778" priority="35">
      <formula>L82&lt;0</formula>
    </cfRule>
  </conditionalFormatting>
  <conditionalFormatting sqref="L83 L85 L89">
    <cfRule type="expression" dxfId="2777" priority="32">
      <formula>L83&gt;0</formula>
    </cfRule>
    <cfRule type="expression" dxfId="2776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75" priority="29">
      <formula>M44&gt;0</formula>
    </cfRule>
    <cfRule type="expression" dxfId="2774" priority="30">
      <formula>M44&lt;0</formula>
    </cfRule>
  </conditionalFormatting>
  <conditionalFormatting sqref="M62:M66">
    <cfRule type="expression" dxfId="2773" priority="27">
      <formula>M62&gt;0</formula>
    </cfRule>
    <cfRule type="expression" dxfId="2772" priority="28">
      <formula>M62&lt;0</formula>
    </cfRule>
  </conditionalFormatting>
  <conditionalFormatting sqref="E86">
    <cfRule type="expression" dxfId="2771" priority="26">
      <formula>$H86=0</formula>
    </cfRule>
  </conditionalFormatting>
  <conditionalFormatting sqref="K86">
    <cfRule type="expression" dxfId="2770" priority="24">
      <formula>K86&gt;0</formula>
    </cfRule>
    <cfRule type="expression" dxfId="2769" priority="25">
      <formula>K86&lt;0</formula>
    </cfRule>
  </conditionalFormatting>
  <conditionalFormatting sqref="M86">
    <cfRule type="expression" dxfId="2768" priority="22">
      <formula>M86&gt;0</formula>
    </cfRule>
    <cfRule type="expression" dxfId="2767" priority="23">
      <formula>M86&lt;0</formula>
    </cfRule>
  </conditionalFormatting>
  <conditionalFormatting sqref="L86">
    <cfRule type="expression" dxfId="2766" priority="20">
      <formula>L86&gt;0</formula>
    </cfRule>
    <cfRule type="expression" dxfId="2765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4" priority="14">
      <formula>K61&gt;0</formula>
    </cfRule>
    <cfRule type="expression" dxfId="2763" priority="15">
      <formula>K61&lt;0</formula>
    </cfRule>
  </conditionalFormatting>
  <conditionalFormatting sqref="K44">
    <cfRule type="expression" dxfId="2762" priority="12">
      <formula>K44&gt;0</formula>
    </cfRule>
    <cfRule type="expression" dxfId="2761" priority="13">
      <formula>K44&lt;0</formula>
    </cfRule>
  </conditionalFormatting>
  <conditionalFormatting sqref="E87">
    <cfRule type="expression" dxfId="2760" priority="11">
      <formula>$H87=0</formula>
    </cfRule>
  </conditionalFormatting>
  <conditionalFormatting sqref="K87">
    <cfRule type="expression" dxfId="2759" priority="9">
      <formula>K87&gt;0</formula>
    </cfRule>
    <cfRule type="expression" dxfId="2758" priority="10">
      <formula>K87&lt;0</formula>
    </cfRule>
  </conditionalFormatting>
  <conditionalFormatting sqref="M87">
    <cfRule type="expression" dxfId="2757" priority="7">
      <formula>M87&gt;0</formula>
    </cfRule>
    <cfRule type="expression" dxfId="2756" priority="8">
      <formula>M87&lt;0</formula>
    </cfRule>
  </conditionalFormatting>
  <conditionalFormatting sqref="L87">
    <cfRule type="expression" dxfId="2755" priority="5">
      <formula>L87&gt;0</formula>
    </cfRule>
    <cfRule type="expression" dxfId="2754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53" priority="1">
      <formula>$H88=0</formula>
    </cfRule>
  </conditionalFormatting>
  <hyperlinks>
    <hyperlink ref="E30" location="BIIB!A1" display="BIIB"/>
    <hyperlink ref="E31" location="MYL!A1" display="MYL"/>
    <hyperlink ref="E32" location="SIG!A1" display="SIG"/>
    <hyperlink ref="E27" location="ABC!A1" display="ABC"/>
    <hyperlink ref="E11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14" location="IEMG!A1" display="IEMG"/>
    <hyperlink ref="E13" location="CVS!A1" display="CVS"/>
    <hyperlink ref="E45" location="ADBE!A1" display="ADBE"/>
    <hyperlink ref="E2" location="MRO!A1" display="MRO"/>
    <hyperlink ref="E19" location="GE!A1" display="GE"/>
    <hyperlink ref="E18" location="XRAY!A1" display="XRAY"/>
    <hyperlink ref="E46" location="XLP!A1" display="XLP"/>
    <hyperlink ref="E17" location="KR!A1" display="KR"/>
    <hyperlink ref="E47" location="F!A1" display="F"/>
    <hyperlink ref="E21" location="JNJ!A1" display="JNJ"/>
    <hyperlink ref="E12" location="ULTA!A1" display="ULTA"/>
    <hyperlink ref="E48" location="FRC!A1" display="FRC"/>
    <hyperlink ref="E49" location="AAP!A1" display="AAP"/>
    <hyperlink ref="E24" location="CMCSA!A1" display="CMCSA"/>
    <hyperlink ref="E50" location="XEC!A1" display="XEC"/>
    <hyperlink ref="E22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55" location="QQQ!A1" display="QQQ"/>
    <hyperlink ref="E6" location="WBA!A1" display="WBA"/>
    <hyperlink ref="E56" location="AZO!A1" display="AZO"/>
    <hyperlink ref="E29" location="FL!A1" display="FL"/>
    <hyperlink ref="E57" location="MLM!A1" display="MLM"/>
    <hyperlink ref="E9" location="KHC!A1" display="KHC"/>
    <hyperlink ref="E58" location="KBWY!A1" display="KBWY"/>
    <hyperlink ref="E15" location="AYI!A1" display="AYI"/>
    <hyperlink ref="E59" location="DIA!A1" display="DIA"/>
    <hyperlink ref="E26" location="ICE!A1" display="ICE"/>
    <hyperlink ref="E60" location="NKE!A1" display="NKE"/>
    <hyperlink ref="E8" location="MOS!A1" display="MOS"/>
    <hyperlink ref="E61" location="VGK!A1" display="VGK"/>
    <hyperlink ref="E62" location="CMG!A1" display="CMG"/>
    <hyperlink ref="E28" location="HAS!A1" display="HAS"/>
    <hyperlink ref="E63" location="HSIC!A1" display="HSIC"/>
    <hyperlink ref="E16" location="PDCO!A1" display="PDCO"/>
    <hyperlink ref="E64" location="MU!A1" display="MU"/>
    <hyperlink ref="E65" location="IP!A1" display="IP"/>
    <hyperlink ref="E66" location="INTC!A1" display="INTC"/>
    <hyperlink ref="E67" location="HES!A1" display="HES"/>
    <hyperlink ref="E68" location="UNP!A1" display="UNP"/>
    <hyperlink ref="E69" location="NCLH!A1" display="NCLH"/>
    <hyperlink ref="E70" location="SPY!A1" display="SPY"/>
    <hyperlink ref="E71" location="SWKS!A1" display="SWKS"/>
    <hyperlink ref="E72" location="CNI!A1" display="CNI"/>
    <hyperlink ref="E20" location="WFC!A1" display="WFC"/>
    <hyperlink ref="E73" location="AA!A1" display="AA"/>
    <hyperlink ref="E74" location="CF!A1" display="CF"/>
    <hyperlink ref="E75" location="TGT!A1" display="TGT"/>
    <hyperlink ref="E4" location="NWL!A1" display="NWL"/>
    <hyperlink ref="E76" location="KORS!A1" display="KORS"/>
    <hyperlink ref="E77" location="ALL!A1" display="ALL"/>
    <hyperlink ref="E78" location="NSC!A1" display="NSC"/>
    <hyperlink ref="E79" location="AVGO!A1" display="AVGO"/>
    <hyperlink ref="E80" location="UAL!A1" display="UAL"/>
    <hyperlink ref="E7" location="CAH!A1" display="CAH"/>
    <hyperlink ref="E23" location="DAL!A1" display="DAL"/>
    <hyperlink ref="E25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5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69" sqref="F26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100023.30046666827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98850.610466668339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98850.590000000026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2.0466668313019909E-2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2" priority="7">
      <formula>#REF!&gt;0</formula>
    </cfRule>
    <cfRule type="expression" dxfId="275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9"/>
  <sheetViews>
    <sheetView zoomScaleNormal="100" workbookViewId="0">
      <pane ySplit="1" topLeftCell="A688" activePane="bottomLeft" state="frozen"/>
      <selection pane="bottomLeft" activeCell="AC711" sqref="AC71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98850.590000000026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:L704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:G704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si="585"/>
        <v>7.7696832884774046E-3</v>
      </c>
      <c r="M702" s="178">
        <f t="shared" ref="M702" si="601">I702-J702</f>
        <v>103196.94</v>
      </c>
      <c r="N702" s="180">
        <f t="shared" ref="N702" si="602">M702/J702</f>
        <v>0.34398980000000001</v>
      </c>
      <c r="O702" s="179">
        <f t="shared" ref="O702" si="603">N702/(A702/365.25)</f>
        <v>0.11622782095282147</v>
      </c>
      <c r="P702" s="178" t="b">
        <f t="shared" ref="P702" si="604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5">I702-R702</f>
        <v>93916.700000000012</v>
      </c>
      <c r="T702" s="170">
        <v>-31192</v>
      </c>
      <c r="U702" s="170">
        <f t="shared" ref="U702" si="606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7">E702/(A702/365.25)/V702</f>
        <v>0.83702287276898191</v>
      </c>
      <c r="Y702" s="171">
        <f t="shared" ref="Y702" si="608">O702/W702</f>
        <v>0.43685739296795056</v>
      </c>
      <c r="Z702" s="784">
        <f t="shared" ref="Z702" si="609">-(E702-N702)</f>
        <v>-7.4298666692018678E-4</v>
      </c>
    </row>
    <row r="703" spans="1:26" ht="20.100000000000001" customHeight="1" x14ac:dyDescent="0.25">
      <c r="A703" s="160">
        <f t="shared" ref="A703" si="610">B703-$B$2</f>
        <v>1082</v>
      </c>
      <c r="B703" s="169">
        <v>43315</v>
      </c>
      <c r="C703" s="211">
        <v>2840.35</v>
      </c>
      <c r="D703" s="168">
        <f t="shared" ref="D703:D704" si="611">(C703-C702)/C702</f>
        <v>4.6441380578802179E-3</v>
      </c>
      <c r="E703" s="205">
        <f t="shared" ref="E703" si="612">(C703-$C$2)/$C$2</f>
        <v>0.3509779113791594</v>
      </c>
      <c r="F703" s="215">
        <v>7812.01</v>
      </c>
      <c r="G703" s="168">
        <f t="shared" si="598"/>
        <v>1.1957430011226818E-3</v>
      </c>
      <c r="H703" s="199">
        <f t="shared" ref="H703" si="613">(F703-F$2)/F$2</f>
        <v>0.53426360547557805</v>
      </c>
      <c r="I703" s="822">
        <v>406121.93</v>
      </c>
      <c r="J703" s="170">
        <v>300000</v>
      </c>
      <c r="K703" s="170">
        <f t="shared" ref="K703:K704" si="614">I703-I702-J703+J702</f>
        <v>2924.9899999999907</v>
      </c>
      <c r="L703" s="168">
        <f t="shared" si="585"/>
        <v>7.2544945405587421E-3</v>
      </c>
      <c r="M703" s="178">
        <f t="shared" ref="M703" si="615">I703-J703</f>
        <v>106121.93</v>
      </c>
      <c r="N703" s="180">
        <f t="shared" ref="N703" si="616">M703/J703</f>
        <v>0.35373976666666662</v>
      </c>
      <c r="O703" s="179">
        <f t="shared" ref="O703" si="617">N703/(A703/365.25)</f>
        <v>0.11941169110443622</v>
      </c>
      <c r="P703" s="178" t="b">
        <f t="shared" ref="P703" si="618">L703&gt;D703</f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ref="S703" si="619">I703-R703</f>
        <v>93916.710000000021</v>
      </c>
      <c r="T703" s="170">
        <v>-31000</v>
      </c>
      <c r="U703" s="170">
        <f t="shared" ref="U703" si="620">M703-T703</f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ref="X703" si="621">E703/(A703/365.25)/V703</f>
        <v>0.85186893195189872</v>
      </c>
      <c r="Y703" s="171">
        <f t="shared" ref="Y703" si="622">O703/W703</f>
        <v>0.44909576133244294</v>
      </c>
      <c r="Z703" s="784">
        <f t="shared" ref="Z703" si="623">-(E703-N703)</f>
        <v>2.76185528750722E-3</v>
      </c>
    </row>
    <row r="704" spans="1:26" ht="20.100000000000001" customHeight="1" x14ac:dyDescent="0.25">
      <c r="A704" s="160">
        <f t="shared" ref="A704" si="624">B704-$B$2</f>
        <v>1085</v>
      </c>
      <c r="B704" s="169">
        <v>43318</v>
      </c>
      <c r="C704" s="211">
        <v>2850.4</v>
      </c>
      <c r="D704" s="168">
        <f t="shared" si="611"/>
        <v>3.5382963367191307E-3</v>
      </c>
      <c r="E704" s="205">
        <f t="shared" ref="E704" si="625">(C704-$C$2)/$C$2</f>
        <v>0.35575807157398071</v>
      </c>
      <c r="F704" s="215">
        <v>7859.67</v>
      </c>
      <c r="G704" s="168">
        <f t="shared" si="598"/>
        <v>6.1008626461051445E-3</v>
      </c>
      <c r="H704" s="199">
        <f t="shared" ref="H704" si="626">(F704-F$2)/F$2</f>
        <v>0.5436239369955026</v>
      </c>
      <c r="I704" s="822">
        <v>404173.08</v>
      </c>
      <c r="J704" s="170">
        <v>300000</v>
      </c>
      <c r="K704" s="170">
        <f t="shared" si="614"/>
        <v>-1948.8499999999767</v>
      </c>
      <c r="L704" s="168">
        <f t="shared" si="585"/>
        <v>-4.7986820115820308E-3</v>
      </c>
      <c r="M704" s="178">
        <f t="shared" ref="M704" si="627">I704-J704</f>
        <v>104173.08000000002</v>
      </c>
      <c r="N704" s="180">
        <f t="shared" ref="N704" si="628">M704/J704</f>
        <v>0.34724360000000004</v>
      </c>
      <c r="O704" s="179">
        <f t="shared" ref="O704" si="629">N704/(A704/365.25)</f>
        <v>0.11689467732718894</v>
      </c>
      <c r="P704" s="178" t="b">
        <f t="shared" ref="P704" si="630">L704&gt;D704</f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ref="S704" si="631">I704-R704</f>
        <v>91162.840000000026</v>
      </c>
      <c r="T704" s="170">
        <v>-32858</v>
      </c>
      <c r="U704" s="170">
        <f t="shared" ref="U704" si="632">M704-T704</f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ref="X704" si="633">E704/(A704/365.25)/V704</f>
        <v>0.86162287306763052</v>
      </c>
      <c r="Y704" s="171">
        <f t="shared" ref="Y704" si="634">O704/W704</f>
        <v>0.43990990120650608</v>
      </c>
      <c r="Z704" s="784">
        <f t="shared" ref="Z704" si="635">-(E704-N704)</f>
        <v>-8.5144715739806642E-3</v>
      </c>
    </row>
    <row r="705" spans="1:26" ht="20.100000000000001" customHeight="1" x14ac:dyDescent="0.25">
      <c r="A705" s="160">
        <f t="shared" ref="A705" si="636">B705-$B$2</f>
        <v>1086</v>
      </c>
      <c r="B705" s="169">
        <v>43319</v>
      </c>
      <c r="C705" s="211">
        <v>2858.45</v>
      </c>
      <c r="D705" s="168">
        <f t="shared" ref="D705" si="637">(C705-C704)/C704</f>
        <v>2.8241650294694525E-3</v>
      </c>
      <c r="E705" s="205">
        <f t="shared" ref="E705" si="638">(C705-$C$2)/$C$2</f>
        <v>0.3595869561081409</v>
      </c>
      <c r="F705" s="215">
        <v>7883.66</v>
      </c>
      <c r="G705" s="168">
        <f t="shared" ref="G705" si="639">(F705-F704)/F704</f>
        <v>3.0522909994948619E-3</v>
      </c>
      <c r="H705" s="199">
        <f t="shared" ref="H705" si="640">(F705-F$2)/F$2</f>
        <v>0.54833552644499872</v>
      </c>
      <c r="I705" s="822">
        <v>403006.24</v>
      </c>
      <c r="J705" s="170">
        <v>300000</v>
      </c>
      <c r="K705" s="170">
        <f t="shared" ref="K705" si="641">I705-I704-J705+J704</f>
        <v>-1166.8400000000256</v>
      </c>
      <c r="L705" s="168">
        <f t="shared" ref="L705" si="642">K705/I704</f>
        <v>-2.8869809933903209E-3</v>
      </c>
      <c r="M705" s="178">
        <f t="shared" ref="M705" si="643">I705-J705</f>
        <v>103006.23999999999</v>
      </c>
      <c r="N705" s="180">
        <f t="shared" ref="N705" si="644">M705/J705</f>
        <v>0.34335413333333331</v>
      </c>
      <c r="O705" s="179">
        <f t="shared" ref="O705" si="645">N705/(A705/365.25)</f>
        <v>0.11547891086556168</v>
      </c>
      <c r="P705" s="178" t="b">
        <f t="shared" ref="P705" si="646">L705&gt;D705</f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ref="S705" si="647">I705-R705</f>
        <v>84753.239999999991</v>
      </c>
      <c r="T705" s="170">
        <v>-33618</v>
      </c>
      <c r="U705" s="170">
        <f t="shared" ref="U705" si="648">M705-T705</f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ref="X705" si="649">E705/(A705/365.25)/V705</f>
        <v>0.87066988550967461</v>
      </c>
      <c r="Y705" s="171">
        <f t="shared" ref="Y705" si="650">O705/W705</f>
        <v>0.43487783249203765</v>
      </c>
      <c r="Z705" s="784">
        <f t="shared" ref="Z705" si="651">-(E705-N705)</f>
        <v>-1.6232822774807587E-2</v>
      </c>
    </row>
    <row r="706" spans="1:26" ht="20.100000000000001" customHeight="1" x14ac:dyDescent="0.25">
      <c r="A706" s="160">
        <f t="shared" ref="A706" si="652">B706-$B$2</f>
        <v>1087</v>
      </c>
      <c r="B706" s="169">
        <v>43320</v>
      </c>
      <c r="C706" s="211">
        <v>2857.7</v>
      </c>
      <c r="D706" s="168">
        <f t="shared" ref="D706" si="653">(C706-C705)/C705</f>
        <v>-2.6237996116776574E-4</v>
      </c>
      <c r="E706" s="205">
        <f t="shared" ref="E706" si="654">(C706-$C$2)/$C$2</f>
        <v>0.35923022773539304</v>
      </c>
      <c r="F706" s="215">
        <v>7888.32</v>
      </c>
      <c r="G706" s="168">
        <f t="shared" ref="G706" si="655">(F706-F705)/F705</f>
        <v>5.9109601378038302E-4</v>
      </c>
      <c r="H706" s="199">
        <f t="shared" ref="H706" si="656">(F706-F$2)/F$2</f>
        <v>0.54925074140267494</v>
      </c>
      <c r="I706" s="822">
        <v>400744.76</v>
      </c>
      <c r="J706" s="170">
        <v>300000</v>
      </c>
      <c r="K706" s="170">
        <f t="shared" ref="K706" si="657">I706-I705-J706+J705</f>
        <v>-2261.4799999999814</v>
      </c>
      <c r="L706" s="168">
        <f t="shared" ref="L706" si="658">K706/I705</f>
        <v>-5.6115260150810106E-3</v>
      </c>
      <c r="M706" s="178">
        <f t="shared" ref="M706" si="659">I706-J706</f>
        <v>100744.76000000001</v>
      </c>
      <c r="N706" s="180">
        <f t="shared" ref="N706" si="660">M706/J706</f>
        <v>0.33581586666666668</v>
      </c>
      <c r="O706" s="179">
        <f t="shared" ref="O706" si="661">N706/(A706/365.25)</f>
        <v>0.11283969208831647</v>
      </c>
      <c r="P706" s="178" t="b">
        <f t="shared" ref="P706" si="662">L706&gt;D706</f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ref="S706" si="663">I706-R706</f>
        <v>105754.03000000003</v>
      </c>
      <c r="T706" s="170">
        <v>-34252</v>
      </c>
      <c r="U706" s="170">
        <f t="shared" ref="U706" si="664">M706-T706</f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ref="X706" si="665">E706/(A706/365.25)/V706</f>
        <v>0.86962028140096148</v>
      </c>
      <c r="Y706" s="171">
        <f t="shared" ref="Y706" si="666">O706/W706</f>
        <v>0.42519889430178132</v>
      </c>
      <c r="Z706" s="784">
        <f t="shared" ref="Z706" si="667">-(E706-N706)</f>
        <v>-2.3414361068726353E-2</v>
      </c>
    </row>
    <row r="707" spans="1:26" ht="20.100000000000001" customHeight="1" x14ac:dyDescent="0.25">
      <c r="A707" s="160">
        <f t="shared" ref="A707" si="668">B707-$B$2</f>
        <v>1088</v>
      </c>
      <c r="B707" s="169">
        <v>43321</v>
      </c>
      <c r="C707" s="211">
        <v>2853.58</v>
      </c>
      <c r="D707" s="168">
        <f t="shared" ref="D707" si="669">(C707-C706)/C706</f>
        <v>-1.4417188648213218E-3</v>
      </c>
      <c r="E707" s="205">
        <f t="shared" ref="E707" si="670">(C707-$C$2)/$C$2</f>
        <v>0.35727059987443155</v>
      </c>
      <c r="F707" s="215">
        <v>7891.78</v>
      </c>
      <c r="G707" s="168">
        <f t="shared" ref="G707" si="671">(F707-F706)/F706</f>
        <v>4.3862317958703965E-4</v>
      </c>
      <c r="H707" s="199">
        <f t="shared" ref="H707" si="672">(F707-F$2)/F$2</f>
        <v>0.54993027868884659</v>
      </c>
      <c r="I707" s="822">
        <v>401364.9</v>
      </c>
      <c r="J707" s="170">
        <v>300000</v>
      </c>
      <c r="K707" s="170">
        <f t="shared" ref="K707" si="673">I707-I706-J707+J706</f>
        <v>620.14000000001397</v>
      </c>
      <c r="L707" s="168">
        <f t="shared" ref="L707" si="674">K707/I706</f>
        <v>1.5474687679010799E-3</v>
      </c>
      <c r="M707" s="178">
        <f t="shared" ref="M707" si="675">I707-J707</f>
        <v>101364.90000000002</v>
      </c>
      <c r="N707" s="180">
        <f t="shared" ref="N707" si="676">M707/J707</f>
        <v>0.3378830000000001</v>
      </c>
      <c r="O707" s="179">
        <f t="shared" ref="O707" si="677">N707/(A707/365.25)</f>
        <v>0.11342993175551473</v>
      </c>
      <c r="P707" s="178" t="b">
        <f t="shared" ref="P707" si="678">L707&gt;D707</f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ref="S707" si="679">I707-R707</f>
        <v>96789.990000000049</v>
      </c>
      <c r="T707" s="170">
        <v>-34162</v>
      </c>
      <c r="U707" s="170">
        <f t="shared" ref="U707" si="680">M707-T707</f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ref="X707" si="681">E707/(A707/365.25)/V707</f>
        <v>0.8646663777317245</v>
      </c>
      <c r="Y707" s="171">
        <f t="shared" ref="Y707" si="682">O707/W707</f>
        <v>0.42772604121101443</v>
      </c>
      <c r="Z707" s="784">
        <f t="shared" ref="Z707" si="683">-(E707-N707)</f>
        <v>-1.9387599874431449E-2</v>
      </c>
    </row>
    <row r="708" spans="1:26" ht="20.100000000000001" customHeight="1" x14ac:dyDescent="0.25">
      <c r="A708" s="160">
        <f t="shared" ref="A708" si="684">B708-$B$2</f>
        <v>1089</v>
      </c>
      <c r="B708" s="169">
        <v>43322</v>
      </c>
      <c r="C708" s="211">
        <v>2833.28</v>
      </c>
      <c r="D708" s="168">
        <f t="shared" ref="D708" si="685">(C708-C707)/C707</f>
        <v>-7.1138709971333303E-3</v>
      </c>
      <c r="E708" s="205">
        <f t="shared" ref="E708" si="686">(C708-$C$2)/$C$2</f>
        <v>0.34761515191872305</v>
      </c>
      <c r="F708" s="215">
        <v>7839.11</v>
      </c>
      <c r="G708" s="168">
        <f t="shared" ref="G708" si="687">(F708-F707)/F707</f>
        <v>-6.6740329811525506E-3</v>
      </c>
      <c r="H708" s="199">
        <f t="shared" ref="H708" si="688">(F708-F$2)/F$2</f>
        <v>0.53958599289039022</v>
      </c>
      <c r="I708" s="822">
        <v>400580.36</v>
      </c>
      <c r="J708" s="170">
        <v>300000</v>
      </c>
      <c r="K708" s="170">
        <f t="shared" ref="K708" si="689">I708-I707-J708+J707</f>
        <v>-784.54000000003725</v>
      </c>
      <c r="L708" s="168">
        <f t="shared" ref="L708" si="690">K708/I707</f>
        <v>-1.9546801426832223E-3</v>
      </c>
      <c r="M708" s="178">
        <f t="shared" ref="M708" si="691">I708-J708</f>
        <v>100580.35999999999</v>
      </c>
      <c r="N708" s="180">
        <f t="shared" ref="N708" si="692">M708/J708</f>
        <v>0.33526786666666664</v>
      </c>
      <c r="O708" s="179">
        <f t="shared" ref="O708" si="693">N708/(A708/365.25)</f>
        <v>0.11244865775941229</v>
      </c>
      <c r="P708" s="178" t="b">
        <f t="shared" ref="P708" si="694">L708&gt;D708</f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ref="S708" si="695">I708-R708</f>
        <v>96790.089999999967</v>
      </c>
      <c r="T708" s="170">
        <v>-34222</v>
      </c>
      <c r="U708" s="170">
        <f t="shared" ref="U708" si="696">M708-T708</f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ref="X708" si="697">E708/(A708/365.25)/V708</f>
        <v>0.84067328092010429</v>
      </c>
      <c r="Y708" s="171">
        <f t="shared" ref="Y708" si="698">O708/W708</f>
        <v>0.42431951354902858</v>
      </c>
      <c r="Z708" s="784">
        <f t="shared" ref="Z708" si="699">-(E708-N708)</f>
        <v>-1.2347285252056417E-2</v>
      </c>
    </row>
    <row r="709" spans="1:26" ht="20.100000000000001" customHeight="1" x14ac:dyDescent="0.25">
      <c r="A709" s="160">
        <f t="shared" ref="A709" si="700">B709-$B$2</f>
        <v>1092</v>
      </c>
      <c r="B709" s="169">
        <v>43325</v>
      </c>
      <c r="C709" s="211">
        <v>2821.93</v>
      </c>
      <c r="D709" s="168">
        <f t="shared" ref="D709" si="701">(C709-C708)/C708</f>
        <v>-4.0059577592050071E-3</v>
      </c>
      <c r="E709" s="205">
        <f t="shared" ref="E709" si="702">(C709-$C$2)/$C$2</f>
        <v>0.34221666254447203</v>
      </c>
      <c r="F709" s="215">
        <v>7819.7</v>
      </c>
      <c r="G709" s="168">
        <f t="shared" ref="G709" si="703">(F709-F708)/F708</f>
        <v>-2.4760463879190181E-3</v>
      </c>
      <c r="H709" s="199">
        <f t="shared" ref="H709" si="704">(F709-F$2)/F$2</f>
        <v>0.5357739065538033</v>
      </c>
      <c r="I709" s="822">
        <v>398850.59</v>
      </c>
      <c r="J709" s="170">
        <v>300000</v>
      </c>
      <c r="K709" s="170">
        <f t="shared" ref="K709" si="705">I709-I708-J709+J708</f>
        <v>-1729.7699999999604</v>
      </c>
      <c r="L709" s="168">
        <f t="shared" ref="L709" si="706">K709/I708</f>
        <v>-4.3181597819722381E-3</v>
      </c>
      <c r="M709" s="178">
        <f t="shared" ref="M709" si="707">I709-J709</f>
        <v>98850.590000000026</v>
      </c>
      <c r="N709" s="180">
        <f t="shared" ref="N709" si="708">M709/J709</f>
        <v>0.32950196666666676</v>
      </c>
      <c r="O709" s="179">
        <f t="shared" ref="O709" si="709">N709/(A709/365.25)</f>
        <v>0.11021116604853483</v>
      </c>
      <c r="P709" s="178" t="b">
        <f t="shared" ref="P709" si="710">L709&gt;D709</f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ref="S709" si="711">I709-R709</f>
        <v>68202.070000000007</v>
      </c>
      <c r="T709" s="170">
        <v>-34607</v>
      </c>
      <c r="U709" s="170">
        <f t="shared" ref="U709" si="712">M709-T709</f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ref="X709" si="713">E709/(A709/365.25)/V709</f>
        <v>0.82577616692779432</v>
      </c>
      <c r="Y709" s="171">
        <f t="shared" ref="Y709" si="714">O709/W709</f>
        <v>0.41614516640229099</v>
      </c>
      <c r="Z709" s="784">
        <f t="shared" ref="Z709" si="715">-(E709-N709)</f>
        <v>-1.2714695877805271E-2</v>
      </c>
    </row>
  </sheetData>
  <conditionalFormatting sqref="L71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9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9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9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0" priority="58">
      <formula>F19&gt;0</formula>
    </cfRule>
    <cfRule type="expression" dxfId="274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48" priority="47">
      <formula>H25&gt;0</formula>
    </cfRule>
    <cfRule type="expression" dxfId="2747" priority="48">
      <formula>H25&lt;0</formula>
    </cfRule>
  </conditionalFormatting>
  <conditionalFormatting sqref="M39">
    <cfRule type="expression" dxfId="2746" priority="45">
      <formula>M39&gt;0</formula>
    </cfRule>
    <cfRule type="expression" dxfId="2745" priority="46">
      <formula>M39&lt;0</formula>
    </cfRule>
  </conditionalFormatting>
  <conditionalFormatting sqref="F61:F67">
    <cfRule type="expression" dxfId="2744" priority="43">
      <formula>F61&gt;0</formula>
    </cfRule>
    <cfRule type="expression" dxfId="2743" priority="44">
      <formula>F61&lt;0</formula>
    </cfRule>
  </conditionalFormatting>
  <conditionalFormatting sqref="H61:H67">
    <cfRule type="expression" dxfId="2742" priority="41">
      <formula>H61&gt;0</formula>
    </cfRule>
    <cfRule type="expression" dxfId="2741" priority="42">
      <formula>H61&lt;0</formula>
    </cfRule>
  </conditionalFormatting>
  <conditionalFormatting sqref="F21:F24">
    <cfRule type="expression" dxfId="2740" priority="39">
      <formula>F21&gt;0</formula>
    </cfRule>
    <cfRule type="expression" dxfId="2739" priority="40">
      <formula>F21&lt;0</formula>
    </cfRule>
  </conditionalFormatting>
  <conditionalFormatting sqref="H21:H24">
    <cfRule type="expression" dxfId="2738" priority="37">
      <formula>H21&gt;0</formula>
    </cfRule>
    <cfRule type="expression" dxfId="2737" priority="38">
      <formula>H21&lt;0</formula>
    </cfRule>
  </conditionalFormatting>
  <conditionalFormatting sqref="I25:I28">
    <cfRule type="expression" dxfId="2736" priority="31">
      <formula>I25&gt;0</formula>
    </cfRule>
    <cfRule type="expression" dxfId="2735" priority="32">
      <formula>I25&lt;0</formula>
    </cfRule>
  </conditionalFormatting>
  <conditionalFormatting sqref="I21:I24">
    <cfRule type="expression" dxfId="2734" priority="29">
      <formula>I21&gt;0</formula>
    </cfRule>
    <cfRule type="expression" dxfId="2733" priority="30">
      <formula>I21&lt;0</formula>
    </cfRule>
  </conditionalFormatting>
  <conditionalFormatting sqref="H29">
    <cfRule type="expression" dxfId="2732" priority="27">
      <formula>H29&gt;0</formula>
    </cfRule>
    <cfRule type="expression" dxfId="2731" priority="28">
      <formula>H29&lt;0</formula>
    </cfRule>
  </conditionalFormatting>
  <conditionalFormatting sqref="H30">
    <cfRule type="expression" dxfId="2730" priority="25">
      <formula>H30&gt;0</formula>
    </cfRule>
    <cfRule type="expression" dxfId="2729" priority="26">
      <formula>H30&lt;0</formula>
    </cfRule>
  </conditionalFormatting>
  <conditionalFormatting sqref="H31">
    <cfRule type="expression" dxfId="2728" priority="23">
      <formula>H31&gt;0</formula>
    </cfRule>
    <cfRule type="expression" dxfId="2727" priority="24">
      <formula>H31&lt;0</formula>
    </cfRule>
  </conditionalFormatting>
  <conditionalFormatting sqref="Q7">
    <cfRule type="expression" dxfId="2726" priority="21">
      <formula>Q7&gt;0</formula>
    </cfRule>
    <cfRule type="expression" dxfId="2725" priority="22">
      <formula>Q7&lt;0</formula>
    </cfRule>
  </conditionalFormatting>
  <conditionalFormatting sqref="Q8">
    <cfRule type="expression" dxfId="2724" priority="19">
      <formula>Q8&gt;0</formula>
    </cfRule>
    <cfRule type="expression" dxfId="2723" priority="20">
      <formula>Q8&lt;0</formula>
    </cfRule>
  </conditionalFormatting>
  <conditionalFormatting sqref="F73:F82">
    <cfRule type="expression" dxfId="2722" priority="17">
      <formula>F73&gt;0</formula>
    </cfRule>
    <cfRule type="expression" dxfId="2721" priority="18">
      <formula>F73&lt;0</formula>
    </cfRule>
  </conditionalFormatting>
  <conditionalFormatting sqref="H73:H76">
    <cfRule type="expression" dxfId="2720" priority="15">
      <formula>H73&gt;0</formula>
    </cfRule>
    <cfRule type="expression" dxfId="2719" priority="16">
      <formula>H73&lt;0</formula>
    </cfRule>
  </conditionalFormatting>
  <conditionalFormatting sqref="F69:F72">
    <cfRule type="expression" dxfId="2718" priority="13">
      <formula>F69&gt;0</formula>
    </cfRule>
    <cfRule type="expression" dxfId="2717" priority="14">
      <formula>F69&lt;0</formula>
    </cfRule>
  </conditionalFormatting>
  <conditionalFormatting sqref="H69:H72">
    <cfRule type="expression" dxfId="2716" priority="11">
      <formula>H69&gt;0</formula>
    </cfRule>
    <cfRule type="expression" dxfId="2715" priority="12">
      <formula>H69&lt;0</formula>
    </cfRule>
  </conditionalFormatting>
  <conditionalFormatting sqref="I73:I76">
    <cfRule type="expression" dxfId="2714" priority="9">
      <formula>I73&gt;0</formula>
    </cfRule>
    <cfRule type="expression" dxfId="2713" priority="10">
      <formula>I73&lt;0</formula>
    </cfRule>
  </conditionalFormatting>
  <conditionalFormatting sqref="I69:I72">
    <cfRule type="expression" dxfId="2712" priority="7">
      <formula>I69&gt;0</formula>
    </cfRule>
    <cfRule type="expression" dxfId="2711" priority="8">
      <formula>I69&lt;0</formula>
    </cfRule>
  </conditionalFormatting>
  <conditionalFormatting sqref="H77">
    <cfRule type="expression" dxfId="2710" priority="5">
      <formula>H77&gt;0</formula>
    </cfRule>
    <cfRule type="expression" dxfId="2709" priority="6">
      <formula>H77&lt;0</formula>
    </cfRule>
  </conditionalFormatting>
  <conditionalFormatting sqref="H78">
    <cfRule type="expression" dxfId="2708" priority="3">
      <formula>H78&gt;0</formula>
    </cfRule>
    <cfRule type="expression" dxfId="2707" priority="4">
      <formula>H78&lt;0</formula>
    </cfRule>
  </conditionalFormatting>
  <conditionalFormatting sqref="H79">
    <cfRule type="expression" dxfId="2706" priority="1">
      <formula>H79&gt;0</formula>
    </cfRule>
    <cfRule type="expression" dxfId="270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4" priority="29">
      <formula>N19&gt;0</formula>
    </cfRule>
    <cfRule type="expression" dxfId="270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2" priority="23">
      <formula>F22&gt;0</formula>
    </cfRule>
    <cfRule type="expression" dxfId="2701" priority="24">
      <formula>F22&lt;0</formula>
    </cfRule>
  </conditionalFormatting>
  <conditionalFormatting sqref="H22:H31">
    <cfRule type="expression" dxfId="2700" priority="21">
      <formula>H22&gt;0</formula>
    </cfRule>
    <cfRule type="expression" dxfId="2699" priority="22">
      <formula>H22&lt;0</formula>
    </cfRule>
  </conditionalFormatting>
  <conditionalFormatting sqref="I21:J31">
    <cfRule type="expression" dxfId="2698" priority="19">
      <formula>I21&gt;0</formula>
    </cfRule>
    <cfRule type="expression" dxfId="2697" priority="20">
      <formula>I21&lt;0</formula>
    </cfRule>
  </conditionalFormatting>
  <conditionalFormatting sqref="Q8">
    <cfRule type="expression" dxfId="2696" priority="11">
      <formula>Q8&gt;0</formula>
    </cfRule>
    <cfRule type="expression" dxfId="2695" priority="12">
      <formula>Q8&lt;0</formula>
    </cfRule>
  </conditionalFormatting>
  <conditionalFormatting sqref="Q7">
    <cfRule type="expression" dxfId="2694" priority="13">
      <formula>Q7&gt;0</formula>
    </cfRule>
    <cfRule type="expression" dxfId="2693" priority="14">
      <formula>Q7&lt;0</formula>
    </cfRule>
  </conditionalFormatting>
  <conditionalFormatting sqref="F56:F66">
    <cfRule type="expression" dxfId="2692" priority="9">
      <formula>F56&gt;0</formula>
    </cfRule>
    <cfRule type="expression" dxfId="2691" priority="10">
      <formula>F56&lt;0</formula>
    </cfRule>
  </conditionalFormatting>
  <conditionalFormatting sqref="H56:H66">
    <cfRule type="expression" dxfId="2690" priority="7">
      <formula>H56&gt;0</formula>
    </cfRule>
    <cfRule type="expression" dxfId="2689" priority="8">
      <formula>H56&lt;0</formula>
    </cfRule>
  </conditionalFormatting>
  <conditionalFormatting sqref="I56:I66">
    <cfRule type="expression" dxfId="2688" priority="5">
      <formula>I56&gt;0</formula>
    </cfRule>
    <cfRule type="expression" dxfId="2687" priority="6">
      <formula>I56&lt;0</formula>
    </cfRule>
  </conditionalFormatting>
  <conditionalFormatting sqref="F21">
    <cfRule type="expression" dxfId="2686" priority="3">
      <formula>F21&gt;0</formula>
    </cfRule>
    <cfRule type="expression" dxfId="2685" priority="4">
      <formula>F21&lt;0</formula>
    </cfRule>
  </conditionalFormatting>
  <conditionalFormatting sqref="H21">
    <cfRule type="expression" dxfId="2684" priority="1">
      <formula>H21&gt;0</formula>
    </cfRule>
    <cfRule type="expression" dxfId="268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1200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1101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2" priority="64">
      <formula>N23&gt;0</formula>
    </cfRule>
    <cfRule type="expression" dxfId="268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0" priority="58">
      <formula>F79&gt;0</formula>
    </cfRule>
    <cfRule type="expression" dxfId="2679" priority="59">
      <formula>F79&lt;0</formula>
    </cfRule>
  </conditionalFormatting>
  <conditionalFormatting sqref="H79:H97 H101:H118">
    <cfRule type="expression" dxfId="2678" priority="56">
      <formula>H79&gt;0</formula>
    </cfRule>
    <cfRule type="expression" dxfId="2677" priority="57">
      <formula>H79&lt;0</formula>
    </cfRule>
  </conditionalFormatting>
  <conditionalFormatting sqref="I75:I97 I100:I118">
    <cfRule type="expression" dxfId="2676" priority="54">
      <formula>I75&gt;0</formula>
    </cfRule>
    <cfRule type="expression" dxfId="2675" priority="55">
      <formula>I75&lt;0</formula>
    </cfRule>
  </conditionalFormatting>
  <conditionalFormatting sqref="Q7">
    <cfRule type="expression" dxfId="2674" priority="52">
      <formula>Q7&gt;0</formula>
    </cfRule>
    <cfRule type="expression" dxfId="2673" priority="53">
      <formula>Q7&lt;0</formula>
    </cfRule>
  </conditionalFormatting>
  <conditionalFormatting sqref="Q8">
    <cfRule type="expression" dxfId="2672" priority="50">
      <formula>Q8&gt;0</formula>
    </cfRule>
    <cfRule type="expression" dxfId="2671" priority="51">
      <formula>Q8&lt;0</formula>
    </cfRule>
  </conditionalFormatting>
  <conditionalFormatting sqref="F75:F78">
    <cfRule type="expression" dxfId="2670" priority="48">
      <formula>F75&gt;0</formula>
    </cfRule>
    <cfRule type="expression" dxfId="2669" priority="49">
      <formula>F75&lt;0</formula>
    </cfRule>
  </conditionalFormatting>
  <conditionalFormatting sqref="H75:H78">
    <cfRule type="expression" dxfId="2668" priority="46">
      <formula>H75&gt;0</formula>
    </cfRule>
    <cfRule type="expression" dxfId="2667" priority="47">
      <formula>H75&lt;0</formula>
    </cfRule>
  </conditionalFormatting>
  <conditionalFormatting sqref="F100:F114">
    <cfRule type="expression" dxfId="2666" priority="40">
      <formula>F100&gt;0</formula>
    </cfRule>
    <cfRule type="expression" dxfId="2665" priority="41">
      <formula>F100&lt;0</formula>
    </cfRule>
  </conditionalFormatting>
  <conditionalFormatting sqref="H100:H114">
    <cfRule type="expression" dxfId="2664" priority="38">
      <formula>H100&gt;0</formula>
    </cfRule>
    <cfRule type="expression" dxfId="2663" priority="39">
      <formula>H100&lt;0</formula>
    </cfRule>
  </conditionalFormatting>
  <conditionalFormatting sqref="F29:F67">
    <cfRule type="expression" dxfId="2662" priority="36">
      <formula>F29&gt;0</formula>
    </cfRule>
    <cfRule type="expression" dxfId="2661" priority="37">
      <formula>F29&lt;0</formula>
    </cfRule>
  </conditionalFormatting>
  <conditionalFormatting sqref="H29:H63">
    <cfRule type="expression" dxfId="2660" priority="34">
      <formula>H29&gt;0</formula>
    </cfRule>
    <cfRule type="expression" dxfId="2659" priority="35">
      <formula>H29&lt;0</formula>
    </cfRule>
  </conditionalFormatting>
  <conditionalFormatting sqref="J38:J68">
    <cfRule type="expression" dxfId="2658" priority="32">
      <formula>J38&gt;0</formula>
    </cfRule>
    <cfRule type="expression" dxfId="2657" priority="33">
      <formula>J38&lt;0</formula>
    </cfRule>
  </conditionalFormatting>
  <conditionalFormatting sqref="J43">
    <cfRule type="expression" dxfId="2656" priority="30">
      <formula>J43&gt;0</formula>
    </cfRule>
    <cfRule type="expression" dxfId="2655" priority="31">
      <formula>J43&lt;0</formula>
    </cfRule>
  </conditionalFormatting>
  <conditionalFormatting sqref="Q9">
    <cfRule type="expression" dxfId="2654" priority="24">
      <formula>Q9&gt;0</formula>
    </cfRule>
    <cfRule type="expression" dxfId="2653" priority="25">
      <formula>Q9&lt;0</formula>
    </cfRule>
  </conditionalFormatting>
  <conditionalFormatting sqref="R4">
    <cfRule type="expression" dxfId="2652" priority="26">
      <formula>R4&gt;0</formula>
    </cfRule>
    <cfRule type="expression" dxfId="265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0" priority="21">
      <formula>F120&gt;0</formula>
    </cfRule>
    <cfRule type="expression" dxfId="2649" priority="22">
      <formula>F120&lt;0</formula>
    </cfRule>
  </conditionalFormatting>
  <conditionalFormatting sqref="H120:H160">
    <cfRule type="expression" dxfId="2648" priority="19">
      <formula>H120&gt;0</formula>
    </cfRule>
    <cfRule type="expression" dxfId="2647" priority="20">
      <formula>H120&lt;0</formula>
    </cfRule>
  </conditionalFormatting>
  <conditionalFormatting sqref="J129:J160">
    <cfRule type="expression" dxfId="2646" priority="17">
      <formula>J129&gt;0</formula>
    </cfRule>
    <cfRule type="expression" dxfId="2645" priority="18">
      <formula>J129&lt;0</formula>
    </cfRule>
  </conditionalFormatting>
  <conditionalFormatting sqref="J134">
    <cfRule type="expression" dxfId="2644" priority="15">
      <formula>J134&gt;0</formula>
    </cfRule>
    <cfRule type="expression" dxfId="2643" priority="16">
      <formula>J134&lt;0</formula>
    </cfRule>
  </conditionalFormatting>
  <conditionalFormatting sqref="J31:J40">
    <cfRule type="expression" dxfId="2642" priority="13">
      <formula>J31&gt;0</formula>
    </cfRule>
    <cfRule type="expression" dxfId="2641" priority="14">
      <formula>J31&lt;0</formula>
    </cfRule>
  </conditionalFormatting>
  <conditionalFormatting sqref="J36:J37">
    <cfRule type="expression" dxfId="2640" priority="11">
      <formula>J36&gt;0</formula>
    </cfRule>
    <cfRule type="expression" dxfId="2639" priority="12">
      <formula>J36&lt;0</formula>
    </cfRule>
  </conditionalFormatting>
  <conditionalFormatting sqref="Q10">
    <cfRule type="expression" dxfId="2638" priority="9">
      <formula>Q10&gt;0</formula>
    </cfRule>
    <cfRule type="expression" dxfId="2637" priority="10">
      <formula>Q10&lt;0</formula>
    </cfRule>
  </conditionalFormatting>
  <conditionalFormatting sqref="K38:K55 K57:K68">
    <cfRule type="expression" dxfId="2636" priority="7">
      <formula>K38&gt;0</formula>
    </cfRule>
    <cfRule type="expression" dxfId="2635" priority="8">
      <formula>K38&lt;0</formula>
    </cfRule>
  </conditionalFormatting>
  <conditionalFormatting sqref="K43">
    <cfRule type="expression" dxfId="2634" priority="5">
      <formula>K43&gt;0</formula>
    </cfRule>
    <cfRule type="expression" dxfId="2633" priority="6">
      <formula>K43&lt;0</formula>
    </cfRule>
  </conditionalFormatting>
  <conditionalFormatting sqref="K31:K40">
    <cfRule type="expression" dxfId="2632" priority="3">
      <formula>K31&gt;0</formula>
    </cfRule>
    <cfRule type="expression" dxfId="2631" priority="4">
      <formula>K31&lt;0</formula>
    </cfRule>
  </conditionalFormatting>
  <conditionalFormatting sqref="K36:K37">
    <cfRule type="expression" dxfId="2630" priority="1">
      <formula>K36&gt;0</formula>
    </cfRule>
    <cfRule type="expression" dxfId="262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1215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83.059899999999999</v>
      </c>
      <c r="R4" s="495">
        <v>1.32E-2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4152.9949999999999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153.99499999999989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153.99499999999989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3.8508377094273544E-2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91.365890000000007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90.535291000000001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89.704692000000009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88.874093000000002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88.04349400000001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87.212895000000003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86.382295999999997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85.551697000000004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84.721097999999998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83.890499000000005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83.059899999999999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82.229300999999992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81.398702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80.568102999999994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79.737504000000001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78.906904999999995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78.076305999999988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77.24570700000001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76.415108000000004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75.584508999999997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74.753910000000005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8" priority="31">
      <formula>F47&gt;0</formula>
    </cfRule>
    <cfRule type="expression" dxfId="2627" priority="32">
      <formula>F47&lt;0</formula>
    </cfRule>
  </conditionalFormatting>
  <conditionalFormatting sqref="Q7">
    <cfRule type="expression" dxfId="2626" priority="29">
      <formula>Q7&gt;0</formula>
    </cfRule>
    <cfRule type="expression" dxfId="2625" priority="30">
      <formula>Q7&lt;0</formula>
    </cfRule>
  </conditionalFormatting>
  <conditionalFormatting sqref="Q8">
    <cfRule type="expression" dxfId="2624" priority="27">
      <formula>Q8&gt;0</formula>
    </cfRule>
    <cfRule type="expression" dxfId="2623" priority="28">
      <formula>Q8&lt;0</formula>
    </cfRule>
  </conditionalFormatting>
  <conditionalFormatting sqref="F31:F46">
    <cfRule type="expression" dxfId="2622" priority="25">
      <formula>F31&gt;0</formula>
    </cfRule>
    <cfRule type="expression" dxfId="2621" priority="26">
      <formula>F31&lt;0</formula>
    </cfRule>
  </conditionalFormatting>
  <conditionalFormatting sqref="H31:H46">
    <cfRule type="expression" dxfId="2620" priority="23">
      <formula>H31&gt;0</formula>
    </cfRule>
    <cfRule type="expression" dxfId="2619" priority="24">
      <formula>H31&lt;0</formula>
    </cfRule>
  </conditionalFormatting>
  <conditionalFormatting sqref="Q10">
    <cfRule type="expression" dxfId="2618" priority="21">
      <formula>Q10&gt;0</formula>
    </cfRule>
    <cfRule type="expression" dxfId="2617" priority="22">
      <formula>Q10&lt;0</formula>
    </cfRule>
  </conditionalFormatting>
  <conditionalFormatting sqref="J25:J38">
    <cfRule type="expression" dxfId="2616" priority="19">
      <formula>J25&gt;0</formula>
    </cfRule>
    <cfRule type="expression" dxfId="2615" priority="20">
      <formula>J25&lt;0</formula>
    </cfRule>
  </conditionalFormatting>
  <conditionalFormatting sqref="K38">
    <cfRule type="expression" dxfId="2614" priority="17">
      <formula>K38&gt;0</formula>
    </cfRule>
    <cfRule type="expression" dxfId="2613" priority="18">
      <formula>K38&lt;0</formula>
    </cfRule>
  </conditionalFormatting>
  <conditionalFormatting sqref="L25:L38">
    <cfRule type="expression" dxfId="2612" priority="15">
      <formula>L25&gt;0</formula>
    </cfRule>
    <cfRule type="expression" dxfId="2611" priority="16">
      <formula>L25&lt;0</formula>
    </cfRule>
  </conditionalFormatting>
  <conditionalFormatting sqref="F89:F110">
    <cfRule type="expression" dxfId="2610" priority="13">
      <formula>F89&gt;0</formula>
    </cfRule>
    <cfRule type="expression" dxfId="2609" priority="14">
      <formula>F89&lt;0</formula>
    </cfRule>
  </conditionalFormatting>
  <conditionalFormatting sqref="H89:H110">
    <cfRule type="expression" dxfId="2608" priority="11">
      <formula>H89&gt;0</formula>
    </cfRule>
    <cfRule type="expression" dxfId="2607" priority="12">
      <formula>H89&lt;0</formula>
    </cfRule>
  </conditionalFormatting>
  <conditionalFormatting sqref="J89:J102">
    <cfRule type="expression" dxfId="2606" priority="9">
      <formula>J89&gt;0</formula>
    </cfRule>
    <cfRule type="expression" dxfId="2605" priority="10">
      <formula>J89&lt;0</formula>
    </cfRule>
  </conditionalFormatting>
  <conditionalFormatting sqref="K89:K102">
    <cfRule type="expression" dxfId="2604" priority="7">
      <formula>K89&gt;0</formula>
    </cfRule>
    <cfRule type="expression" dxfId="2603" priority="8">
      <formula>K89&lt;0</formula>
    </cfRule>
  </conditionalFormatting>
  <conditionalFormatting sqref="L89:L102">
    <cfRule type="expression" dxfId="2602" priority="5">
      <formula>L89&gt;0</formula>
    </cfRule>
    <cfRule type="expression" dxfId="2601" priority="6">
      <formula>L89&lt;0</formula>
    </cfRule>
  </conditionalFormatting>
  <conditionalFormatting sqref="F25:F30">
    <cfRule type="expression" dxfId="2600" priority="3">
      <formula>F25&gt;0</formula>
    </cfRule>
    <cfRule type="expression" dxfId="2599" priority="4">
      <formula>F25&lt;0</formula>
    </cfRule>
  </conditionalFormatting>
  <conditionalFormatting sqref="H25:H30">
    <cfRule type="expression" dxfId="2598" priority="1">
      <formula>H25&gt;0</formula>
    </cfRule>
    <cfRule type="expression" dxfId="25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1201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2665.4706999999999</v>
      </c>
      <c r="R4" s="495">
        <v>-2.1299999999999999E-2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10661.882799999999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-326.11720000000059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-326.11720000000059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-2.9679395704404858E-2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2932.0177699999999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2905.3630630000002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2878.7083560000001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2852.053649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2825.3989419999998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2798.7442350000001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2772.089528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2745.4348209999998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2718.7801139999997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2692.125407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2665.4706999999999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2638.8159929999997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2612.161286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2585.5065789999999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2558.8518719999997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2532.1971649999996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2505.5424579999999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2478.8877510000002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2452.2330440000001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2425.5783369999999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2398.9236299999998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6" priority="31">
      <formula>F47&gt;0</formula>
    </cfRule>
    <cfRule type="expression" dxfId="2595" priority="32">
      <formula>F47&lt;0</formula>
    </cfRule>
  </conditionalFormatting>
  <conditionalFormatting sqref="Q7">
    <cfRule type="expression" dxfId="2594" priority="29">
      <formula>Q7&gt;0</formula>
    </cfRule>
    <cfRule type="expression" dxfId="2593" priority="30">
      <formula>Q7&lt;0</formula>
    </cfRule>
  </conditionalFormatting>
  <conditionalFormatting sqref="Q8">
    <cfRule type="expression" dxfId="2592" priority="27">
      <formula>Q8&gt;0</formula>
    </cfRule>
    <cfRule type="expression" dxfId="2591" priority="28">
      <formula>Q8&lt;0</formula>
    </cfRule>
  </conditionalFormatting>
  <conditionalFormatting sqref="F31:F46">
    <cfRule type="expression" dxfId="2590" priority="25">
      <formula>F31&gt;0</formula>
    </cfRule>
    <cfRule type="expression" dxfId="2589" priority="26">
      <formula>F31&lt;0</formula>
    </cfRule>
  </conditionalFormatting>
  <conditionalFormatting sqref="H31:H46">
    <cfRule type="expression" dxfId="2588" priority="23">
      <formula>H31&gt;0</formula>
    </cfRule>
    <cfRule type="expression" dxfId="2587" priority="24">
      <formula>H31&lt;0</formula>
    </cfRule>
  </conditionalFormatting>
  <conditionalFormatting sqref="Q10">
    <cfRule type="expression" dxfId="2586" priority="21">
      <formula>Q10&gt;0</formula>
    </cfRule>
    <cfRule type="expression" dxfId="2585" priority="22">
      <formula>Q10&lt;0</formula>
    </cfRule>
  </conditionalFormatting>
  <conditionalFormatting sqref="J25:J38">
    <cfRule type="expression" dxfId="2584" priority="19">
      <formula>J25&gt;0</formula>
    </cfRule>
    <cfRule type="expression" dxfId="2583" priority="20">
      <formula>J25&lt;0</formula>
    </cfRule>
  </conditionalFormatting>
  <conditionalFormatting sqref="K38">
    <cfRule type="expression" dxfId="2582" priority="17">
      <formula>K38&gt;0</formula>
    </cfRule>
    <cfRule type="expression" dxfId="2581" priority="18">
      <formula>K38&lt;0</formula>
    </cfRule>
  </conditionalFormatting>
  <conditionalFormatting sqref="L25:L38">
    <cfRule type="expression" dxfId="2580" priority="15">
      <formula>L25&gt;0</formula>
    </cfRule>
    <cfRule type="expression" dxfId="2579" priority="16">
      <formula>L25&lt;0</formula>
    </cfRule>
  </conditionalFormatting>
  <conditionalFormatting sqref="F89:F110">
    <cfRule type="expression" dxfId="2578" priority="13">
      <formula>F89&gt;0</formula>
    </cfRule>
    <cfRule type="expression" dxfId="2577" priority="14">
      <formula>F89&lt;0</formula>
    </cfRule>
  </conditionalFormatting>
  <conditionalFormatting sqref="H89:H110">
    <cfRule type="expression" dxfId="2576" priority="11">
      <formula>H89&gt;0</formula>
    </cfRule>
    <cfRule type="expression" dxfId="2575" priority="12">
      <formula>H89&lt;0</formula>
    </cfRule>
  </conditionalFormatting>
  <conditionalFormatting sqref="J89:J102">
    <cfRule type="expression" dxfId="2574" priority="9">
      <formula>J89&gt;0</formula>
    </cfRule>
    <cfRule type="expression" dxfId="2573" priority="10">
      <formula>J89&lt;0</formula>
    </cfRule>
  </conditionalFormatting>
  <conditionalFormatting sqref="K89:K102">
    <cfRule type="expression" dxfId="2572" priority="7">
      <formula>K89&gt;0</formula>
    </cfRule>
    <cfRule type="expression" dxfId="2571" priority="8">
      <formula>K89&lt;0</formula>
    </cfRule>
  </conditionalFormatting>
  <conditionalFormatting sqref="L89:L102">
    <cfRule type="expression" dxfId="2570" priority="5">
      <formula>L89&gt;0</formula>
    </cfRule>
    <cfRule type="expression" dxfId="2569" priority="6">
      <formula>L89&lt;0</formula>
    </cfRule>
  </conditionalFormatting>
  <conditionalFormatting sqref="F25:F30">
    <cfRule type="expression" dxfId="2568" priority="3">
      <formula>F25&gt;0</formula>
    </cfRule>
    <cfRule type="expression" dxfId="2567" priority="4">
      <formula>F25&lt;0</formula>
    </cfRule>
  </conditionalFormatting>
  <conditionalFormatting sqref="H25:H30">
    <cfRule type="expression" dxfId="2566" priority="1">
      <formula>H25&gt;0</formula>
    </cfRule>
    <cfRule type="expression" dxfId="25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4" priority="35">
      <formula>N19&gt;0</formula>
    </cfRule>
    <cfRule type="expression" dxfId="256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2" priority="21">
      <formula>F25&gt;0</formula>
    </cfRule>
    <cfRule type="expression" dxfId="2561" priority="22">
      <formula>F25&lt;0</formula>
    </cfRule>
  </conditionalFormatting>
  <conditionalFormatting sqref="H25:H47">
    <cfRule type="expression" dxfId="2560" priority="19">
      <formula>H25&gt;0</formula>
    </cfRule>
    <cfRule type="expression" dxfId="2559" priority="20">
      <formula>H25&lt;0</formula>
    </cfRule>
  </conditionalFormatting>
  <conditionalFormatting sqref="I25:I27">
    <cfRule type="expression" dxfId="2558" priority="15">
      <formula>I25&gt;0</formula>
    </cfRule>
    <cfRule type="expression" dxfId="2557" priority="16">
      <formula>I25&lt;0</formula>
    </cfRule>
  </conditionalFormatting>
  <conditionalFormatting sqref="Q7">
    <cfRule type="expression" dxfId="2556" priority="5">
      <formula>Q7&gt;0</formula>
    </cfRule>
    <cfRule type="expression" dxfId="2555" priority="6">
      <formula>Q7&lt;0</formula>
    </cfRule>
  </conditionalFormatting>
  <conditionalFormatting sqref="Q8">
    <cfRule type="expression" dxfId="2554" priority="3">
      <formula>Q8&gt;0</formula>
    </cfRule>
    <cfRule type="expression" dxfId="255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2" priority="9">
      <formula>F36&gt;0</formula>
    </cfRule>
    <cfRule type="expression" dxfId="2551" priority="10">
      <formula>F36&lt;0</formula>
    </cfRule>
  </conditionalFormatting>
  <conditionalFormatting sqref="F25:F35">
    <cfRule type="expression" dxfId="2550" priority="7">
      <formula>F25&gt;0</formula>
    </cfRule>
    <cfRule type="expression" dxfId="2549" priority="8">
      <formula>F25&lt;0</formula>
    </cfRule>
  </conditionalFormatting>
  <conditionalFormatting sqref="H25:H35">
    <cfRule type="expression" dxfId="2548" priority="5">
      <formula>H25&gt;0</formula>
    </cfRule>
    <cfRule type="expression" dxfId="2547" priority="6">
      <formula>H25&lt;0</formula>
    </cfRule>
  </conditionalFormatting>
  <conditionalFormatting sqref="Q7">
    <cfRule type="expression" dxfId="2546" priority="3">
      <formula>Q7&gt;0</formula>
    </cfRule>
    <cfRule type="expression" dxfId="2545" priority="4">
      <formula>Q7&lt;0</formula>
    </cfRule>
  </conditionalFormatting>
  <conditionalFormatting sqref="Q8">
    <cfRule type="expression" dxfId="2544" priority="1">
      <formula>Q8&gt;0</formula>
    </cfRule>
    <cfRule type="expression" dxfId="254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2" priority="37">
      <formula>F25&gt;0</formula>
    </cfRule>
    <cfRule type="expression" dxfId="2541" priority="38">
      <formula>F25&lt;0</formula>
    </cfRule>
  </conditionalFormatting>
  <conditionalFormatting sqref="Q7">
    <cfRule type="expression" dxfId="2540" priority="35">
      <formula>Q7&gt;0</formula>
    </cfRule>
    <cfRule type="expression" dxfId="2539" priority="36">
      <formula>Q7&lt;0</formula>
    </cfRule>
  </conditionalFormatting>
  <conditionalFormatting sqref="Q8">
    <cfRule type="expression" dxfId="2538" priority="33">
      <formula>Q8&gt;0</formula>
    </cfRule>
    <cfRule type="expression" dxfId="2537" priority="34">
      <formula>Q8&lt;0</formula>
    </cfRule>
  </conditionalFormatting>
  <conditionalFormatting sqref="F44:F46">
    <cfRule type="expression" dxfId="2536" priority="31">
      <formula>F44&gt;0</formula>
    </cfRule>
    <cfRule type="expression" dxfId="2535" priority="32">
      <formula>F44&lt;0</formula>
    </cfRule>
  </conditionalFormatting>
  <conditionalFormatting sqref="H44:H46">
    <cfRule type="expression" dxfId="2534" priority="29">
      <formula>H44&gt;0</formula>
    </cfRule>
    <cfRule type="expression" dxfId="2533" priority="30">
      <formula>H44&lt;0</formula>
    </cfRule>
  </conditionalFormatting>
  <conditionalFormatting sqref="F89:F110">
    <cfRule type="expression" dxfId="2532" priority="27">
      <formula>F89&gt;0</formula>
    </cfRule>
    <cfRule type="expression" dxfId="2531" priority="28">
      <formula>F89&lt;0</formula>
    </cfRule>
  </conditionalFormatting>
  <conditionalFormatting sqref="H89:H110">
    <cfRule type="expression" dxfId="2530" priority="25">
      <formula>H89&gt;0</formula>
    </cfRule>
    <cfRule type="expression" dxfId="2529" priority="26">
      <formula>H89&lt;0</formula>
    </cfRule>
  </conditionalFormatting>
  <conditionalFormatting sqref="Q10">
    <cfRule type="expression" dxfId="2528" priority="23">
      <formula>Q10&gt;0</formula>
    </cfRule>
    <cfRule type="expression" dxfId="2527" priority="24">
      <formula>Q10&lt;0</formula>
    </cfRule>
  </conditionalFormatting>
  <conditionalFormatting sqref="J25:J38">
    <cfRule type="expression" dxfId="2526" priority="21">
      <formula>J25&gt;0</formula>
    </cfRule>
    <cfRule type="expression" dxfId="2525" priority="22">
      <formula>J25&lt;0</formula>
    </cfRule>
  </conditionalFormatting>
  <conditionalFormatting sqref="K25:K38">
    <cfRule type="expression" dxfId="2524" priority="19">
      <formula>K25&gt;0</formula>
    </cfRule>
    <cfRule type="expression" dxfId="2523" priority="20">
      <formula>K25&lt;0</formula>
    </cfRule>
  </conditionalFormatting>
  <conditionalFormatting sqref="L25:L38">
    <cfRule type="expression" dxfId="2522" priority="17">
      <formula>L25&gt;0</formula>
    </cfRule>
    <cfRule type="expression" dxfId="2521" priority="18">
      <formula>L25&lt;0</formula>
    </cfRule>
  </conditionalFormatting>
  <conditionalFormatting sqref="J40">
    <cfRule type="expression" dxfId="2520" priority="15">
      <formula>J40&gt;0</formula>
    </cfRule>
    <cfRule type="expression" dxfId="2519" priority="16">
      <formula>J40&lt;0</formula>
    </cfRule>
  </conditionalFormatting>
  <conditionalFormatting sqref="L39">
    <cfRule type="expression" dxfId="2518" priority="11">
      <formula>L39&gt;0</formula>
    </cfRule>
    <cfRule type="expression" dxfId="2517" priority="12">
      <formula>L39&lt;0</formula>
    </cfRule>
  </conditionalFormatting>
  <conditionalFormatting sqref="F39">
    <cfRule type="expression" dxfId="2516" priority="9">
      <formula>F39&gt;0</formula>
    </cfRule>
    <cfRule type="expression" dxfId="2515" priority="10">
      <formula>F39&lt;0</formula>
    </cfRule>
  </conditionalFormatting>
  <conditionalFormatting sqref="H39">
    <cfRule type="expression" dxfId="2514" priority="7">
      <formula>H39&gt;0</formula>
    </cfRule>
    <cfRule type="expression" dxfId="2513" priority="8">
      <formula>H39&lt;0</formula>
    </cfRule>
  </conditionalFormatting>
  <conditionalFormatting sqref="J41">
    <cfRule type="expression" dxfId="2512" priority="5">
      <formula>J41&gt;0</formula>
    </cfRule>
    <cfRule type="expression" dxfId="2511" priority="6">
      <formula>J41&lt;0</formula>
    </cfRule>
  </conditionalFormatting>
  <conditionalFormatting sqref="J43">
    <cfRule type="expression" dxfId="2510" priority="3">
      <formula>J43&gt;0</formula>
    </cfRule>
    <cfRule type="expression" dxfId="2509" priority="4">
      <formula>J43&lt;0</formula>
    </cfRule>
  </conditionalFormatting>
  <conditionalFormatting sqref="J44">
    <cfRule type="expression" dxfId="2508" priority="1">
      <formula>J44&gt;0</formula>
    </cfRule>
    <cfRule type="expression" dxfId="250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06" priority="31">
      <formula>F29&gt;0</formula>
    </cfRule>
    <cfRule type="expression" dxfId="2505" priority="32">
      <formula>F29&lt;0</formula>
    </cfRule>
  </conditionalFormatting>
  <conditionalFormatting sqref="F29 F31:F35">
    <cfRule type="expression" dxfId="2504" priority="33">
      <formula>F29&gt;0</formula>
    </cfRule>
    <cfRule type="expression" dxfId="2503" priority="34">
      <formula>F29&lt;0</formula>
    </cfRule>
  </conditionalFormatting>
  <conditionalFormatting sqref="H29 H31:H35">
    <cfRule type="expression" dxfId="2502" priority="29">
      <formula>H29&gt;0</formula>
    </cfRule>
    <cfRule type="expression" dxfId="2501" priority="30">
      <formula>H29&lt;0</formula>
    </cfRule>
  </conditionalFormatting>
  <conditionalFormatting sqref="F21:F28">
    <cfRule type="expression" dxfId="2500" priority="27">
      <formula>F21&gt;0</formula>
    </cfRule>
    <cfRule type="expression" dxfId="2499" priority="28">
      <formula>F21&lt;0</formula>
    </cfRule>
  </conditionalFormatting>
  <conditionalFormatting sqref="H21:H28">
    <cfRule type="expression" dxfId="2498" priority="25">
      <formula>H21&gt;0</formula>
    </cfRule>
    <cfRule type="expression" dxfId="2497" priority="26">
      <formula>H21&lt;0</formula>
    </cfRule>
  </conditionalFormatting>
  <conditionalFormatting sqref="Q8">
    <cfRule type="expression" dxfId="2496" priority="21">
      <formula>Q8&gt;0</formula>
    </cfRule>
    <cfRule type="expression" dxfId="2495" priority="22">
      <formula>Q8&lt;0</formula>
    </cfRule>
  </conditionalFormatting>
  <conditionalFormatting sqref="Q7">
    <cfRule type="expression" dxfId="2494" priority="23">
      <formula>Q7&gt;0</formula>
    </cfRule>
    <cfRule type="expression" dxfId="2493" priority="24">
      <formula>Q7&lt;0</formula>
    </cfRule>
  </conditionalFormatting>
  <conditionalFormatting sqref="F30">
    <cfRule type="expression" dxfId="2492" priority="19">
      <formula>F30&gt;0</formula>
    </cfRule>
    <cfRule type="expression" dxfId="2491" priority="20">
      <formula>F30&lt;0</formula>
    </cfRule>
  </conditionalFormatting>
  <conditionalFormatting sqref="H30">
    <cfRule type="expression" dxfId="2490" priority="17">
      <formula>H30&gt;0</formula>
    </cfRule>
    <cfRule type="expression" dxfId="2489" priority="18">
      <formula>H30&lt;0</formula>
    </cfRule>
  </conditionalFormatting>
  <conditionalFormatting sqref="F68 F70:F74">
    <cfRule type="expression" dxfId="2488" priority="13">
      <formula>F68&gt;0</formula>
    </cfRule>
    <cfRule type="expression" dxfId="2487" priority="14">
      <formula>F68&lt;0</formula>
    </cfRule>
  </conditionalFormatting>
  <conditionalFormatting sqref="F68 F70:F74">
    <cfRule type="expression" dxfId="2486" priority="15">
      <formula>F68&gt;0</formula>
    </cfRule>
    <cfRule type="expression" dxfId="2485" priority="16">
      <formula>F68&lt;0</formula>
    </cfRule>
  </conditionalFormatting>
  <conditionalFormatting sqref="H68 H70:H74">
    <cfRule type="expression" dxfId="2484" priority="11">
      <formula>H68&gt;0</formula>
    </cfRule>
    <cfRule type="expression" dxfId="2483" priority="12">
      <formula>H68&lt;0</formula>
    </cfRule>
  </conditionalFormatting>
  <conditionalFormatting sqref="F60:F67">
    <cfRule type="expression" dxfId="2482" priority="9">
      <formula>F60&gt;0</formula>
    </cfRule>
    <cfRule type="expression" dxfId="2481" priority="10">
      <formula>F60&lt;0</formula>
    </cfRule>
  </conditionalFormatting>
  <conditionalFormatting sqref="H60:H67">
    <cfRule type="expression" dxfId="2480" priority="7">
      <formula>H60&gt;0</formula>
    </cfRule>
    <cfRule type="expression" dxfId="2479" priority="8">
      <formula>H60&lt;0</formula>
    </cfRule>
  </conditionalFormatting>
  <conditionalFormatting sqref="F69">
    <cfRule type="expression" dxfId="2478" priority="5">
      <formula>F69&gt;0</formula>
    </cfRule>
    <cfRule type="expression" dxfId="2477" priority="6">
      <formula>F69&lt;0</formula>
    </cfRule>
  </conditionalFormatting>
  <conditionalFormatting sqref="H69">
    <cfRule type="expression" dxfId="2476" priority="3">
      <formula>H69&gt;0</formula>
    </cfRule>
    <cfRule type="expression" dxfId="2475" priority="4">
      <formula>H69&lt;0</formula>
    </cfRule>
  </conditionalFormatting>
  <conditionalFormatting sqref="Q10">
    <cfRule type="expression" dxfId="2474" priority="1">
      <formula>Q10&gt;0</formula>
    </cfRule>
    <cfRule type="expression" dxfId="247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2" priority="11">
      <formula>F33&gt;0</formula>
    </cfRule>
    <cfRule type="expression" dxfId="2471" priority="12">
      <formula>F33&lt;0</formula>
    </cfRule>
  </conditionalFormatting>
  <conditionalFormatting sqref="Q7">
    <cfRule type="expression" dxfId="2470" priority="9">
      <formula>Q7&gt;0</formula>
    </cfRule>
    <cfRule type="expression" dxfId="2469" priority="10">
      <formula>Q7&lt;0</formula>
    </cfRule>
  </conditionalFormatting>
  <conditionalFormatting sqref="Q8">
    <cfRule type="expression" dxfId="2468" priority="7">
      <formula>Q8&gt;0</formula>
    </cfRule>
    <cfRule type="expression" dxfId="2467" priority="8">
      <formula>Q8&lt;0</formula>
    </cfRule>
  </conditionalFormatting>
  <conditionalFormatting sqref="F25:F32">
    <cfRule type="expression" dxfId="2466" priority="5">
      <formula>F25&gt;0</formula>
    </cfRule>
    <cfRule type="expression" dxfId="2465" priority="6">
      <formula>F25&lt;0</formula>
    </cfRule>
  </conditionalFormatting>
  <conditionalFormatting sqref="H25:H32">
    <cfRule type="expression" dxfId="2464" priority="3">
      <formula>H25&gt;0</formula>
    </cfRule>
    <cfRule type="expression" dxfId="2463" priority="4">
      <formula>H25&lt;0</formula>
    </cfRule>
  </conditionalFormatting>
  <conditionalFormatting sqref="Q10">
    <cfRule type="expression" dxfId="2462" priority="1">
      <formula>Q10&gt;0</formula>
    </cfRule>
    <cfRule type="expression" dxfId="246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0" priority="75">
      <formula>F32&gt;0</formula>
    </cfRule>
    <cfRule type="expression" dxfId="2459" priority="76">
      <formula>F32&lt;0</formula>
    </cfRule>
  </conditionalFormatting>
  <conditionalFormatting sqref="Q7">
    <cfRule type="expression" dxfId="2458" priority="73">
      <formula>Q7&gt;0</formula>
    </cfRule>
    <cfRule type="expression" dxfId="2457" priority="74">
      <formula>Q7&lt;0</formula>
    </cfRule>
  </conditionalFormatting>
  <conditionalFormatting sqref="Q8">
    <cfRule type="expression" dxfId="2456" priority="71">
      <formula>Q8&gt;0</formula>
    </cfRule>
    <cfRule type="expression" dxfId="245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4" priority="63">
      <formula>M58&gt;0</formula>
    </cfRule>
    <cfRule type="expression" dxfId="2453" priority="64">
      <formula>M58&lt;0</formula>
    </cfRule>
  </conditionalFormatting>
  <conditionalFormatting sqref="Q10">
    <cfRule type="expression" dxfId="2452" priority="61">
      <formula>Q10&gt;0</formula>
    </cfRule>
    <cfRule type="expression" dxfId="2451" priority="62">
      <formula>Q10&lt;0</formula>
    </cfRule>
  </conditionalFormatting>
  <conditionalFormatting sqref="F29:F31">
    <cfRule type="expression" dxfId="2450" priority="59">
      <formula>F29&gt;0</formula>
    </cfRule>
    <cfRule type="expression" dxfId="2449" priority="60">
      <formula>F29&lt;0</formula>
    </cfRule>
  </conditionalFormatting>
  <conditionalFormatting sqref="H29:H31">
    <cfRule type="expression" dxfId="2448" priority="57">
      <formula>H29&gt;0</formula>
    </cfRule>
    <cfRule type="expression" dxfId="2447" priority="58">
      <formula>H29&lt;0</formula>
    </cfRule>
  </conditionalFormatting>
  <conditionalFormatting sqref="F83:F94">
    <cfRule type="expression" dxfId="2446" priority="55">
      <formula>F83&gt;0</formula>
    </cfRule>
    <cfRule type="expression" dxfId="2445" priority="56">
      <formula>F83&lt;0</formula>
    </cfRule>
  </conditionalFormatting>
  <conditionalFormatting sqref="H83:H94">
    <cfRule type="expression" dxfId="2444" priority="53">
      <formula>H83&gt;0</formula>
    </cfRule>
    <cfRule type="expression" dxfId="2443" priority="54">
      <formula>H83&lt;0</formula>
    </cfRule>
  </conditionalFormatting>
  <conditionalFormatting sqref="J41">
    <cfRule type="expression" dxfId="2442" priority="51">
      <formula>J41&gt;0</formula>
    </cfRule>
    <cfRule type="expression" dxfId="2441" priority="52">
      <formula>J41&lt;0</formula>
    </cfRule>
  </conditionalFormatting>
  <conditionalFormatting sqref="J39:J47">
    <cfRule type="expression" dxfId="2440" priority="49">
      <formula>J39&gt;0</formula>
    </cfRule>
    <cfRule type="expression" dxfId="2439" priority="50">
      <formula>J39&lt;0</formula>
    </cfRule>
  </conditionalFormatting>
  <conditionalFormatting sqref="F48:F51 H48:H51">
    <cfRule type="expression" dxfId="2438" priority="47">
      <formula>F48&gt;0</formula>
    </cfRule>
    <cfRule type="expression" dxfId="2437" priority="48">
      <formula>F48&lt;0</formula>
    </cfRule>
  </conditionalFormatting>
  <conditionalFormatting sqref="J48:J57">
    <cfRule type="expression" dxfId="2436" priority="45">
      <formula>J48&gt;0</formula>
    </cfRule>
    <cfRule type="expression" dxfId="2435" priority="46">
      <formula>J48&lt;0</formula>
    </cfRule>
  </conditionalFormatting>
  <conditionalFormatting sqref="K45:K52">
    <cfRule type="expression" dxfId="2434" priority="43">
      <formula>K45&gt;0</formula>
    </cfRule>
    <cfRule type="expression" dxfId="2433" priority="44">
      <formula>K45&lt;0</formula>
    </cfRule>
  </conditionalFormatting>
  <conditionalFormatting sqref="K45:K52">
    <cfRule type="expression" dxfId="2432" priority="41">
      <formula>K45&gt;0</formula>
    </cfRule>
    <cfRule type="expression" dxfId="2431" priority="42">
      <formula>K45&lt;0</formula>
    </cfRule>
  </conditionalFormatting>
  <conditionalFormatting sqref="F102:F118 H102:H118 H120:H128 F120:F128">
    <cfRule type="expression" dxfId="2430" priority="37">
      <formula>F102&gt;0</formula>
    </cfRule>
    <cfRule type="expression" dxfId="2429" priority="38">
      <formula>F102&lt;0</formula>
    </cfRule>
  </conditionalFormatting>
  <conditionalFormatting sqref="F96:F101">
    <cfRule type="expression" dxfId="2428" priority="35">
      <formula>F96&gt;0</formula>
    </cfRule>
    <cfRule type="expression" dxfId="2427" priority="36">
      <formula>F96&lt;0</formula>
    </cfRule>
  </conditionalFormatting>
  <conditionalFormatting sqref="H96:H101">
    <cfRule type="expression" dxfId="2426" priority="33">
      <formula>H96&gt;0</formula>
    </cfRule>
    <cfRule type="expression" dxfId="2425" priority="34">
      <formula>H96&lt;0</formula>
    </cfRule>
  </conditionalFormatting>
  <conditionalFormatting sqref="J112">
    <cfRule type="expression" dxfId="2424" priority="31">
      <formula>J112&gt;0</formula>
    </cfRule>
    <cfRule type="expression" dxfId="2423" priority="32">
      <formula>J112&lt;0</formula>
    </cfRule>
  </conditionalFormatting>
  <conditionalFormatting sqref="J110:J118 J120">
    <cfRule type="expression" dxfId="2422" priority="29">
      <formula>J110&gt;0</formula>
    </cfRule>
    <cfRule type="expression" dxfId="2421" priority="30">
      <formula>J110&lt;0</formula>
    </cfRule>
  </conditionalFormatting>
  <conditionalFormatting sqref="F119 H119">
    <cfRule type="expression" dxfId="2420" priority="27">
      <formula>F119&gt;0</formula>
    </cfRule>
    <cfRule type="expression" dxfId="2419" priority="28">
      <formula>F119&lt;0</formula>
    </cfRule>
  </conditionalFormatting>
  <conditionalFormatting sqref="J119">
    <cfRule type="expression" dxfId="2418" priority="25">
      <formula>J119&gt;0</formula>
    </cfRule>
    <cfRule type="expression" dxfId="2417" priority="26">
      <formula>J119&lt;0</formula>
    </cfRule>
  </conditionalFormatting>
  <conditionalFormatting sqref="K112:K123">
    <cfRule type="expression" dxfId="2416" priority="23">
      <formula>K112&gt;0</formula>
    </cfRule>
    <cfRule type="expression" dxfId="2415" priority="24">
      <formula>K112&lt;0</formula>
    </cfRule>
  </conditionalFormatting>
  <conditionalFormatting sqref="K110:K123">
    <cfRule type="expression" dxfId="2414" priority="21">
      <formula>K110&gt;0</formula>
    </cfRule>
    <cfRule type="expression" dxfId="2413" priority="22">
      <formula>K110&lt;0</formula>
    </cfRule>
  </conditionalFormatting>
  <conditionalFormatting sqref="J121">
    <cfRule type="expression" dxfId="2412" priority="19">
      <formula>J121&gt;0</formula>
    </cfRule>
    <cfRule type="expression" dxfId="2411" priority="20">
      <formula>J121&lt;0</formula>
    </cfRule>
  </conditionalFormatting>
  <conditionalFormatting sqref="F25:F28">
    <cfRule type="expression" dxfId="2410" priority="17">
      <formula>F25&gt;0</formula>
    </cfRule>
    <cfRule type="expression" dxfId="2409" priority="18">
      <formula>F25&lt;0</formula>
    </cfRule>
  </conditionalFormatting>
  <conditionalFormatting sqref="H25:H28">
    <cfRule type="expression" dxfId="2408" priority="15">
      <formula>H25&gt;0</formula>
    </cfRule>
    <cfRule type="expression" dxfId="2407" priority="16">
      <formula>H25&lt;0</formula>
    </cfRule>
  </conditionalFormatting>
  <conditionalFormatting sqref="J27:J29">
    <cfRule type="expression" dxfId="2406" priority="13">
      <formula>J27&gt;0</formula>
    </cfRule>
    <cfRule type="expression" dxfId="2405" priority="14">
      <formula>J27&lt;0</formula>
    </cfRule>
  </conditionalFormatting>
  <conditionalFormatting sqref="J30:J31">
    <cfRule type="expression" dxfId="2404" priority="11">
      <formula>J30&gt;0</formula>
    </cfRule>
    <cfRule type="expression" dxfId="2403" priority="12">
      <formula>J30&lt;0</formula>
    </cfRule>
  </conditionalFormatting>
  <conditionalFormatting sqref="J33">
    <cfRule type="expression" dxfId="2402" priority="9">
      <formula>J33&gt;0</formula>
    </cfRule>
    <cfRule type="expression" dxfId="2401" priority="10">
      <formula>J33&lt;0</formula>
    </cfRule>
  </conditionalFormatting>
  <conditionalFormatting sqref="J34">
    <cfRule type="expression" dxfId="2400" priority="7">
      <formula>J34&gt;0</formula>
    </cfRule>
    <cfRule type="expression" dxfId="2399" priority="8">
      <formula>J34&lt;0</formula>
    </cfRule>
  </conditionalFormatting>
  <conditionalFormatting sqref="J35:J43">
    <cfRule type="expression" dxfId="2398" priority="5">
      <formula>J35&gt;0</formula>
    </cfRule>
    <cfRule type="expression" dxfId="239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96" priority="1">
      <formula>Q9&gt;0</formula>
    </cfRule>
    <cfRule type="expression" dxfId="239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4" priority="15">
      <formula>F39&gt;0</formula>
    </cfRule>
    <cfRule type="expression" dxfId="2393" priority="16">
      <formula>F39&lt;0</formula>
    </cfRule>
  </conditionalFormatting>
  <conditionalFormatting sqref="Q7">
    <cfRule type="expression" dxfId="2392" priority="13">
      <formula>Q7&gt;0</formula>
    </cfRule>
    <cfRule type="expression" dxfId="2391" priority="14">
      <formula>Q7&lt;0</formula>
    </cfRule>
  </conditionalFormatting>
  <conditionalFormatting sqref="Q8">
    <cfRule type="expression" dxfId="2390" priority="11">
      <formula>Q8&gt;0</formula>
    </cfRule>
    <cfRule type="expression" dxfId="2389" priority="12">
      <formula>Q8&lt;0</formula>
    </cfRule>
  </conditionalFormatting>
  <conditionalFormatting sqref="F25:F38">
    <cfRule type="expression" dxfId="2388" priority="9">
      <formula>F25&gt;0</formula>
    </cfRule>
    <cfRule type="expression" dxfId="2387" priority="10">
      <formula>F25&lt;0</formula>
    </cfRule>
  </conditionalFormatting>
  <conditionalFormatting sqref="H25:H38">
    <cfRule type="expression" dxfId="2386" priority="7">
      <formula>H25&gt;0</formula>
    </cfRule>
    <cfRule type="expression" dxfId="2385" priority="8">
      <formula>H25&lt;0</formula>
    </cfRule>
  </conditionalFormatting>
  <conditionalFormatting sqref="M55">
    <cfRule type="expression" dxfId="2384" priority="3">
      <formula>M55&gt;0</formula>
    </cfRule>
    <cfRule type="expression" dxfId="2383" priority="4">
      <formula>M55&lt;0</formula>
    </cfRule>
  </conditionalFormatting>
  <conditionalFormatting sqref="Q10">
    <cfRule type="expression" dxfId="2382" priority="1">
      <formula>Q10&gt;0</formula>
    </cfRule>
    <cfRule type="expression" dxfId="238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0" priority="27">
      <formula>F27&gt;0</formula>
    </cfRule>
    <cfRule type="expression" dxfId="2379" priority="28">
      <formula>F27&lt;0</formula>
    </cfRule>
  </conditionalFormatting>
  <conditionalFormatting sqref="Q8">
    <cfRule type="expression" dxfId="2378" priority="15">
      <formula>Q8&gt;0</formula>
    </cfRule>
    <cfRule type="expression" dxfId="2377" priority="16">
      <formula>Q8&lt;0</formula>
    </cfRule>
  </conditionalFormatting>
  <conditionalFormatting sqref="Q7">
    <cfRule type="expression" dxfId="2376" priority="17">
      <formula>Q7&gt;0</formula>
    </cfRule>
    <cfRule type="expression" dxfId="2375" priority="18">
      <formula>Q7&lt;0</formula>
    </cfRule>
  </conditionalFormatting>
  <conditionalFormatting sqref="F37:F38">
    <cfRule type="expression" dxfId="2374" priority="13">
      <formula>F37&gt;0</formula>
    </cfRule>
    <cfRule type="expression" dxfId="2373" priority="14">
      <formula>F37&lt;0</formula>
    </cfRule>
  </conditionalFormatting>
  <conditionalFormatting sqref="H37:H38">
    <cfRule type="expression" dxfId="2372" priority="11">
      <formula>H37&gt;0</formula>
    </cfRule>
    <cfRule type="expression" dxfId="2371" priority="12">
      <formula>H37&lt;0</formula>
    </cfRule>
  </conditionalFormatting>
  <conditionalFormatting sqref="F23:F26 H23:H26">
    <cfRule type="expression" dxfId="2370" priority="9">
      <formula>F23&gt;0</formula>
    </cfRule>
    <cfRule type="expression" dxfId="2369" priority="10">
      <formula>F23&lt;0</formula>
    </cfRule>
  </conditionalFormatting>
  <conditionalFormatting sqref="Q10">
    <cfRule type="expression" dxfId="2368" priority="3">
      <formula>Q10&gt;0</formula>
    </cfRule>
    <cfRule type="expression" dxfId="2367" priority="4">
      <formula>Q10&lt;0</formula>
    </cfRule>
  </conditionalFormatting>
  <conditionalFormatting sqref="F22 H22">
    <cfRule type="expression" dxfId="2366" priority="1">
      <formula>F22&gt;0</formula>
    </cfRule>
    <cfRule type="expression" dxfId="2365" priority="2">
      <formula>F22&lt;0</formula>
    </cfRule>
  </conditionalFormatting>
  <conditionalFormatting sqref="M41">
    <cfRule type="expression" dxfId="2364" priority="5">
      <formula>M41&gt;0</formula>
    </cfRule>
    <cfRule type="expression" dxfId="236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2" priority="29">
      <formula>F25&gt;0</formula>
    </cfRule>
    <cfRule type="expression" dxfId="2361" priority="30">
      <formula>F25&lt;0</formula>
    </cfRule>
  </conditionalFormatting>
  <conditionalFormatting sqref="Q7">
    <cfRule type="expression" dxfId="2360" priority="27">
      <formula>Q7&gt;0</formula>
    </cfRule>
    <cfRule type="expression" dxfId="2359" priority="28">
      <formula>Q7&lt;0</formula>
    </cfRule>
  </conditionalFormatting>
  <conditionalFormatting sqref="Q8">
    <cfRule type="expression" dxfId="2358" priority="25">
      <formula>Q8&gt;0</formula>
    </cfRule>
    <cfRule type="expression" dxfId="2357" priority="26">
      <formula>Q8&lt;0</formula>
    </cfRule>
  </conditionalFormatting>
  <conditionalFormatting sqref="Q10">
    <cfRule type="expression" dxfId="2356" priority="13">
      <formula>Q10&gt;0</formula>
    </cfRule>
    <cfRule type="expression" dxfId="2355" priority="14">
      <formula>Q10&lt;0</formula>
    </cfRule>
  </conditionalFormatting>
  <conditionalFormatting sqref="M46">
    <cfRule type="expression" dxfId="2354" priority="11">
      <formula>M46&gt;0</formula>
    </cfRule>
    <cfRule type="expression" dxfId="2353" priority="12">
      <formula>M46&lt;0</formula>
    </cfRule>
  </conditionalFormatting>
  <conditionalFormatting sqref="F80:F88 H80:H88">
    <cfRule type="expression" dxfId="2352" priority="9">
      <formula>F80&gt;0</formula>
    </cfRule>
    <cfRule type="expression" dxfId="2351" priority="10">
      <formula>F80&lt;0</formula>
    </cfRule>
  </conditionalFormatting>
  <conditionalFormatting sqref="F75:F79">
    <cfRule type="expression" dxfId="2350" priority="7">
      <formula>F75&gt;0</formula>
    </cfRule>
    <cfRule type="expression" dxfId="2349" priority="8">
      <formula>F75&lt;0</formula>
    </cfRule>
  </conditionalFormatting>
  <conditionalFormatting sqref="H75:H79">
    <cfRule type="expression" dxfId="2348" priority="5">
      <formula>H75&gt;0</formula>
    </cfRule>
    <cfRule type="expression" dxfId="2347" priority="6">
      <formula>H75&lt;0</formula>
    </cfRule>
  </conditionalFormatting>
  <conditionalFormatting sqref="F71:F74">
    <cfRule type="expression" dxfId="2346" priority="3">
      <formula>F71&gt;0</formula>
    </cfRule>
    <cfRule type="expression" dxfId="2345" priority="4">
      <formula>F71&lt;0</formula>
    </cfRule>
  </conditionalFormatting>
  <conditionalFormatting sqref="H71:H74">
    <cfRule type="expression" dxfId="2344" priority="1">
      <formula>H71&gt;0</formula>
    </cfRule>
    <cfRule type="expression" dxfId="234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2" priority="21">
      <formula>F47&gt;0</formula>
    </cfRule>
    <cfRule type="expression" dxfId="2341" priority="22">
      <formula>F47&lt;0</formula>
    </cfRule>
  </conditionalFormatting>
  <conditionalFormatting sqref="Q7">
    <cfRule type="expression" dxfId="2340" priority="19">
      <formula>Q7&gt;0</formula>
    </cfRule>
    <cfRule type="expression" dxfId="2339" priority="20">
      <formula>Q7&lt;0</formula>
    </cfRule>
  </conditionalFormatting>
  <conditionalFormatting sqref="Q8">
    <cfRule type="expression" dxfId="2338" priority="17">
      <formula>Q8&gt;0</formula>
    </cfRule>
    <cfRule type="expression" dxfId="2337" priority="18">
      <formula>Q8&lt;0</formula>
    </cfRule>
  </conditionalFormatting>
  <conditionalFormatting sqref="F25:F46">
    <cfRule type="expression" dxfId="2336" priority="15">
      <formula>F25&gt;0</formula>
    </cfRule>
    <cfRule type="expression" dxfId="2335" priority="16">
      <formula>F25&lt;0</formula>
    </cfRule>
  </conditionalFormatting>
  <conditionalFormatting sqref="H25:H46">
    <cfRule type="expression" dxfId="2334" priority="13">
      <formula>H25&gt;0</formula>
    </cfRule>
    <cfRule type="expression" dxfId="2333" priority="14">
      <formula>H25&lt;0</formula>
    </cfRule>
  </conditionalFormatting>
  <conditionalFormatting sqref="F89:F110">
    <cfRule type="expression" dxfId="2332" priority="11">
      <formula>F89&gt;0</formula>
    </cfRule>
    <cfRule type="expression" dxfId="2331" priority="12">
      <formula>F89&lt;0</formula>
    </cfRule>
  </conditionalFormatting>
  <conditionalFormatting sqref="H89:H110">
    <cfRule type="expression" dxfId="2330" priority="9">
      <formula>H89&gt;0</formula>
    </cfRule>
    <cfRule type="expression" dxfId="2329" priority="10">
      <formula>H89&lt;0</formula>
    </cfRule>
  </conditionalFormatting>
  <conditionalFormatting sqref="Q10">
    <cfRule type="expression" dxfId="2328" priority="7">
      <formula>Q10&gt;0</formula>
    </cfRule>
    <cfRule type="expression" dxfId="2327" priority="8">
      <formula>Q10&lt;0</formula>
    </cfRule>
  </conditionalFormatting>
  <conditionalFormatting sqref="J25:J38">
    <cfRule type="expression" dxfId="2326" priority="5">
      <formula>J25&gt;0</formula>
    </cfRule>
    <cfRule type="expression" dxfId="2325" priority="6">
      <formula>J25&lt;0</formula>
    </cfRule>
  </conditionalFormatting>
  <conditionalFormatting sqref="K25:K38">
    <cfRule type="expression" dxfId="2324" priority="3">
      <formula>K25&gt;0</formula>
    </cfRule>
    <cfRule type="expression" dxfId="2323" priority="4">
      <formula>K25&lt;0</formula>
    </cfRule>
  </conditionalFormatting>
  <conditionalFormatting sqref="L25:L38">
    <cfRule type="expression" dxfId="2322" priority="1">
      <formula>L25&gt;0</formula>
    </cfRule>
    <cfRule type="expression" dxfId="23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0" priority="23">
      <formula>F34&gt;0</formula>
    </cfRule>
    <cfRule type="expression" dxfId="2319" priority="24">
      <formula>F34&lt;0</formula>
    </cfRule>
  </conditionalFormatting>
  <conditionalFormatting sqref="Q7">
    <cfRule type="expression" dxfId="2318" priority="21">
      <formula>Q7&gt;0</formula>
    </cfRule>
    <cfRule type="expression" dxfId="2317" priority="22">
      <formula>Q7&lt;0</formula>
    </cfRule>
  </conditionalFormatting>
  <conditionalFormatting sqref="Q8">
    <cfRule type="expression" dxfId="2316" priority="19">
      <formula>Q8&gt;0</formula>
    </cfRule>
    <cfRule type="expression" dxfId="2315" priority="20">
      <formula>Q8&lt;0</formula>
    </cfRule>
  </conditionalFormatting>
  <conditionalFormatting sqref="F25:F33">
    <cfRule type="expression" dxfId="2314" priority="17">
      <formula>F25&gt;0</formula>
    </cfRule>
    <cfRule type="expression" dxfId="2313" priority="18">
      <formula>F25&lt;0</formula>
    </cfRule>
  </conditionalFormatting>
  <conditionalFormatting sqref="H25:H33">
    <cfRule type="expression" dxfId="2312" priority="15">
      <formula>H25&gt;0</formula>
    </cfRule>
    <cfRule type="expression" dxfId="2311" priority="16">
      <formula>H25&lt;0</formula>
    </cfRule>
  </conditionalFormatting>
  <conditionalFormatting sqref="M46">
    <cfRule type="expression" dxfId="2310" priority="13">
      <formula>M46&gt;0</formula>
    </cfRule>
    <cfRule type="expression" dxfId="2309" priority="14">
      <formula>M46&lt;0</formula>
    </cfRule>
  </conditionalFormatting>
  <conditionalFormatting sqref="F79:F87 H79:H87">
    <cfRule type="expression" dxfId="2308" priority="11">
      <formula>F79&gt;0</formula>
    </cfRule>
    <cfRule type="expression" dxfId="2307" priority="12">
      <formula>F79&lt;0</formula>
    </cfRule>
  </conditionalFormatting>
  <conditionalFormatting sqref="F70:F78">
    <cfRule type="expression" dxfId="2306" priority="9">
      <formula>F70&gt;0</formula>
    </cfRule>
    <cfRule type="expression" dxfId="2305" priority="10">
      <formula>F70&lt;0</formula>
    </cfRule>
  </conditionalFormatting>
  <conditionalFormatting sqref="H70:H78">
    <cfRule type="expression" dxfId="2304" priority="7">
      <formula>H70&gt;0</formula>
    </cfRule>
    <cfRule type="expression" dxfId="2303" priority="8">
      <formula>H70&lt;0</formula>
    </cfRule>
  </conditionalFormatting>
  <conditionalFormatting sqref="J27:K27 J30:K30 J33:K33 J36:K36 J39:K39 J42:K42">
    <cfRule type="expression" dxfId="2302" priority="5">
      <formula>J27&gt;0</formula>
    </cfRule>
    <cfRule type="expression" dxfId="2301" priority="6">
      <formula>J27&lt;0</formula>
    </cfRule>
  </conditionalFormatting>
  <conditionalFormatting sqref="J28:K29 J31:K32 J34:K35 J37:K38 J40:K41">
    <cfRule type="expression" dxfId="2300" priority="3">
      <formula>J28&gt;0</formula>
    </cfRule>
    <cfRule type="expression" dxfId="2299" priority="4">
      <formula>J28&lt;0</formula>
    </cfRule>
  </conditionalFormatting>
  <conditionalFormatting sqref="L27:L42">
    <cfRule type="expression" dxfId="2298" priority="1">
      <formula>L27&gt;0</formula>
    </cfRule>
    <cfRule type="expression" dxfId="229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96" priority="9">
      <formula>F57&gt;0</formula>
    </cfRule>
    <cfRule type="expression" dxfId="2295" priority="10">
      <formula>F57&lt;0</formula>
    </cfRule>
  </conditionalFormatting>
  <conditionalFormatting sqref="Q7">
    <cfRule type="expression" dxfId="2294" priority="7">
      <formula>Q7&gt;0</formula>
    </cfRule>
    <cfRule type="expression" dxfId="2293" priority="8">
      <formula>Q7&lt;0</formula>
    </cfRule>
  </conditionalFormatting>
  <conditionalFormatting sqref="Q8">
    <cfRule type="expression" dxfId="2292" priority="5">
      <formula>Q8&gt;0</formula>
    </cfRule>
    <cfRule type="expression" dxfId="2291" priority="6">
      <formula>Q8&lt;0</formula>
    </cfRule>
  </conditionalFormatting>
  <conditionalFormatting sqref="F25:F56">
    <cfRule type="expression" dxfId="2290" priority="3">
      <formula>F25&gt;0</formula>
    </cfRule>
    <cfRule type="expression" dxfId="2289" priority="4">
      <formula>F25&lt;0</formula>
    </cfRule>
  </conditionalFormatting>
  <conditionalFormatting sqref="H25:H56">
    <cfRule type="expression" dxfId="2288" priority="1">
      <formula>H25&gt;0</formula>
    </cfRule>
    <cfRule type="expression" dxfId="228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1124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51.38</v>
      </c>
      <c r="R4" s="495">
        <v>-1.6500000000000001E-2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10276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10246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2.9279718914698421E-3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3.4254573764110549E-2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10246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>C27*(E27-D27)</f>
        <v>227.00000000000031</v>
      </c>
      <c r="G27" s="39">
        <f>D27*C27</f>
        <v>5118</v>
      </c>
      <c r="H27" s="222">
        <f>(E27-D27)/D27</f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>C28*(E28-D28)</f>
        <v>15.000000000000568</v>
      </c>
      <c r="G28" s="39">
        <f>D28*C28</f>
        <v>5123</v>
      </c>
      <c r="H28" s="222">
        <f>(E28-D28)/D28</f>
        <v>2.9279718914699531E-3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56.518000000000008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56.004200000000004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55.490400000000008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54.976600000000005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54.462800000000009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53.949000000000005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53.435200000000002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52.921400000000006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52.407600000000002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51.893800000000006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51.38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50.866199999999999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50.352400000000003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49.8386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49.324800000000003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48.811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48.297199999999997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47.783400000000007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47.269600000000004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46.755800000000001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46.242000000000004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6" priority="35">
      <formula>F47&gt;0</formula>
    </cfRule>
    <cfRule type="expression" dxfId="2285" priority="36">
      <formula>F47&lt;0</formula>
    </cfRule>
  </conditionalFormatting>
  <conditionalFormatting sqref="Q7">
    <cfRule type="expression" dxfId="2284" priority="33">
      <formula>Q7&gt;0</formula>
    </cfRule>
    <cfRule type="expression" dxfId="2283" priority="34">
      <formula>Q7&lt;0</formula>
    </cfRule>
  </conditionalFormatting>
  <conditionalFormatting sqref="Q8">
    <cfRule type="expression" dxfId="2282" priority="31">
      <formula>Q8&gt;0</formula>
    </cfRule>
    <cfRule type="expression" dxfId="2281" priority="32">
      <formula>Q8&lt;0</formula>
    </cfRule>
  </conditionalFormatting>
  <conditionalFormatting sqref="F30:F46">
    <cfRule type="expression" dxfId="2280" priority="29">
      <formula>F30&gt;0</formula>
    </cfRule>
    <cfRule type="expression" dxfId="2279" priority="30">
      <formula>F30&lt;0</formula>
    </cfRule>
  </conditionalFormatting>
  <conditionalFormatting sqref="H30:H46">
    <cfRule type="expression" dxfId="2278" priority="27">
      <formula>H30&gt;0</formula>
    </cfRule>
    <cfRule type="expression" dxfId="2277" priority="28">
      <formula>H30&lt;0</formula>
    </cfRule>
  </conditionalFormatting>
  <conditionalFormatting sqref="Q10">
    <cfRule type="expression" dxfId="2276" priority="25">
      <formula>Q10&gt;0</formula>
    </cfRule>
    <cfRule type="expression" dxfId="2275" priority="26">
      <formula>Q10&lt;0</formula>
    </cfRule>
  </conditionalFormatting>
  <conditionalFormatting sqref="J27:J38">
    <cfRule type="expression" dxfId="2274" priority="23">
      <formula>J27&gt;0</formula>
    </cfRule>
    <cfRule type="expression" dxfId="2273" priority="24">
      <formula>J27&lt;0</formula>
    </cfRule>
  </conditionalFormatting>
  <conditionalFormatting sqref="K27:K38">
    <cfRule type="expression" dxfId="2272" priority="21">
      <formula>K27&gt;0</formula>
    </cfRule>
    <cfRule type="expression" dxfId="2271" priority="22">
      <formula>K27&lt;0</formula>
    </cfRule>
  </conditionalFormatting>
  <conditionalFormatting sqref="L27:L38">
    <cfRule type="expression" dxfId="2270" priority="19">
      <formula>L27&gt;0</formula>
    </cfRule>
    <cfRule type="expression" dxfId="2269" priority="20">
      <formula>L27&lt;0</formula>
    </cfRule>
  </conditionalFormatting>
  <conditionalFormatting sqref="F89:F110">
    <cfRule type="expression" dxfId="2268" priority="17">
      <formula>F89&gt;0</formula>
    </cfRule>
    <cfRule type="expression" dxfId="2267" priority="18">
      <formula>F89&lt;0</formula>
    </cfRule>
  </conditionalFormatting>
  <conditionalFormatting sqref="H89:H110">
    <cfRule type="expression" dxfId="2266" priority="15">
      <formula>H89&gt;0</formula>
    </cfRule>
    <cfRule type="expression" dxfId="2265" priority="16">
      <formula>H89&lt;0</formula>
    </cfRule>
  </conditionalFormatting>
  <conditionalFormatting sqref="J89:J102">
    <cfRule type="expression" dxfId="2264" priority="13">
      <formula>J89&gt;0</formula>
    </cfRule>
    <cfRule type="expression" dxfId="2263" priority="14">
      <formula>J89&lt;0</formula>
    </cfRule>
  </conditionalFormatting>
  <conditionalFormatting sqref="K89:K102">
    <cfRule type="expression" dxfId="2262" priority="11">
      <formula>K89&gt;0</formula>
    </cfRule>
    <cfRule type="expression" dxfId="2261" priority="12">
      <formula>K89&lt;0</formula>
    </cfRule>
  </conditionalFormatting>
  <conditionalFormatting sqref="L89:L102">
    <cfRule type="expression" dxfId="2260" priority="9">
      <formula>L89&gt;0</formula>
    </cfRule>
    <cfRule type="expression" dxfId="2259" priority="10">
      <formula>L89&lt;0</formula>
    </cfRule>
  </conditionalFormatting>
  <conditionalFormatting sqref="F29">
    <cfRule type="expression" dxfId="2258" priority="7">
      <formula>F29&gt;0</formula>
    </cfRule>
    <cfRule type="expression" dxfId="2257" priority="8">
      <formula>F29&lt;0</formula>
    </cfRule>
  </conditionalFormatting>
  <conditionalFormatting sqref="H29">
    <cfRule type="expression" dxfId="2256" priority="5">
      <formula>H29&gt;0</formula>
    </cfRule>
    <cfRule type="expression" dxfId="2255" priority="6">
      <formula>H29&lt;0</formula>
    </cfRule>
  </conditionalFormatting>
  <conditionalFormatting sqref="F25:F28 H25:H28">
    <cfRule type="expression" dxfId="2254" priority="1">
      <formula>F25&gt;0</formula>
    </cfRule>
    <cfRule type="expression" dxfId="225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1122</v>
      </c>
      <c r="U2" t="s">
        <v>1244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69.5</v>
      </c>
      <c r="R4" s="475">
        <v>6.4999999999999997E-3</v>
      </c>
      <c r="T4" s="156" t="s">
        <v>1259</v>
      </c>
      <c r="U4" s="1" t="s">
        <v>1260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10425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975.20999999999549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778</v>
      </c>
      <c r="U8" s="475" t="s">
        <v>1257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8.0646833212397642E-2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2.8776978417266189E-2</v>
      </c>
      <c r="R11">
        <v>0.5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Q4/(6.87+7.08)*2</f>
        <v>9.9641577060931912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76.45</v>
      </c>
    </row>
    <row r="22" spans="1:16" x14ac:dyDescent="0.25">
      <c r="O22" s="81">
        <v>1.0900000000000001</v>
      </c>
      <c r="P22" s="81">
        <f t="shared" ref="P22:P41" si="0">O22*$Q$4</f>
        <v>75.75500000000001</v>
      </c>
    </row>
    <row r="23" spans="1:16" x14ac:dyDescent="0.25">
      <c r="O23" s="81">
        <v>1.08</v>
      </c>
      <c r="P23" s="81">
        <f t="shared" si="0"/>
        <v>75.06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74.365000000000009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1">C25*(E25-D25)</f>
        <v>0</v>
      </c>
      <c r="G25" s="39">
        <f t="shared" ref="G25" si="2">D25*C25</f>
        <v>6488</v>
      </c>
      <c r="H25" s="222">
        <f t="shared" ref="H25" si="3">(E25-D25)/D25</f>
        <v>0</v>
      </c>
      <c r="I25" s="39"/>
      <c r="J25" s="39"/>
      <c r="K25" s="39">
        <f t="shared" ref="K25:K28" si="4">$Q$10+F25</f>
        <v>197.20999999999549</v>
      </c>
      <c r="L25" s="39">
        <v>9.48</v>
      </c>
      <c r="O25" s="81">
        <v>1.06</v>
      </c>
      <c r="P25" s="81">
        <f t="shared" si="0"/>
        <v>73.67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5">C26*(E26-D26)</f>
        <v>-1.9999999999996021</v>
      </c>
      <c r="G26" s="39">
        <f t="shared" ref="G26" si="6">D26*C26</f>
        <v>6488</v>
      </c>
      <c r="H26" s="222">
        <f t="shared" ref="H26" si="7">(E26-D26)/D26</f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72.975000000000009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8">C27*(E27-D27)</f>
        <v>-33.499499999998505</v>
      </c>
      <c r="G27" s="39">
        <f t="shared" ref="G27" si="9">D27*C27</f>
        <v>9646.9994999999999</v>
      </c>
      <c r="H27" s="222">
        <f t="shared" ref="H27" si="10">(E27-D27)/D27</f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72.28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ref="F28:F29" si="11">C28*(E28-D28)</f>
        <v>86.500500000001068</v>
      </c>
      <c r="G28" s="39">
        <f t="shared" ref="G28:G29" si="12">D28*C28</f>
        <v>9646.9994999999999</v>
      </c>
      <c r="H28" s="222">
        <f t="shared" ref="H28:H29" si="13">(E28-D28)/D28</f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71.585000000000008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1"/>
        <v>710.50050000000056</v>
      </c>
      <c r="G29" s="39">
        <f t="shared" si="12"/>
        <v>9646.9994999999999</v>
      </c>
      <c r="H29" s="222">
        <f t="shared" si="13"/>
        <v>7.3649894975116426E-2</v>
      </c>
      <c r="I29" s="39"/>
      <c r="J29" s="39"/>
      <c r="K29" s="39">
        <f>$Q$10+F29</f>
        <v>907.71049999999605</v>
      </c>
      <c r="L29" s="39"/>
      <c r="O29" s="81">
        <v>1.02</v>
      </c>
      <c r="P29" s="81">
        <f t="shared" si="0"/>
        <v>70.89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ref="F30" si="14">C30*(E30-D30)</f>
        <v>778.00050000000101</v>
      </c>
      <c r="G30" s="39">
        <f t="shared" ref="G30" si="15">D30*C30</f>
        <v>9646.9994999999999</v>
      </c>
      <c r="H30" s="222">
        <f t="shared" ref="H30" si="16">(E30-D30)/D30</f>
        <v>8.0646889221876822E-2</v>
      </c>
      <c r="I30" s="39"/>
      <c r="J30" s="39"/>
      <c r="K30" s="39">
        <v>975</v>
      </c>
      <c r="L30" s="39"/>
      <c r="O30" s="81">
        <v>1.01</v>
      </c>
      <c r="P30" s="81">
        <f t="shared" si="0"/>
        <v>70.195000000000007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</v>
      </c>
      <c r="P31" s="81">
        <f t="shared" si="0"/>
        <v>69.5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0.99</v>
      </c>
      <c r="P32" s="81">
        <f t="shared" si="0"/>
        <v>68.804999999999993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68.11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67.414999999999992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66.72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66.024999999999991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65.33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64.635000000000005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63.940000000000005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63.245000000000005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62.550000000000004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7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7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7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7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7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7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8">C84*(E84-D84)</f>
        <v>1.6000000000002501</v>
      </c>
      <c r="G84" s="363">
        <f t="shared" ref="G84:G107" si="19">D84*C84</f>
        <v>1817</v>
      </c>
      <c r="H84" s="364">
        <f t="shared" ref="H84:H107" si="20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8"/>
        <v>-28.199999999999932</v>
      </c>
      <c r="G85" s="363">
        <f t="shared" si="19"/>
        <v>1817</v>
      </c>
      <c r="H85" s="364">
        <f t="shared" si="20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8"/>
        <v>-5.7999999999998408</v>
      </c>
      <c r="G86" s="363">
        <f t="shared" si="19"/>
        <v>1817</v>
      </c>
      <c r="H86" s="364">
        <f t="shared" si="20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8"/>
        <v>-84.599999999999795</v>
      </c>
      <c r="G87" s="363">
        <f t="shared" si="19"/>
        <v>3568.2</v>
      </c>
      <c r="H87" s="364">
        <f t="shared" si="20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8"/>
        <v>-112.1999999999997</v>
      </c>
      <c r="G88" s="363">
        <f t="shared" si="19"/>
        <v>3568.2</v>
      </c>
      <c r="H88" s="364">
        <f t="shared" si="20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8"/>
        <v>-204.20000000000016</v>
      </c>
      <c r="G89" s="363">
        <f t="shared" si="19"/>
        <v>3568.2</v>
      </c>
      <c r="H89" s="364">
        <f t="shared" si="20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8"/>
        <v>-304.80000000000018</v>
      </c>
      <c r="G90" s="363">
        <f t="shared" si="19"/>
        <v>6830.4</v>
      </c>
      <c r="H90" s="364">
        <f t="shared" si="20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8"/>
        <v>-905.59999999999945</v>
      </c>
      <c r="G91" s="363">
        <f t="shared" si="19"/>
        <v>6830.4</v>
      </c>
      <c r="H91" s="364">
        <f t="shared" si="20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8"/>
        <v>-679.19999999999959</v>
      </c>
      <c r="G92" s="363">
        <f t="shared" si="19"/>
        <v>6830.4</v>
      </c>
      <c r="H92" s="364">
        <f t="shared" si="20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8"/>
        <v>-499.19999999999959</v>
      </c>
      <c r="G93" s="363">
        <f t="shared" si="19"/>
        <v>6830.4</v>
      </c>
      <c r="H93" s="364">
        <f t="shared" si="20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8"/>
        <v>-216.7999999999995</v>
      </c>
      <c r="G94" s="363">
        <f t="shared" si="19"/>
        <v>6830.4</v>
      </c>
      <c r="H94" s="364">
        <f t="shared" si="20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8"/>
        <v>-305.59999999999945</v>
      </c>
      <c r="G95" s="363">
        <f t="shared" si="19"/>
        <v>6830.4</v>
      </c>
      <c r="H95" s="364">
        <f t="shared" si="20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8"/>
        <v>-487.00000000000045</v>
      </c>
      <c r="G96" s="363">
        <f t="shared" si="19"/>
        <v>8436</v>
      </c>
      <c r="H96" s="364">
        <f t="shared" si="20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8"/>
        <v>-615.47040000000015</v>
      </c>
      <c r="G97" s="363">
        <f t="shared" si="19"/>
        <v>14610.4704</v>
      </c>
      <c r="H97" s="364">
        <f t="shared" si="20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8"/>
        <v>-614.26960000000065</v>
      </c>
      <c r="G98" s="363">
        <f t="shared" si="19"/>
        <v>11499.269600000001</v>
      </c>
      <c r="H98" s="364">
        <f t="shared" si="20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8"/>
        <v>-998.47080000000028</v>
      </c>
      <c r="G99" s="363">
        <f t="shared" si="19"/>
        <v>14462.470799999999</v>
      </c>
      <c r="H99" s="364">
        <f t="shared" si="20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8"/>
        <v>-327.07079999999962</v>
      </c>
      <c r="G100" s="363">
        <f t="shared" si="19"/>
        <v>14462.470799999999</v>
      </c>
      <c r="H100" s="364">
        <f t="shared" si="20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8"/>
        <v>-105.65999999999804</v>
      </c>
      <c r="G101" s="363">
        <f t="shared" si="19"/>
        <v>14462.46</v>
      </c>
      <c r="H101" s="364">
        <f t="shared" si="20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8"/>
        <v>-24.939599999999871</v>
      </c>
      <c r="G102" s="363">
        <f t="shared" si="19"/>
        <v>11247.339599999999</v>
      </c>
      <c r="H102" s="364">
        <f t="shared" si="20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8"/>
        <v>159.86040000000116</v>
      </c>
      <c r="G103" s="363">
        <f t="shared" si="19"/>
        <v>11247.339599999999</v>
      </c>
      <c r="H103" s="364">
        <f t="shared" si="20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8"/>
        <v>129.52199999999976</v>
      </c>
      <c r="G104" s="363">
        <f t="shared" si="19"/>
        <v>4751.4780000000001</v>
      </c>
      <c r="H104" s="364">
        <f t="shared" si="20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8"/>
        <v>32.322000000000344</v>
      </c>
      <c r="G105" s="363">
        <f t="shared" si="19"/>
        <v>4751.4780000000001</v>
      </c>
      <c r="H105" s="364">
        <f t="shared" si="20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8"/>
        <v>-42.078000000000202</v>
      </c>
      <c r="G106" s="363">
        <f t="shared" si="19"/>
        <v>4751.4780000000001</v>
      </c>
      <c r="H106" s="364">
        <f t="shared" si="20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8"/>
        <v>-73.800000000000239</v>
      </c>
      <c r="G107" s="363">
        <f t="shared" si="19"/>
        <v>4751.3999999999996</v>
      </c>
      <c r="H107" s="364">
        <f t="shared" si="20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2" priority="21">
      <formula>F57&gt;0</formula>
    </cfRule>
    <cfRule type="expression" dxfId="2251" priority="22">
      <formula>F57&lt;0</formula>
    </cfRule>
  </conditionalFormatting>
  <conditionalFormatting sqref="Q7">
    <cfRule type="expression" dxfId="2250" priority="19">
      <formula>Q7&gt;0</formula>
    </cfRule>
    <cfRule type="expression" dxfId="2249" priority="20">
      <formula>Q7&lt;0</formula>
    </cfRule>
  </conditionalFormatting>
  <conditionalFormatting sqref="Q8">
    <cfRule type="expression" dxfId="2248" priority="17">
      <formula>Q8&gt;0</formula>
    </cfRule>
    <cfRule type="expression" dxfId="2247" priority="18">
      <formula>Q8&lt;0</formula>
    </cfRule>
  </conditionalFormatting>
  <conditionalFormatting sqref="M58">
    <cfRule type="expression" dxfId="2246" priority="11">
      <formula>M58&gt;0</formula>
    </cfRule>
    <cfRule type="expression" dxfId="2245" priority="12">
      <formula>M58&lt;0</formula>
    </cfRule>
  </conditionalFormatting>
  <conditionalFormatting sqref="F84:F115">
    <cfRule type="expression" dxfId="2244" priority="9">
      <formula>F84&gt;0</formula>
    </cfRule>
    <cfRule type="expression" dxfId="2243" priority="10">
      <formula>F84&lt;0</formula>
    </cfRule>
  </conditionalFormatting>
  <conditionalFormatting sqref="H84:H115">
    <cfRule type="expression" dxfId="2242" priority="7">
      <formula>H84&gt;0</formula>
    </cfRule>
    <cfRule type="expression" dxfId="2241" priority="8">
      <formula>H84&lt;0</formula>
    </cfRule>
  </conditionalFormatting>
  <conditionalFormatting sqref="F25:F56 H25:H56">
    <cfRule type="expression" dxfId="2240" priority="5">
      <formula>F25&gt;0</formula>
    </cfRule>
    <cfRule type="expression" dxfId="2239" priority="6">
      <formula>F25&lt;0</formula>
    </cfRule>
  </conditionalFormatting>
  <conditionalFormatting sqref="J29:K38 J28 K25:K28">
    <cfRule type="expression" dxfId="2238" priority="1">
      <formula>J25&gt;0</formula>
    </cfRule>
    <cfRule type="expression" dxfId="2237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6" priority="21">
      <formula>F47&gt;0</formula>
    </cfRule>
    <cfRule type="expression" dxfId="2235" priority="22">
      <formula>F47&lt;0</formula>
    </cfRule>
  </conditionalFormatting>
  <conditionalFormatting sqref="Q7">
    <cfRule type="expression" dxfId="2234" priority="19">
      <formula>Q7&gt;0</formula>
    </cfRule>
    <cfRule type="expression" dxfId="2233" priority="20">
      <formula>Q7&lt;0</formula>
    </cfRule>
  </conditionalFormatting>
  <conditionalFormatting sqref="Q8">
    <cfRule type="expression" dxfId="2232" priority="17">
      <formula>Q8&gt;0</formula>
    </cfRule>
    <cfRule type="expression" dxfId="2231" priority="18">
      <formula>Q8&lt;0</formula>
    </cfRule>
  </conditionalFormatting>
  <conditionalFormatting sqref="F25:F46">
    <cfRule type="expression" dxfId="2230" priority="15">
      <formula>F25&gt;0</formula>
    </cfRule>
    <cfRule type="expression" dxfId="2229" priority="16">
      <formula>F25&lt;0</formula>
    </cfRule>
  </conditionalFormatting>
  <conditionalFormatting sqref="H25:H46">
    <cfRule type="expression" dxfId="2228" priority="13">
      <formula>H25&gt;0</formula>
    </cfRule>
    <cfRule type="expression" dxfId="2227" priority="14">
      <formula>H25&lt;0</formula>
    </cfRule>
  </conditionalFormatting>
  <conditionalFormatting sqref="F89:F110">
    <cfRule type="expression" dxfId="2226" priority="11">
      <formula>F89&gt;0</formula>
    </cfRule>
    <cfRule type="expression" dxfId="2225" priority="12">
      <formula>F89&lt;0</formula>
    </cfRule>
  </conditionalFormatting>
  <conditionalFormatting sqref="H89:H110">
    <cfRule type="expression" dxfId="2224" priority="9">
      <formula>H89&gt;0</formula>
    </cfRule>
    <cfRule type="expression" dxfId="2223" priority="10">
      <formula>H89&lt;0</formula>
    </cfRule>
  </conditionalFormatting>
  <conditionalFormatting sqref="Q10">
    <cfRule type="expression" dxfId="2222" priority="7">
      <formula>Q10&gt;0</formula>
    </cfRule>
    <cfRule type="expression" dxfId="2221" priority="8">
      <formula>Q10&lt;0</formula>
    </cfRule>
  </conditionalFormatting>
  <conditionalFormatting sqref="J25:J38">
    <cfRule type="expression" dxfId="2220" priority="5">
      <formula>J25&gt;0</formula>
    </cfRule>
    <cfRule type="expression" dxfId="2219" priority="6">
      <formula>J25&lt;0</formula>
    </cfRule>
  </conditionalFormatting>
  <conditionalFormatting sqref="K25:K38">
    <cfRule type="expression" dxfId="2218" priority="3">
      <formula>K25&gt;0</formula>
    </cfRule>
    <cfRule type="expression" dxfId="2217" priority="4">
      <formula>K25&lt;0</formula>
    </cfRule>
  </conditionalFormatting>
  <conditionalFormatting sqref="L25:L38">
    <cfRule type="expression" dxfId="2216" priority="1">
      <formula>L25&gt;0</formula>
    </cfRule>
    <cfRule type="expression" dxfId="22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9.1080217391304146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20.079999999999998</v>
      </c>
      <c r="R4" s="475">
        <v>-1.47E-2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46183.999999999993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20948.449999999953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39851.121000001665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25235.550000000039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1.2046499860371576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9.9601593625498024E-3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31.87301587301587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24.497599999999998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24.296799999999998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24.095999999999997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23.895199999999996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23.694399999999998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23.493599999999997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23.292799999999996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23.091999999999995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22.891199999999998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22.690399999999997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22.489599999999999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22.288799999999998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22.088000000000001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21.8872</v>
      </c>
      <c r="U37" s="121">
        <v>43285</v>
      </c>
      <c r="V37" s="737" t="s">
        <v>1134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21.686399999999999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21.485599999999998</v>
      </c>
      <c r="U39" s="121">
        <v>43297</v>
      </c>
      <c r="V39" s="737" t="s">
        <v>1189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21.284800000000001</v>
      </c>
      <c r="U40" s="121">
        <v>43299</v>
      </c>
      <c r="V40" s="737" t="s">
        <v>1194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21.084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20.883199999999999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20.682399999999998</v>
      </c>
      <c r="U43" s="824">
        <v>43313</v>
      </c>
      <c r="V43" s="737" t="s">
        <v>1218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20.4816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20.280799999999999</v>
      </c>
      <c r="U45" s="849">
        <v>43319</v>
      </c>
      <c r="V45" s="737" t="s">
        <v>1162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20.079999999999998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19.879199999999997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19.678399999999996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19.477599999999999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19.276799999999998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19.075999999999997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18.875199999999996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18.674399999999999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18.473599999999998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18.2728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18.071999999999999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17.871199999999998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17.670399999999997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17.4696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17.268799999999999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17.067999999999998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2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1111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1188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C93" s="4"/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28000</v>
      </c>
      <c r="D96" s="18"/>
      <c r="E96" s="18"/>
      <c r="F96" s="18">
        <f>SUM(F2:F95)</f>
        <v>456679.05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25700</v>
      </c>
      <c r="D97" s="343"/>
      <c r="E97" s="343"/>
      <c r="F97" s="344">
        <f>SumByColor($A$97, F2:F95)</f>
        <v>409848</v>
      </c>
      <c r="G97" s="343"/>
      <c r="H97" s="343">
        <f>SumByColor($A$97, H2:H95)</f>
        <v>25700</v>
      </c>
      <c r="I97" s="343"/>
      <c r="J97" s="344"/>
      <c r="K97" s="344">
        <f>SumByColor($A$97, K2:K95)</f>
        <v>434025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490</v>
      </c>
      <c r="K100" s="220" t="s">
        <v>150</v>
      </c>
      <c r="L100" s="220" t="s">
        <v>902</v>
      </c>
    </row>
    <row r="101" spans="1:13" x14ac:dyDescent="0.25">
      <c r="A101" t="s">
        <v>424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436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744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751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921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5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1:12" x14ac:dyDescent="0.25">
      <c r="A257">
        <v>300</v>
      </c>
      <c r="B257" s="150">
        <v>43320</v>
      </c>
      <c r="C257" s="10">
        <v>2300</v>
      </c>
      <c r="D257" s="233">
        <v>9.1080000000000005</v>
      </c>
      <c r="E257" s="39">
        <v>20.14</v>
      </c>
      <c r="F257" s="39">
        <f t="shared" ref="F257" si="50">C257*(E257-D257)</f>
        <v>25373.599999999999</v>
      </c>
      <c r="G257" s="39">
        <f t="shared" ref="G257" si="51">D257*C257</f>
        <v>20948.400000000001</v>
      </c>
      <c r="H257" s="222">
        <f t="shared" ref="H257" si="52">(E257-D257)/D257</f>
        <v>1.2112428634167764</v>
      </c>
      <c r="I257" s="39"/>
      <c r="J257" s="39"/>
      <c r="K257" s="39">
        <v>39989</v>
      </c>
      <c r="L257" s="39">
        <v>66.84</v>
      </c>
    </row>
    <row r="258" spans="1:12" x14ac:dyDescent="0.25">
      <c r="A258">
        <v>300</v>
      </c>
      <c r="B258" s="150">
        <v>43322</v>
      </c>
      <c r="C258" s="10">
        <v>2300</v>
      </c>
      <c r="D258" s="233">
        <v>9.1080000000000005</v>
      </c>
      <c r="E258" s="39">
        <v>20.38</v>
      </c>
      <c r="F258" s="39">
        <f t="shared" ref="F258:F259" si="53">C258*(E258-D258)</f>
        <v>25925.599999999995</v>
      </c>
      <c r="G258" s="39">
        <f t="shared" ref="G258:G259" si="54">D258*C258</f>
        <v>20948.400000000001</v>
      </c>
      <c r="H258" s="222">
        <f t="shared" ref="H258:H259" si="55">(E258-D258)/D258</f>
        <v>1.2375933245498461</v>
      </c>
      <c r="I258" s="39"/>
      <c r="J258" s="39"/>
      <c r="K258" s="39">
        <v>40541</v>
      </c>
      <c r="L258" s="39">
        <v>67.760000000000005</v>
      </c>
    </row>
    <row r="259" spans="1:12" x14ac:dyDescent="0.25">
      <c r="A259">
        <v>600</v>
      </c>
      <c r="B259" s="150">
        <v>43325</v>
      </c>
      <c r="C259" s="10">
        <v>2300</v>
      </c>
      <c r="D259" s="233">
        <v>9.1080000000000005</v>
      </c>
      <c r="E259" s="39">
        <v>20.079999999999998</v>
      </c>
      <c r="F259" s="39">
        <f t="shared" si="53"/>
        <v>25235.599999999995</v>
      </c>
      <c r="G259" s="39">
        <f t="shared" si="54"/>
        <v>20948.400000000001</v>
      </c>
      <c r="H259" s="222">
        <f t="shared" si="55"/>
        <v>1.2046552481335087</v>
      </c>
      <c r="I259" s="39"/>
      <c r="J259" s="39"/>
      <c r="K259" s="39">
        <v>39851</v>
      </c>
      <c r="L259" s="39">
        <v>67.38</v>
      </c>
    </row>
    <row r="260" spans="1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1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1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1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1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1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1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6">IF(C267=0, 0,D267*C267)</f>
        <v>68120</v>
      </c>
      <c r="H267" s="365">
        <f t="shared" ref="H267:H273" si="57">IF(C267=0, D267, (E267-D267)/D267)</f>
        <v>-0.48091603053435117</v>
      </c>
      <c r="I267" s="363"/>
    </row>
    <row r="268" spans="1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6"/>
        <v>0</v>
      </c>
      <c r="H268" s="365" t="str">
        <f t="shared" si="57"/>
        <v>N/A</v>
      </c>
      <c r="I268" s="363"/>
    </row>
    <row r="269" spans="1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6"/>
        <v>0</v>
      </c>
      <c r="H269" s="365" t="str">
        <f t="shared" si="57"/>
        <v>N/A</v>
      </c>
      <c r="I269" s="363"/>
    </row>
    <row r="270" spans="1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6"/>
        <v>75600</v>
      </c>
      <c r="H270" s="365">
        <f t="shared" si="57"/>
        <v>-0.39517195767195767</v>
      </c>
      <c r="I270" s="363"/>
    </row>
    <row r="271" spans="1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6"/>
        <v>0</v>
      </c>
      <c r="H271" s="365" t="str">
        <f t="shared" si="57"/>
        <v>N/A</v>
      </c>
      <c r="I271" s="363"/>
    </row>
    <row r="272" spans="1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6"/>
        <v>82367.28</v>
      </c>
      <c r="H272" s="365">
        <f t="shared" si="57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6"/>
        <v>0</v>
      </c>
      <c r="H273" s="365" t="str">
        <f t="shared" si="57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8">C275*(E275-D275)</f>
        <v>-29017.579999999998</v>
      </c>
      <c r="G275" s="363">
        <f t="shared" ref="G275:G304" si="59">D275*C275</f>
        <v>91417.900000000009</v>
      </c>
      <c r="H275" s="364">
        <f t="shared" ref="H275:H304" si="60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8"/>
        <v>-31836.35999999999</v>
      </c>
      <c r="G276" s="363">
        <f t="shared" si="59"/>
        <v>101483.62</v>
      </c>
      <c r="H276" s="364">
        <f t="shared" si="60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8"/>
        <v>-34009.06</v>
      </c>
      <c r="G277" s="363">
        <f t="shared" si="59"/>
        <v>109418.42</v>
      </c>
      <c r="H277" s="364">
        <f t="shared" si="60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8"/>
        <v>-34008.920000000006</v>
      </c>
      <c r="G278" s="363">
        <f t="shared" si="59"/>
        <v>101358.28000000001</v>
      </c>
      <c r="H278" s="364">
        <f t="shared" si="60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8"/>
        <v>-39575.879999999997</v>
      </c>
      <c r="G279" s="363">
        <f t="shared" si="59"/>
        <v>108716.71999999999</v>
      </c>
      <c r="H279" s="364">
        <f t="shared" si="60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8"/>
        <v>-38892.919999999991</v>
      </c>
      <c r="G280" s="363">
        <f t="shared" si="59"/>
        <v>110180.68</v>
      </c>
      <c r="H280" s="364">
        <f t="shared" si="60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8"/>
        <v>-39649.22</v>
      </c>
      <c r="G281" s="363">
        <f t="shared" si="59"/>
        <v>101232.94</v>
      </c>
      <c r="H281" s="364">
        <f t="shared" si="60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8"/>
        <v>-41303.94</v>
      </c>
      <c r="G282" s="363">
        <f t="shared" si="59"/>
        <v>94046.46</v>
      </c>
      <c r="H282" s="364">
        <f t="shared" si="60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8"/>
        <v>-42699.159999999996</v>
      </c>
      <c r="G283" s="363">
        <f t="shared" si="59"/>
        <v>101024.04</v>
      </c>
      <c r="H283" s="364">
        <f t="shared" si="60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8"/>
        <v>-47715.600000000006</v>
      </c>
      <c r="G284" s="363">
        <f t="shared" si="59"/>
        <v>107500.44</v>
      </c>
      <c r="H284" s="364">
        <f t="shared" si="60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8"/>
        <v>-46809.119999999995</v>
      </c>
      <c r="G285" s="363">
        <f t="shared" si="59"/>
        <v>113864.21999999999</v>
      </c>
      <c r="H285" s="364">
        <f t="shared" si="60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8"/>
        <v>-47694.16</v>
      </c>
      <c r="G286" s="363">
        <f t="shared" si="59"/>
        <v>126525.44</v>
      </c>
      <c r="H286" s="364">
        <f t="shared" si="60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8"/>
        <v>-48128</v>
      </c>
      <c r="G287" s="363">
        <f t="shared" si="59"/>
        <v>129280</v>
      </c>
      <c r="H287" s="364">
        <f t="shared" si="60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8"/>
        <v>-48155.4</v>
      </c>
      <c r="G288" s="363">
        <f t="shared" si="59"/>
        <v>113708.88</v>
      </c>
      <c r="H288" s="364">
        <f t="shared" si="60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8"/>
        <v>-42239.579999999994</v>
      </c>
      <c r="G289" s="363">
        <f t="shared" si="59"/>
        <v>100564.46</v>
      </c>
      <c r="H289" s="364">
        <f t="shared" si="60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8"/>
        <v>-42072.46</v>
      </c>
      <c r="G290" s="363">
        <f t="shared" si="59"/>
        <v>100397.34000000001</v>
      </c>
      <c r="H290" s="364">
        <f t="shared" si="60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8"/>
        <v>-45543.96</v>
      </c>
      <c r="G291" s="363">
        <f t="shared" si="59"/>
        <v>132958.98000000001</v>
      </c>
      <c r="H291" s="364">
        <f t="shared" si="60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8"/>
        <v>-45906.62000000001</v>
      </c>
      <c r="G292" s="363">
        <f t="shared" si="59"/>
        <v>158980.96</v>
      </c>
      <c r="H292" s="364">
        <f t="shared" si="60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8"/>
        <v>-51777.299999999996</v>
      </c>
      <c r="G293" s="363">
        <f t="shared" si="59"/>
        <v>171590.94</v>
      </c>
      <c r="H293" s="365">
        <f t="shared" si="60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8"/>
        <v>-49664.193999999989</v>
      </c>
      <c r="G294" s="363">
        <f t="shared" si="59"/>
        <v>158920.21399999998</v>
      </c>
      <c r="H294" s="365">
        <f t="shared" si="60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8"/>
        <v>-47987.500000000015</v>
      </c>
      <c r="G295" s="363">
        <f t="shared" si="59"/>
        <v>145958.78</v>
      </c>
      <c r="H295" s="365">
        <f t="shared" si="60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8"/>
        <v>-47702.966000000015</v>
      </c>
      <c r="G296" s="363">
        <f t="shared" si="59"/>
        <v>158434.24600000001</v>
      </c>
      <c r="H296" s="365">
        <f t="shared" si="60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8"/>
        <v>-60971.399999999987</v>
      </c>
      <c r="G297" s="363">
        <f t="shared" si="59"/>
        <v>170139.24</v>
      </c>
      <c r="H297" s="365">
        <f t="shared" si="60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8"/>
        <v>-77656.859999999986</v>
      </c>
      <c r="G298" s="363">
        <f t="shared" si="59"/>
        <v>166354.54</v>
      </c>
      <c r="H298" s="365">
        <f t="shared" si="60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8"/>
        <v>-85359.959999999992</v>
      </c>
      <c r="G299" s="363">
        <f t="shared" si="59"/>
        <v>169945.68</v>
      </c>
      <c r="H299" s="365">
        <f t="shared" si="60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8"/>
        <v>-100883.47199999999</v>
      </c>
      <c r="G300" s="363">
        <f t="shared" si="59"/>
        <v>169887.61199999999</v>
      </c>
      <c r="H300" s="364">
        <f t="shared" si="60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8"/>
        <v>-97651.02</v>
      </c>
      <c r="G301" s="363">
        <f t="shared" si="59"/>
        <v>169848.9</v>
      </c>
      <c r="H301" s="364">
        <f t="shared" si="60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8"/>
        <v>-97231.731999999989</v>
      </c>
      <c r="G302" s="363">
        <f t="shared" si="59"/>
        <v>165974.95199999999</v>
      </c>
      <c r="H302" s="364">
        <f t="shared" si="60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8"/>
        <v>-97234.865999999995</v>
      </c>
      <c r="G303" s="363">
        <f t="shared" si="59"/>
        <v>169723.08599999998</v>
      </c>
      <c r="H303" s="364">
        <f t="shared" si="60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8"/>
        <v>-104373.632</v>
      </c>
      <c r="G304" s="363">
        <f t="shared" si="59"/>
        <v>197776.17199999999</v>
      </c>
      <c r="H304" s="364">
        <f t="shared" si="60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8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8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61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61"/>
        <v>-94166.28</v>
      </c>
      <c r="G308" s="363">
        <f t="shared" ref="G308:G315" si="62">IF(C308=0, 0,D308*C308)</f>
        <v>165387.56</v>
      </c>
      <c r="H308" s="364">
        <f t="shared" ref="H308:H315" si="63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61"/>
        <v>-91969.787999999986</v>
      </c>
      <c r="G309" s="363">
        <f t="shared" si="62"/>
        <v>157393.788</v>
      </c>
      <c r="H309" s="364">
        <f t="shared" si="63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61"/>
        <v>-91154.7</v>
      </c>
      <c r="G310" s="363">
        <f t="shared" si="62"/>
        <v>145246.5</v>
      </c>
      <c r="H310" s="364">
        <f t="shared" si="63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61"/>
        <v>-92238.461999999985</v>
      </c>
      <c r="G311" s="363">
        <f t="shared" si="62"/>
        <v>161141.78199999998</v>
      </c>
      <c r="H311" s="364">
        <f t="shared" si="63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61"/>
        <v>-89571.54800000001</v>
      </c>
      <c r="G312" s="363">
        <f t="shared" si="62"/>
        <v>152607.92800000001</v>
      </c>
      <c r="H312" s="364">
        <f t="shared" si="63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61"/>
        <v>-89550.534</v>
      </c>
      <c r="G313" s="363">
        <f t="shared" si="62"/>
        <v>169006.91400000002</v>
      </c>
      <c r="H313" s="364">
        <f t="shared" si="63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61"/>
        <v>-89678.238000000012</v>
      </c>
      <c r="G314" s="363">
        <f t="shared" si="62"/>
        <v>165029.61800000002</v>
      </c>
      <c r="H314" s="364">
        <f t="shared" si="63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61"/>
        <v>-89511.821999999986</v>
      </c>
      <c r="G315" s="363">
        <f t="shared" si="62"/>
        <v>168968.20199999999</v>
      </c>
      <c r="H315" s="364">
        <f t="shared" si="63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64">C316*(E316-D316)</f>
        <v>-89632.347999999984</v>
      </c>
      <c r="G316" s="363">
        <f t="shared" ref="G316:G327" si="65">IF(C316=0, 0,D316*C316)</f>
        <v>164983.728</v>
      </c>
      <c r="H316" s="364">
        <f t="shared" ref="H316:H367" si="66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64"/>
        <v>-93372.971999999994</v>
      </c>
      <c r="G317" s="363">
        <f t="shared" si="65"/>
        <v>172761.372</v>
      </c>
      <c r="H317" s="364">
        <f t="shared" si="66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64"/>
        <v>-91747.44</v>
      </c>
      <c r="G318" s="363">
        <f t="shared" si="65"/>
        <v>168784.32</v>
      </c>
      <c r="H318" s="364">
        <f t="shared" si="66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64"/>
        <v>-80757.467999999993</v>
      </c>
      <c r="G319" s="363">
        <f t="shared" si="65"/>
        <v>159727.26799999998</v>
      </c>
      <c r="H319" s="365">
        <f t="shared" si="66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64"/>
        <v>-72386.955999999976</v>
      </c>
      <c r="G320" s="363">
        <f t="shared" si="65"/>
        <v>164888.61599999998</v>
      </c>
      <c r="H320" s="365">
        <f t="shared" si="66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64"/>
        <v>-62830.615999999987</v>
      </c>
      <c r="G321" s="363">
        <f t="shared" si="65"/>
        <v>164888.61599999998</v>
      </c>
      <c r="H321" s="365">
        <f t="shared" si="66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64"/>
        <v>-66133.584000000003</v>
      </c>
      <c r="G322" s="363">
        <f t="shared" si="65"/>
        <v>164387.60399999999</v>
      </c>
      <c r="H322" s="365">
        <f t="shared" si="66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64"/>
        <v>-61160.576000000008</v>
      </c>
      <c r="G323" s="363">
        <f t="shared" si="65"/>
        <v>164331.93599999999</v>
      </c>
      <c r="H323" s="365">
        <f t="shared" si="66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64"/>
        <v>-58033.889999999992</v>
      </c>
      <c r="G324" s="363">
        <f t="shared" si="65"/>
        <v>164266.99</v>
      </c>
      <c r="H324" s="365">
        <f t="shared" si="66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64"/>
        <v>-56328.439999999988</v>
      </c>
      <c r="G325" s="363">
        <f t="shared" si="65"/>
        <v>148531.07999999999</v>
      </c>
      <c r="H325" s="365">
        <f t="shared" si="66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64"/>
        <v>-57894.720000000016</v>
      </c>
      <c r="G326" s="363">
        <f t="shared" si="65"/>
        <v>163942.26</v>
      </c>
      <c r="H326" s="364">
        <f t="shared" si="66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64"/>
        <v>-58904.104000000007</v>
      </c>
      <c r="G327" s="363">
        <f t="shared" si="65"/>
        <v>167796.78400000001</v>
      </c>
      <c r="H327" s="364">
        <f t="shared" si="66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7">C328*(E328-D328)</f>
        <v>-69928.587000000014</v>
      </c>
      <c r="G328" s="363">
        <f t="shared" ref="G328:G367" si="68">IF(C328=0, 0,D328*C328)</f>
        <v>206559.20699999999</v>
      </c>
      <c r="H328" s="364">
        <f t="shared" si="66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7"/>
        <v>-66302.234199999992</v>
      </c>
      <c r="G329" s="363">
        <f t="shared" si="68"/>
        <v>185059.5742</v>
      </c>
      <c r="H329" s="364">
        <f t="shared" si="66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7"/>
        <v>-59729.712599999977</v>
      </c>
      <c r="G330" s="363">
        <f t="shared" si="68"/>
        <v>167542.63259999998</v>
      </c>
      <c r="H330" s="364">
        <f t="shared" si="66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7"/>
        <v>-65233.308000000005</v>
      </c>
      <c r="G331" s="363">
        <f t="shared" si="68"/>
        <v>188202.64799999999</v>
      </c>
      <c r="H331" s="364">
        <f t="shared" si="66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7"/>
        <v>-64902.603600000009</v>
      </c>
      <c r="G332" s="363">
        <f t="shared" si="68"/>
        <v>167102.28360000002</v>
      </c>
      <c r="H332" s="364">
        <f t="shared" si="66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7"/>
        <v>-66452.265800000008</v>
      </c>
      <c r="G333" s="363">
        <f t="shared" si="68"/>
        <v>168143.46580000001</v>
      </c>
      <c r="H333" s="364">
        <f t="shared" si="66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7"/>
        <v>-64191.270599999982</v>
      </c>
      <c r="G334" s="363">
        <f t="shared" si="68"/>
        <v>167068.4106</v>
      </c>
      <c r="H334" s="364">
        <f t="shared" si="66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7"/>
        <v>-53072.044600000016</v>
      </c>
      <c r="G335" s="363">
        <f t="shared" si="68"/>
        <v>155298.88460000002</v>
      </c>
      <c r="H335" s="364">
        <f t="shared" si="66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7"/>
        <v>-54016.789200000007</v>
      </c>
      <c r="G336" s="363">
        <f t="shared" si="68"/>
        <v>166959.04920000001</v>
      </c>
      <c r="H336" s="364">
        <f t="shared" si="66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7"/>
        <v>-40694.080000000002</v>
      </c>
      <c r="G337" s="363">
        <f t="shared" si="68"/>
        <v>148852.48000000001</v>
      </c>
      <c r="H337" s="364">
        <f t="shared" si="66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7"/>
        <v>-41622.116400000006</v>
      </c>
      <c r="G338" s="363">
        <f t="shared" si="68"/>
        <v>161235.47640000001</v>
      </c>
      <c r="H338" s="364">
        <f t="shared" si="66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7"/>
        <v>-39713.673000000003</v>
      </c>
      <c r="G339" s="363">
        <f t="shared" si="68"/>
        <v>166592.253</v>
      </c>
      <c r="H339" s="364">
        <f t="shared" si="66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7"/>
        <v>-39679.2474</v>
      </c>
      <c r="G340" s="363">
        <f t="shared" si="68"/>
        <v>160002.82739999998</v>
      </c>
      <c r="H340" s="364">
        <f t="shared" si="66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7"/>
        <v>-40600.177800000019</v>
      </c>
      <c r="G341" s="363">
        <f t="shared" si="68"/>
        <v>166510.9578</v>
      </c>
      <c r="H341" s="364">
        <f t="shared" si="66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7"/>
        <v>-37192.92720000002</v>
      </c>
      <c r="G342" s="363">
        <f t="shared" si="68"/>
        <v>159811.00720000002</v>
      </c>
      <c r="H342" s="364">
        <f t="shared" si="66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7"/>
        <v>-28198.487200000018</v>
      </c>
      <c r="G343" s="363">
        <f t="shared" si="68"/>
        <v>159811.00720000002</v>
      </c>
      <c r="H343" s="364">
        <f t="shared" si="66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7"/>
        <v>-32939.072999999997</v>
      </c>
      <c r="G344" s="363">
        <f t="shared" si="68"/>
        <v>166785.81299999999</v>
      </c>
      <c r="H344" s="364">
        <f t="shared" si="66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7"/>
        <v>-27080.606799999998</v>
      </c>
      <c r="G345" s="363">
        <f t="shared" si="68"/>
        <v>159610.92679999999</v>
      </c>
      <c r="H345" s="365">
        <f t="shared" si="66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7"/>
        <v>-23278.161400000005</v>
      </c>
      <c r="G346" s="363">
        <f t="shared" si="68"/>
        <v>159479.6814</v>
      </c>
      <c r="H346" s="365">
        <f t="shared" si="66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7"/>
        <v>-27860.058600000004</v>
      </c>
      <c r="G347" s="363">
        <f t="shared" si="68"/>
        <v>166739.35860000001</v>
      </c>
      <c r="H347" s="365">
        <f t="shared" si="66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7"/>
        <v>-29897.277600000016</v>
      </c>
      <c r="G348" s="363">
        <f t="shared" si="68"/>
        <v>166260.29760000002</v>
      </c>
      <c r="H348" s="365">
        <f t="shared" si="66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7"/>
        <v>-34709.179199999977</v>
      </c>
      <c r="G349" s="363">
        <f t="shared" si="68"/>
        <v>165846.07919999998</v>
      </c>
      <c r="H349" s="365">
        <f t="shared" si="66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7"/>
        <v>-41926.063800000004</v>
      </c>
      <c r="G350" s="363">
        <f t="shared" si="68"/>
        <v>165707.6838</v>
      </c>
      <c r="H350" s="365">
        <f t="shared" si="66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7"/>
        <v>-48426.330400000006</v>
      </c>
      <c r="G351" s="363">
        <f t="shared" si="68"/>
        <v>190547.59040000002</v>
      </c>
      <c r="H351" s="365">
        <f t="shared" si="66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7"/>
        <v>-48374.515200000002</v>
      </c>
      <c r="G352" s="363">
        <f t="shared" si="68"/>
        <v>165187.97520000002</v>
      </c>
      <c r="H352" s="364">
        <f t="shared" si="66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7"/>
        <v>-54432.172800000015</v>
      </c>
      <c r="G353" s="363">
        <f t="shared" si="68"/>
        <v>176588.49280000001</v>
      </c>
      <c r="H353" s="364">
        <f t="shared" si="66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7"/>
        <v>-49378.123800000016</v>
      </c>
      <c r="G354" s="363">
        <f t="shared" si="68"/>
        <v>164933.44380000001</v>
      </c>
      <c r="H354" s="364">
        <f t="shared" si="66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7"/>
        <v>-45614.280400000011</v>
      </c>
      <c r="G355" s="363">
        <f t="shared" si="68"/>
        <v>177274.02040000001</v>
      </c>
      <c r="H355" s="364">
        <f t="shared" si="66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7"/>
        <v>-45519.5052</v>
      </c>
      <c r="G356" s="363">
        <f t="shared" si="68"/>
        <v>164849.2452</v>
      </c>
      <c r="H356" s="364">
        <f t="shared" si="66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7"/>
        <v>-45770.165399999983</v>
      </c>
      <c r="G357" s="363">
        <f t="shared" si="68"/>
        <v>164809.56539999999</v>
      </c>
      <c r="H357" s="364">
        <f t="shared" si="66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7"/>
        <v>-41109.240599999997</v>
      </c>
      <c r="G358" s="363">
        <f t="shared" si="68"/>
        <v>164794.08059999999</v>
      </c>
      <c r="H358" s="364">
        <f t="shared" si="66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7"/>
        <v>-37211.283199999991</v>
      </c>
      <c r="G359" s="363">
        <f t="shared" si="68"/>
        <v>158269.10319999998</v>
      </c>
      <c r="H359" s="364">
        <f t="shared" si="66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7"/>
        <v>-38770.067999999999</v>
      </c>
      <c r="G360" s="363">
        <f t="shared" si="68"/>
        <v>164777.628</v>
      </c>
      <c r="H360" s="364">
        <f t="shared" si="66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7"/>
        <v>-33653.890400000018</v>
      </c>
      <c r="G361" s="363">
        <f t="shared" si="68"/>
        <v>157924.0104</v>
      </c>
      <c r="H361" s="364">
        <f t="shared" si="66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7"/>
        <v>-37103.516399999986</v>
      </c>
      <c r="G362" s="363">
        <f t="shared" si="68"/>
        <v>164562.77639999997</v>
      </c>
      <c r="H362" s="364">
        <f t="shared" si="66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7"/>
        <v>-39676.8966</v>
      </c>
      <c r="G363" s="363">
        <f t="shared" si="68"/>
        <v>164523.09660000002</v>
      </c>
      <c r="H363" s="364">
        <f t="shared" si="66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7"/>
        <v>-35572.456799999993</v>
      </c>
      <c r="G364" s="363">
        <f t="shared" si="68"/>
        <v>164483.41680000001</v>
      </c>
      <c r="H364" s="364">
        <f t="shared" si="66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7"/>
        <v>-29514.401999999984</v>
      </c>
      <c r="G365" s="363">
        <f t="shared" si="68"/>
        <v>143679.28200000001</v>
      </c>
      <c r="H365" s="364">
        <f t="shared" si="66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7"/>
        <v>-24105.848799999996</v>
      </c>
      <c r="G366" s="363">
        <f t="shared" si="68"/>
        <v>136358.20879999999</v>
      </c>
      <c r="H366" s="364">
        <f t="shared" si="66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7"/>
        <v>-24823.50120000001</v>
      </c>
      <c r="G367" s="363">
        <f t="shared" si="68"/>
        <v>143649.8412</v>
      </c>
      <c r="H367" s="364">
        <f t="shared" si="66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9">C368*(E368-D368)</f>
        <v>-33713.287800000006</v>
      </c>
      <c r="G368" s="363">
        <f t="shared" ref="G368:G376" si="70">IF(C368=0, 0,D368*C368)</f>
        <v>154198.0478</v>
      </c>
      <c r="H368" s="364">
        <f t="shared" ref="H368:H376" si="71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9"/>
        <v>-34191.285600000003</v>
      </c>
      <c r="G369" s="363">
        <f t="shared" si="70"/>
        <v>158702.04560000001</v>
      </c>
      <c r="H369" s="364">
        <f t="shared" si="71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9"/>
        <v>-33706.974000000009</v>
      </c>
      <c r="G370" s="363">
        <f t="shared" si="70"/>
        <v>158217.734</v>
      </c>
      <c r="H370" s="364">
        <f t="shared" si="71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9"/>
        <v>-35317.9254</v>
      </c>
      <c r="G371" s="363">
        <f t="shared" si="70"/>
        <v>163357.86540000001</v>
      </c>
      <c r="H371" s="364">
        <f t="shared" si="71"/>
        <v>-0.21619972392220058</v>
      </c>
      <c r="I371" s="363" t="s">
        <v>215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9"/>
        <v>-36815.103999999985</v>
      </c>
      <c r="G372" s="363">
        <f t="shared" si="70"/>
        <v>157985.78399999999</v>
      </c>
      <c r="H372" s="364">
        <f t="shared" si="71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9"/>
        <v>-40329.610399999998</v>
      </c>
      <c r="G373" s="363">
        <f t="shared" si="70"/>
        <v>157881.87039999999</v>
      </c>
      <c r="H373" s="364">
        <f t="shared" si="71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9"/>
        <v>-35684.1158</v>
      </c>
      <c r="G374" s="363">
        <f t="shared" si="70"/>
        <v>157782.59580000001</v>
      </c>
      <c r="H374" s="364">
        <f t="shared" si="71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9"/>
        <v>-23709.664000000008</v>
      </c>
      <c r="G375" s="363">
        <f t="shared" si="70"/>
        <v>134887.10400000002</v>
      </c>
      <c r="H375" s="365">
        <f t="shared" si="71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9"/>
        <v>-19054.279999999995</v>
      </c>
      <c r="G376" s="363">
        <f t="shared" si="70"/>
        <v>121666.28</v>
      </c>
      <c r="H376" s="365">
        <f t="shared" si="71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72">C377*(E377-D377)</f>
        <v>-21366.37</v>
      </c>
      <c r="G377" s="363">
        <f t="shared" ref="G377:G385" si="73">IF(C377=0, 0,D377*C377)</f>
        <v>129041.37</v>
      </c>
      <c r="H377" s="365">
        <f t="shared" ref="H377:H385" si="74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72"/>
        <v>-17585.480000000014</v>
      </c>
      <c r="G378" s="363">
        <f t="shared" si="73"/>
        <v>121421.48000000001</v>
      </c>
      <c r="H378" s="365">
        <f t="shared" si="74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72"/>
        <v>-23433.255999999998</v>
      </c>
      <c r="G379" s="363">
        <f t="shared" si="73"/>
        <v>134073.236</v>
      </c>
      <c r="H379" s="365">
        <f t="shared" si="74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72"/>
        <v>-21154.320000000003</v>
      </c>
      <c r="G380" s="363">
        <f t="shared" si="73"/>
        <v>138785.16</v>
      </c>
      <c r="H380" s="365">
        <f t="shared" si="74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72"/>
        <v>-29477.467400000005</v>
      </c>
      <c r="G381" s="363">
        <f t="shared" si="73"/>
        <v>152116.9474</v>
      </c>
      <c r="H381" s="365">
        <f t="shared" si="74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72"/>
        <v>-29453.938799999982</v>
      </c>
      <c r="G382" s="363">
        <f t="shared" si="73"/>
        <v>156191.41879999998</v>
      </c>
      <c r="H382" s="364">
        <f t="shared" si="74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72"/>
        <v>-19172.503200000017</v>
      </c>
      <c r="G383" s="363">
        <f t="shared" si="73"/>
        <v>140043.3432</v>
      </c>
      <c r="H383" s="364">
        <f t="shared" si="74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72"/>
        <v>-13448.017</v>
      </c>
      <c r="G384" s="363">
        <f t="shared" si="73"/>
        <v>132303.45699999999</v>
      </c>
      <c r="H384" s="364">
        <f t="shared" si="74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72"/>
        <v>-12142.820000000009</v>
      </c>
      <c r="G385" s="363">
        <f t="shared" si="73"/>
        <v>126387.82</v>
      </c>
      <c r="H385" s="364">
        <f t="shared" si="74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75">C386*(E386-D386)</f>
        <v>-11873.480000000014</v>
      </c>
      <c r="G386" s="363">
        <f t="shared" ref="G386:G407" si="76">IF(C386=0, 0,D386*C386)</f>
        <v>118633.48000000001</v>
      </c>
      <c r="H386" s="364">
        <f t="shared" ref="H386:H407" si="77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75"/>
        <v>-11929.199999999995</v>
      </c>
      <c r="G387" s="363">
        <f t="shared" si="76"/>
        <v>106009.2</v>
      </c>
      <c r="H387" s="364">
        <f t="shared" si="77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75"/>
        <v>-18473.284199999991</v>
      </c>
      <c r="G388" s="363">
        <f t="shared" si="76"/>
        <v>138853.4442</v>
      </c>
      <c r="H388" s="364">
        <f t="shared" si="77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75"/>
        <v>-18423.393999999993</v>
      </c>
      <c r="G389" s="363">
        <f t="shared" si="76"/>
        <v>146163.554</v>
      </c>
      <c r="H389" s="364">
        <f t="shared" si="77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75"/>
        <v>-17342.266799999998</v>
      </c>
      <c r="G390" s="363">
        <f t="shared" si="76"/>
        <v>138703.7868</v>
      </c>
      <c r="H390" s="364">
        <f t="shared" si="77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75"/>
        <v>-17312.610000000008</v>
      </c>
      <c r="G391" s="363">
        <f t="shared" si="76"/>
        <v>146094.13</v>
      </c>
      <c r="H391" s="364">
        <f t="shared" si="77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75"/>
        <v>-16618.370000000006</v>
      </c>
      <c r="G392" s="363">
        <f t="shared" si="76"/>
        <v>146094.13</v>
      </c>
      <c r="H392" s="364">
        <f t="shared" si="77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75"/>
        <v>-18614.310000000012</v>
      </c>
      <c r="G393" s="363">
        <f t="shared" si="76"/>
        <v>146094.13</v>
      </c>
      <c r="H393" s="364">
        <f t="shared" si="77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75"/>
        <v>-10717.330000000011</v>
      </c>
      <c r="G394" s="363">
        <f t="shared" si="76"/>
        <v>146094.13</v>
      </c>
      <c r="H394" s="364">
        <f t="shared" si="77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75"/>
        <v>-13335.061799999996</v>
      </c>
      <c r="G395" s="363">
        <f t="shared" si="76"/>
        <v>146939.08179999999</v>
      </c>
      <c r="H395" s="364">
        <f t="shared" si="77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75"/>
        <v>-14034.101799999982</v>
      </c>
      <c r="G396" s="363">
        <f t="shared" si="76"/>
        <v>146939.08179999999</v>
      </c>
      <c r="H396" s="364">
        <f t="shared" si="77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75"/>
        <v>-18125.222999999994</v>
      </c>
      <c r="G397" s="363">
        <f t="shared" si="76"/>
        <v>152910.723</v>
      </c>
      <c r="H397" s="364">
        <f t="shared" si="77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75"/>
        <v>-17204.112599999997</v>
      </c>
      <c r="G398" s="363">
        <f t="shared" si="76"/>
        <v>152812.03260000001</v>
      </c>
      <c r="H398" s="364">
        <f t="shared" si="77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75"/>
        <v>-21007.348200000015</v>
      </c>
      <c r="G399" s="363">
        <f t="shared" si="76"/>
        <v>152777.3082</v>
      </c>
      <c r="H399" s="364">
        <f t="shared" si="77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75"/>
        <v>-23836.109799999987</v>
      </c>
      <c r="G400" s="363">
        <f t="shared" si="76"/>
        <v>154748.68979999999</v>
      </c>
      <c r="H400" s="364">
        <f t="shared" si="77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75"/>
        <v>-28747.721799999992</v>
      </c>
      <c r="G401" s="363">
        <f t="shared" si="76"/>
        <v>157458.96179999999</v>
      </c>
      <c r="H401" s="364">
        <f t="shared" si="77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75"/>
        <v>-26852.387599999998</v>
      </c>
      <c r="G402" s="363">
        <f t="shared" si="76"/>
        <v>154703.22759999998</v>
      </c>
      <c r="H402" s="364">
        <f t="shared" si="77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75"/>
        <v>-32892.451199999996</v>
      </c>
      <c r="G403" s="363">
        <f t="shared" si="76"/>
        <v>157338.5912</v>
      </c>
      <c r="H403" s="364">
        <f t="shared" si="77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75"/>
        <v>-28045.401999999998</v>
      </c>
      <c r="G404" s="363">
        <f t="shared" si="76"/>
        <v>157325.32200000001</v>
      </c>
      <c r="H404" s="365">
        <f t="shared" si="77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75"/>
        <v>-28056.67200000001</v>
      </c>
      <c r="G405" s="363">
        <f t="shared" si="76"/>
        <v>154608.592</v>
      </c>
      <c r="H405" s="365">
        <f t="shared" si="77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75"/>
        <v>-34756.773799999995</v>
      </c>
      <c r="G406" s="363">
        <f t="shared" si="76"/>
        <v>157212.5338</v>
      </c>
      <c r="H406" s="365">
        <f t="shared" si="77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75"/>
        <v>-34901.771399999991</v>
      </c>
      <c r="G407" s="363">
        <f t="shared" si="76"/>
        <v>159747.97140000001</v>
      </c>
      <c r="H407" s="365">
        <f t="shared" si="77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8">C408*(E408-D408)</f>
        <v>-36344.291399999995</v>
      </c>
      <c r="G408" s="363">
        <f t="shared" ref="G408:G423" si="79">IF(C408=0, 0,D408*C408)</f>
        <v>166350.4914</v>
      </c>
      <c r="H408" s="365">
        <f t="shared" ref="H408:H423" si="80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8"/>
        <v>-29806.304399999986</v>
      </c>
      <c r="G409" s="363">
        <f t="shared" si="79"/>
        <v>159588.28439999997</v>
      </c>
      <c r="H409" s="365">
        <f t="shared" si="80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8"/>
        <v>-27362.67760000001</v>
      </c>
      <c r="G410" s="363">
        <f t="shared" si="79"/>
        <v>154100.15760000001</v>
      </c>
      <c r="H410" s="365">
        <f t="shared" si="80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8"/>
        <v>-25413.691800000004</v>
      </c>
      <c r="G411" s="363">
        <f t="shared" si="79"/>
        <v>152157.7518</v>
      </c>
      <c r="H411" s="364">
        <f t="shared" si="80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8"/>
        <v>-18660.303400000012</v>
      </c>
      <c r="G412" s="363">
        <f t="shared" si="79"/>
        <v>145445.88340000002</v>
      </c>
      <c r="H412" s="364">
        <f t="shared" si="80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8"/>
        <v>-16029.133799999994</v>
      </c>
      <c r="G413" s="363">
        <f t="shared" si="79"/>
        <v>145331.33379999999</v>
      </c>
      <c r="H413" s="364">
        <f t="shared" si="80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8"/>
        <v>-13680.976200000003</v>
      </c>
      <c r="G414" s="363">
        <f t="shared" si="79"/>
        <v>137741.23620000001</v>
      </c>
      <c r="H414" s="364">
        <f t="shared" si="80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8"/>
        <v>-9402.4621999999927</v>
      </c>
      <c r="G415" s="363">
        <f t="shared" si="79"/>
        <v>122097.06219999999</v>
      </c>
      <c r="H415" s="364">
        <f t="shared" si="80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8"/>
        <v>-2780.8000000000065</v>
      </c>
      <c r="G416" s="363">
        <f t="shared" si="79"/>
        <v>94520.8</v>
      </c>
      <c r="H416" s="364">
        <f t="shared" si="80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8"/>
        <v>-2111.0000000000005</v>
      </c>
      <c r="G417" s="363">
        <f t="shared" si="79"/>
        <v>86111</v>
      </c>
      <c r="H417" s="364">
        <f t="shared" si="80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8"/>
        <v>-7950.599999999994</v>
      </c>
      <c r="G418" s="363">
        <f t="shared" si="79"/>
        <v>101790.59999999999</v>
      </c>
      <c r="H418" s="364">
        <f t="shared" si="80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8"/>
        <v>-7870.8499999999922</v>
      </c>
      <c r="G419" s="363">
        <f t="shared" si="79"/>
        <v>109530.84999999999</v>
      </c>
      <c r="H419" s="364">
        <f t="shared" si="80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8"/>
        <v>-2961.0000000000055</v>
      </c>
      <c r="G420" s="363">
        <f t="shared" si="79"/>
        <v>101541</v>
      </c>
      <c r="H420" s="364">
        <f t="shared" si="80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8"/>
        <v>-3051.400000000001</v>
      </c>
      <c r="G421" s="363">
        <f t="shared" si="79"/>
        <v>93416.4</v>
      </c>
      <c r="H421" s="364">
        <f t="shared" si="80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8"/>
        <v>-3026.4999999999986</v>
      </c>
      <c r="G422" s="363">
        <f t="shared" si="79"/>
        <v>85176.5</v>
      </c>
      <c r="H422" s="364">
        <f t="shared" si="80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8"/>
        <v>-4876.1226000000042</v>
      </c>
      <c r="G423" s="363">
        <f t="shared" si="79"/>
        <v>88034.802599999995</v>
      </c>
      <c r="H423" s="364">
        <f t="shared" si="80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81">C426*(E426-D426)</f>
        <v>-5163.5724000000046</v>
      </c>
      <c r="G426" s="363">
        <f t="shared" ref="G426:G431" si="82">IF(C426=0, 0,D426*C426)</f>
        <v>103949.79240000001</v>
      </c>
      <c r="H426" s="364">
        <f t="shared" ref="H426:H431" si="83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81"/>
        <v>-7946.8199999999852</v>
      </c>
      <c r="G427" s="363">
        <f t="shared" si="82"/>
        <v>111789.71999999999</v>
      </c>
      <c r="H427" s="365">
        <f t="shared" si="83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81"/>
        <v>-7946.7637999999934</v>
      </c>
      <c r="G428" s="363">
        <f t="shared" si="82"/>
        <v>119564.66379999999</v>
      </c>
      <c r="H428" s="364">
        <f t="shared" si="83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81"/>
        <v>-11864.04560000001</v>
      </c>
      <c r="G429" s="363">
        <f t="shared" si="82"/>
        <v>127187.60560000001</v>
      </c>
      <c r="H429" s="364">
        <f t="shared" si="83"/>
        <v>-9.3279887957887692E-2</v>
      </c>
      <c r="I429" s="363" t="s">
        <v>254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81"/>
        <v>-11894.083199999997</v>
      </c>
      <c r="G430" s="363">
        <f t="shared" si="82"/>
        <v>134727.64319999999</v>
      </c>
      <c r="H430" s="364">
        <f t="shared" si="83"/>
        <v>-8.8282426067110162E-2</v>
      </c>
      <c r="I430" s="363" t="s">
        <v>255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81"/>
        <v>-7970.5317999999861</v>
      </c>
      <c r="G431" s="363">
        <f t="shared" si="82"/>
        <v>126902.75179999998</v>
      </c>
      <c r="H431" s="364">
        <f t="shared" si="83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84">C437*(E437-D437)</f>
        <v>-5839.4414759999936</v>
      </c>
      <c r="G437" s="363">
        <f t="shared" ref="G437:G443" si="85">IF(C437=0, 0,D437*C437)</f>
        <v>126153.70147599999</v>
      </c>
      <c r="H437" s="364">
        <f t="shared" ref="H437:H443" si="86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84"/>
        <v>-7235.2097400000011</v>
      </c>
      <c r="G438" s="363">
        <f t="shared" si="85"/>
        <v>126013.86974000001</v>
      </c>
      <c r="H438" s="364">
        <f t="shared" si="86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84"/>
        <v>-6801.3106039999893</v>
      </c>
      <c r="G439" s="363">
        <f t="shared" si="85"/>
        <v>125579.970604</v>
      </c>
      <c r="H439" s="364">
        <f t="shared" si="86"/>
        <v>-5.4159198885680847E-2</v>
      </c>
      <c r="I439" s="363" t="s">
        <v>269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84"/>
        <v>-15816.44348</v>
      </c>
      <c r="G440" s="363">
        <f t="shared" si="85"/>
        <v>134522.96348000001</v>
      </c>
      <c r="H440" s="365">
        <f t="shared" si="86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84"/>
        <v>-15980.450220000002</v>
      </c>
      <c r="G441" s="363">
        <f t="shared" si="85"/>
        <v>140422.97021999999</v>
      </c>
      <c r="H441" s="365">
        <f t="shared" si="86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84"/>
        <v>-16022.453030000013</v>
      </c>
      <c r="G442" s="363">
        <f t="shared" si="85"/>
        <v>144766.97303000002</v>
      </c>
      <c r="H442" s="365">
        <f t="shared" si="86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84"/>
        <v>-15995.457559999995</v>
      </c>
      <c r="G443" s="363">
        <f t="shared" si="85"/>
        <v>149041.97756</v>
      </c>
      <c r="H443" s="365">
        <f t="shared" si="86"/>
        <v>-0.10732182853357998</v>
      </c>
      <c r="I443" s="363" t="s">
        <v>270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7">C444*(E444-D444)</f>
        <v>-19058.277097999995</v>
      </c>
      <c r="G444" s="363">
        <f t="shared" ref="G444:G451" si="88">IF(C444=0, 0,D444*C444)</f>
        <v>151845.05709799999</v>
      </c>
      <c r="H444" s="365">
        <f t="shared" ref="H444:H451" si="89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7"/>
        <v>-16640.780505999985</v>
      </c>
      <c r="G445" s="363">
        <f t="shared" si="88"/>
        <v>151797.06050599998</v>
      </c>
      <c r="H445" s="365">
        <f t="shared" si="89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7"/>
        <v>-16830.340505999982</v>
      </c>
      <c r="G446" s="363">
        <f t="shared" si="88"/>
        <v>151797.06050599998</v>
      </c>
      <c r="H446" s="365">
        <f t="shared" si="89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7"/>
        <v>-18246.039857999996</v>
      </c>
      <c r="G447" s="363">
        <f t="shared" si="88"/>
        <v>154609.05985799999</v>
      </c>
      <c r="H447" s="364">
        <f t="shared" si="89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7"/>
        <v>-20423.199632000014</v>
      </c>
      <c r="G448" s="363">
        <f t="shared" si="88"/>
        <v>157431.05963200002</v>
      </c>
      <c r="H448" s="364">
        <f t="shared" si="89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7"/>
        <v>-20451.260000000017</v>
      </c>
      <c r="G449" s="363">
        <f t="shared" si="88"/>
        <v>159151.26</v>
      </c>
      <c r="H449" s="364">
        <f t="shared" si="89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7"/>
        <v>-12770.498441999989</v>
      </c>
      <c r="G450" s="363">
        <f t="shared" si="88"/>
        <v>154553.19844199999</v>
      </c>
      <c r="H450" s="364">
        <f t="shared" si="89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7"/>
        <v>-12774.627693999981</v>
      </c>
      <c r="G451" s="363">
        <f t="shared" si="88"/>
        <v>148697.32769399998</v>
      </c>
      <c r="H451" s="364">
        <f t="shared" si="89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90">C452*(E452-D452)</f>
        <v>-10733.467693999992</v>
      </c>
      <c r="G452" s="363">
        <f t="shared" ref="G452:G463" si="91">IF(C452=0, 0,D452*C452)</f>
        <v>148697.32769399998</v>
      </c>
      <c r="H452" s="364">
        <f t="shared" ref="H452:H463" si="92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90"/>
        <v>-14237.112315999999</v>
      </c>
      <c r="G453" s="363">
        <f t="shared" si="91"/>
        <v>151573.33231600001</v>
      </c>
      <c r="H453" s="364">
        <f t="shared" si="92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90"/>
        <v>-14933.404899999989</v>
      </c>
      <c r="G454" s="363">
        <f t="shared" si="91"/>
        <v>148629.38489999998</v>
      </c>
      <c r="H454" s="364">
        <f t="shared" si="92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90"/>
        <v>-14951.241703999996</v>
      </c>
      <c r="G455" s="363">
        <f t="shared" si="91"/>
        <v>151529.221704</v>
      </c>
      <c r="H455" s="364">
        <f t="shared" si="92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90"/>
        <v>-14945.406348000004</v>
      </c>
      <c r="G456" s="363">
        <f t="shared" si="91"/>
        <v>154405.386348</v>
      </c>
      <c r="H456" s="364">
        <f t="shared" si="92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90"/>
        <v>-18303.73</v>
      </c>
      <c r="G457" s="363">
        <f t="shared" si="91"/>
        <v>158903.73000000001</v>
      </c>
      <c r="H457" s="364">
        <f t="shared" si="92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90"/>
        <v>-7311.0640000000021</v>
      </c>
      <c r="G458" s="363">
        <f t="shared" si="91"/>
        <v>148151.10399999999</v>
      </c>
      <c r="H458" s="364">
        <f t="shared" si="92"/>
        <v>-4.9348697394789594E-2</v>
      </c>
      <c r="I458" s="363" t="s">
        <v>282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90"/>
        <v>-7285.3417480000098</v>
      </c>
      <c r="G459" s="363">
        <f t="shared" si="91"/>
        <v>143571.38174800001</v>
      </c>
      <c r="H459" s="364">
        <f t="shared" si="92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90"/>
        <v>-1007.5158000000105</v>
      </c>
      <c r="G460" s="363">
        <f t="shared" si="91"/>
        <v>138987.71580000001</v>
      </c>
      <c r="H460" s="364">
        <f t="shared" si="92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90"/>
        <v>-1091.5898499999998</v>
      </c>
      <c r="G461" s="363">
        <f t="shared" si="91"/>
        <v>127941.78985</v>
      </c>
      <c r="H461" s="364">
        <f t="shared" si="92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90"/>
        <v>-1074.5375999999919</v>
      </c>
      <c r="G462" s="363">
        <f t="shared" si="91"/>
        <v>124522.1376</v>
      </c>
      <c r="H462" s="364">
        <f t="shared" si="92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90"/>
        <v>-975.11200799999187</v>
      </c>
      <c r="G463" s="363">
        <f t="shared" si="91"/>
        <v>131005.31200799999</v>
      </c>
      <c r="H463" s="364">
        <f t="shared" si="92"/>
        <v>-7.4433012910228059E-3</v>
      </c>
      <c r="I463" s="363" t="s">
        <v>283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93">C465*(E465-D465)</f>
        <v>-320.8720079999913</v>
      </c>
      <c r="G465" s="363">
        <f t="shared" ref="G465:G474" si="94">IF(C465=0, 0,D465*C465)</f>
        <v>131005.31200799999</v>
      </c>
      <c r="H465" s="364">
        <f t="shared" ref="H465:H474" si="95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93"/>
        <v>-3298.169357999996</v>
      </c>
      <c r="G466" s="363">
        <f t="shared" si="94"/>
        <v>138935.309358</v>
      </c>
      <c r="H466" s="364">
        <f t="shared" si="95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93"/>
        <v>-3293.1673579999938</v>
      </c>
      <c r="G467" s="363">
        <f t="shared" si="94"/>
        <v>146745.30735799999</v>
      </c>
      <c r="H467" s="364">
        <f t="shared" si="95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93"/>
        <v>1163.524950000012</v>
      </c>
      <c r="G468" s="363">
        <f t="shared" si="94"/>
        <v>130665.83504999999</v>
      </c>
      <c r="H468" s="364">
        <f t="shared" si="95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93"/>
        <v>1293.5203380000021</v>
      </c>
      <c r="G469" s="363">
        <f t="shared" si="94"/>
        <v>122475.839662</v>
      </c>
      <c r="H469" s="364">
        <f t="shared" si="95"/>
        <v>1.0561432700275958E-2</v>
      </c>
      <c r="I469" s="363" t="s">
        <v>287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93"/>
        <v>1201.2174379999781</v>
      </c>
      <c r="G470" s="363">
        <f t="shared" si="94"/>
        <v>138341.022562</v>
      </c>
      <c r="H470" s="364">
        <f t="shared" si="95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93"/>
        <v>-3368.3391059999908</v>
      </c>
      <c r="G471" s="363">
        <f t="shared" si="94"/>
        <v>143066.01910599999</v>
      </c>
      <c r="H471" s="364">
        <f t="shared" si="95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93"/>
        <v>-3374.3343760000034</v>
      </c>
      <c r="G472" s="363">
        <f t="shared" si="94"/>
        <v>147740.01437600001</v>
      </c>
      <c r="H472" s="364">
        <f t="shared" si="95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93"/>
        <v>-1890.1133999999961</v>
      </c>
      <c r="G473" s="363">
        <f t="shared" si="94"/>
        <v>154028.27340000001</v>
      </c>
      <c r="H473" s="364">
        <f t="shared" si="95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93"/>
        <v>-17012.580000000009</v>
      </c>
      <c r="G474" s="363">
        <f t="shared" si="94"/>
        <v>159012.58000000002</v>
      </c>
      <c r="H474" s="364">
        <f t="shared" si="95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6">C478*(E478-D478)</f>
        <v>-19935.600000000009</v>
      </c>
      <c r="G478" s="363">
        <f t="shared" ref="G478:G485" si="97">IF(C478=0, 0,D478*C478)</f>
        <v>187335.6</v>
      </c>
      <c r="H478" s="365">
        <f t="shared" ref="H478:H485" si="98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6"/>
        <v>-19900.075000000015</v>
      </c>
      <c r="G479" s="363">
        <f t="shared" si="97"/>
        <v>194275.07500000001</v>
      </c>
      <c r="H479" s="365">
        <f t="shared" si="98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6"/>
        <v>-22705.387499999997</v>
      </c>
      <c r="G480" s="363">
        <f t="shared" si="97"/>
        <v>194205.38750000001</v>
      </c>
      <c r="H480" s="365">
        <f t="shared" si="98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6"/>
        <v>-29391.250000000004</v>
      </c>
      <c r="G481" s="363">
        <f t="shared" si="97"/>
        <v>194141.25</v>
      </c>
      <c r="H481" s="365">
        <f t="shared" si="98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6"/>
        <v>-34359.325000000004</v>
      </c>
      <c r="G482" s="363">
        <f t="shared" si="97"/>
        <v>194109.32500000001</v>
      </c>
      <c r="H482" s="364">
        <f t="shared" si="98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6"/>
        <v>-16630.000000000004</v>
      </c>
      <c r="G483" s="363">
        <f t="shared" si="97"/>
        <v>158130</v>
      </c>
      <c r="H483" s="364">
        <f t="shared" si="98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6"/>
        <v>-21229.999999999996</v>
      </c>
      <c r="G484" s="363">
        <f t="shared" si="97"/>
        <v>171820</v>
      </c>
      <c r="H484" s="364">
        <f t="shared" si="98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6"/>
        <v>6109.9988400000047</v>
      </c>
      <c r="G485" s="363">
        <f t="shared" si="97"/>
        <v>118887.84116000001</v>
      </c>
      <c r="H485" s="364">
        <f t="shared" si="98"/>
        <v>5.1392966516879801E-2</v>
      </c>
      <c r="I485" s="363" t="s">
        <v>298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9">C486*(E486-D486)</f>
        <v>822.70680000000016</v>
      </c>
      <c r="G486" s="363">
        <f t="shared" ref="G486:G503" si="100">IF(C486=0, 0,D486*C486)</f>
        <v>126917.6532</v>
      </c>
      <c r="H486" s="364">
        <f t="shared" ref="H486:H503" si="101">IF(C486=0, D486, (E486-D486)/D486)</f>
        <v>6.4822093637640649E-3</v>
      </c>
      <c r="I486" s="363" t="s">
        <v>302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9"/>
        <v>83.308799999990825</v>
      </c>
      <c r="G487" s="363">
        <f t="shared" si="100"/>
        <v>134772.8112</v>
      </c>
      <c r="H487" s="364">
        <f t="shared" si="101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9"/>
        <v>-4985.4834000000074</v>
      </c>
      <c r="G488" s="363">
        <f t="shared" si="100"/>
        <v>139206.5834</v>
      </c>
      <c r="H488" s="364">
        <f t="shared" si="101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9"/>
        <v>18978.923399999992</v>
      </c>
      <c r="G489" s="363">
        <f t="shared" si="100"/>
        <v>74535.756600000008</v>
      </c>
      <c r="H489" s="364">
        <f t="shared" si="101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9"/>
        <v>18638.087600000006</v>
      </c>
      <c r="G490" s="363">
        <f t="shared" si="100"/>
        <v>65051.332399999999</v>
      </c>
      <c r="H490" s="364">
        <f t="shared" si="101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9"/>
        <v>18627.5</v>
      </c>
      <c r="G491" s="363">
        <f t="shared" si="100"/>
        <v>70822.5</v>
      </c>
      <c r="H491" s="364">
        <f t="shared" si="101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9"/>
        <v>20177.499999999996</v>
      </c>
      <c r="G492" s="363">
        <f t="shared" si="100"/>
        <v>70822.5</v>
      </c>
      <c r="H492" s="364">
        <f t="shared" si="101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9"/>
        <v>21382.430000000011</v>
      </c>
      <c r="G493" s="363">
        <f t="shared" si="100"/>
        <v>70717.569999999992</v>
      </c>
      <c r="H493" s="364">
        <f t="shared" si="101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9"/>
        <v>20612.23</v>
      </c>
      <c r="G494" s="363">
        <f t="shared" si="100"/>
        <v>70637.77</v>
      </c>
      <c r="H494" s="364">
        <f t="shared" si="101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9"/>
        <v>22311.999999999993</v>
      </c>
      <c r="G495" s="363">
        <f t="shared" si="100"/>
        <v>70138</v>
      </c>
      <c r="H495" s="364">
        <f t="shared" si="101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9"/>
        <v>20873</v>
      </c>
      <c r="G496" s="363">
        <f t="shared" si="100"/>
        <v>70127</v>
      </c>
      <c r="H496" s="364">
        <f t="shared" si="101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9"/>
        <v>20073</v>
      </c>
      <c r="G497" s="363">
        <f t="shared" si="100"/>
        <v>70127</v>
      </c>
      <c r="H497" s="364">
        <f t="shared" si="101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9"/>
        <v>17654.651999999998</v>
      </c>
      <c r="G498" s="363">
        <f t="shared" si="100"/>
        <v>87765.347999999998</v>
      </c>
      <c r="H498" s="365">
        <f t="shared" si="101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9"/>
        <v>16484.261999999992</v>
      </c>
      <c r="G499" s="363">
        <f t="shared" si="100"/>
        <v>87375.737999999998</v>
      </c>
      <c r="H499" s="365">
        <f t="shared" si="101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9"/>
        <v>20939.061000000002</v>
      </c>
      <c r="G500" s="363">
        <f t="shared" si="100"/>
        <v>78335.938999999998</v>
      </c>
      <c r="H500" s="365">
        <f t="shared" si="101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9"/>
        <v>20604.060000000005</v>
      </c>
      <c r="G501" s="363">
        <f t="shared" si="100"/>
        <v>87275.94</v>
      </c>
      <c r="H501" s="365">
        <f t="shared" si="101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9"/>
        <v>17593.872000000007</v>
      </c>
      <c r="G502" s="363">
        <f t="shared" si="100"/>
        <v>87166.127999999997</v>
      </c>
      <c r="H502" s="365">
        <f t="shared" si="101"/>
        <v>0.20184299112150547</v>
      </c>
      <c r="I502" s="363"/>
    </row>
    <row r="503" spans="1:10" x14ac:dyDescent="0.25">
      <c r="A503" s="226" t="s">
        <v>325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9"/>
        <v>16453.871999999999</v>
      </c>
      <c r="G503" s="363">
        <f t="shared" si="100"/>
        <v>87166.127999999997</v>
      </c>
      <c r="H503" s="365">
        <f t="shared" si="101"/>
        <v>0.1887645164185795</v>
      </c>
      <c r="I503" s="363"/>
    </row>
    <row r="504" spans="1:10" x14ac:dyDescent="0.25">
      <c r="A504" t="s">
        <v>325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102">C504*(E504-D504)</f>
        <v>19333.872000000003</v>
      </c>
      <c r="G504" s="363">
        <f t="shared" ref="G504:G518" si="103">IF(C504=0, 0,D504*C504)</f>
        <v>87166.127999999997</v>
      </c>
      <c r="H504" s="365">
        <f t="shared" ref="H504:H518" si="104">IF(C504=0, D504, (E504-D504)/D504)</f>
        <v>0.22180487356281334</v>
      </c>
      <c r="I504" s="363"/>
    </row>
    <row r="505" spans="1:10" x14ac:dyDescent="0.25">
      <c r="A505" t="s">
        <v>357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102"/>
        <v>19450.98</v>
      </c>
      <c r="G505" s="363">
        <f t="shared" si="103"/>
        <v>87049.02</v>
      </c>
      <c r="H505" s="365">
        <f t="shared" si="104"/>
        <v>0.22344858104088938</v>
      </c>
      <c r="I505" s="363"/>
    </row>
    <row r="506" spans="1:10" x14ac:dyDescent="0.25">
      <c r="A506" t="s">
        <v>360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102"/>
        <v>17423.978999999996</v>
      </c>
      <c r="G506" s="363">
        <f t="shared" si="103"/>
        <v>88777.021000000008</v>
      </c>
      <c r="H506" s="365">
        <f t="shared" si="104"/>
        <v>0.19626676817641803</v>
      </c>
      <c r="I506" s="363"/>
    </row>
    <row r="507" spans="1:10" x14ac:dyDescent="0.25">
      <c r="A507" t="s">
        <v>370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102"/>
        <v>11978.979600000011</v>
      </c>
      <c r="G507" s="363">
        <f t="shared" si="103"/>
        <v>102078.02039999999</v>
      </c>
      <c r="H507" s="365">
        <f t="shared" si="104"/>
        <v>0.11735121383682331</v>
      </c>
      <c r="I507" s="363"/>
    </row>
    <row r="508" spans="1:10" x14ac:dyDescent="0.25">
      <c r="A508" t="s">
        <v>371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102"/>
        <v>13568.870699999996</v>
      </c>
      <c r="G508" s="363">
        <f t="shared" si="103"/>
        <v>102006.1293</v>
      </c>
      <c r="H508" s="365">
        <f t="shared" si="104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102"/>
        <v>12886.949999999995</v>
      </c>
      <c r="G509" s="363">
        <f t="shared" si="103"/>
        <v>86653.05</v>
      </c>
      <c r="H509" s="365">
        <f t="shared" si="104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102"/>
        <v>13051.947999999999</v>
      </c>
      <c r="G510" s="363">
        <f t="shared" si="103"/>
        <v>103078.052</v>
      </c>
      <c r="H510" s="365">
        <f t="shared" si="104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102"/>
        <v>13089.952800000001</v>
      </c>
      <c r="G511" s="363">
        <f t="shared" si="103"/>
        <v>106358.0472</v>
      </c>
      <c r="H511" s="365">
        <f t="shared" si="104"/>
        <v>0.12307439958337259</v>
      </c>
      <c r="I511" s="363"/>
    </row>
    <row r="512" spans="1:10" ht="15" customHeight="1" x14ac:dyDescent="0.25">
      <c r="A512" t="s">
        <v>375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102"/>
        <v>13075.699000000004</v>
      </c>
      <c r="G512" s="363">
        <f t="shared" si="103"/>
        <v>94759.300999999992</v>
      </c>
      <c r="H512" s="365">
        <f t="shared" si="104"/>
        <v>0.13798855481215511</v>
      </c>
      <c r="I512" s="363"/>
    </row>
    <row r="513" spans="1:13" x14ac:dyDescent="0.25">
      <c r="A513" t="s">
        <v>377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102"/>
        <v>13867.271999999995</v>
      </c>
      <c r="G513" s="363">
        <f>IF(C513=0, 0,D513*C513)</f>
        <v>86212.728000000003</v>
      </c>
      <c r="H513" s="365">
        <f t="shared" si="104"/>
        <v>0.16084947456946261</v>
      </c>
      <c r="I513" s="363"/>
    </row>
    <row r="514" spans="1:13" x14ac:dyDescent="0.25">
      <c r="A514" t="s">
        <v>384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102"/>
        <v>17083.611900000004</v>
      </c>
      <c r="G514" s="363">
        <f t="shared" si="103"/>
        <v>74235.388099999996</v>
      </c>
      <c r="H514" s="365">
        <f t="shared" si="104"/>
        <v>0.2301276027140485</v>
      </c>
      <c r="I514" s="363"/>
    </row>
    <row r="515" spans="1:13" x14ac:dyDescent="0.25">
      <c r="A515" t="s">
        <v>394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102"/>
        <v>13252.614000000001</v>
      </c>
      <c r="G515" s="363">
        <f t="shared" si="103"/>
        <v>85867.385999999999</v>
      </c>
      <c r="H515" s="365">
        <f t="shared" si="104"/>
        <v>0.15433815581622576</v>
      </c>
      <c r="I515" s="363"/>
    </row>
    <row r="516" spans="1:13" x14ac:dyDescent="0.25">
      <c r="A516" t="s">
        <v>399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102"/>
        <v>10351.611600000004</v>
      </c>
      <c r="G516" s="363">
        <f t="shared" si="103"/>
        <v>95446.388400000011</v>
      </c>
      <c r="H516" s="365">
        <f t="shared" si="104"/>
        <v>0.10845472283998965</v>
      </c>
      <c r="I516" s="363"/>
    </row>
    <row r="517" spans="1:13" x14ac:dyDescent="0.25">
      <c r="A517" t="s">
        <v>422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102"/>
        <v>12307.2804</v>
      </c>
      <c r="G517" s="363">
        <f t="shared" si="103"/>
        <v>80602.719600000011</v>
      </c>
      <c r="H517" s="365">
        <f t="shared" si="104"/>
        <v>0.1526906345229572</v>
      </c>
      <c r="I517" s="363"/>
    </row>
    <row r="518" spans="1:13" x14ac:dyDescent="0.25">
      <c r="A518" t="s">
        <v>424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102"/>
        <v>11781.900000000011</v>
      </c>
      <c r="G518" s="363">
        <f t="shared" si="103"/>
        <v>80387.100000000006</v>
      </c>
      <c r="H518" s="365">
        <f t="shared" si="104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105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6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105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6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105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6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105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6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105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6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105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6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105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6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105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6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105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6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105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6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105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6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105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6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105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6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105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6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105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6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105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6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105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6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105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6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105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6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105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6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105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6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105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6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105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6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105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6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105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6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105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6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105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6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105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6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105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105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105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7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105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7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105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7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105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7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105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7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105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7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105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7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105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7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105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7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105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7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105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7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105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7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105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7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105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105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105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8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105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8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105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8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105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8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105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8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105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8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105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8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105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8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105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8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105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8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105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8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105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8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105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8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105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8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105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8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105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8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105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8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105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8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105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8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9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8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9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8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9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8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9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8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9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8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9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8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9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8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9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8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9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8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9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8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9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8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9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8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9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8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9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8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9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8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9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8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9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8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9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8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9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8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9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8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9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8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9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8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9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8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9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8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9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8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9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8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9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8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9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8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9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8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9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8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9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8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9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8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9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8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9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8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9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8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9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8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9"/>
        <v>1040</v>
      </c>
      <c r="G629" s="614" t="s">
        <v>216</v>
      </c>
      <c r="H629" s="513">
        <v>500</v>
      </c>
      <c r="I629" s="498">
        <v>13.91</v>
      </c>
      <c r="J629" s="499">
        <v>0.15</v>
      </c>
      <c r="K629" s="499">
        <f t="shared" si="108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9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8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9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8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9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8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9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8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9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9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9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9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9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9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9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9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9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9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9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9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9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9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9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9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9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9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9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9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9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9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9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10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10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10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10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10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10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10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10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10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10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10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10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10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10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10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10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11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10"/>
        <v>32844.239999999998</v>
      </c>
      <c r="G673" s="611" t="s">
        <v>224</v>
      </c>
      <c r="H673" s="513">
        <v>500</v>
      </c>
      <c r="I673" s="498">
        <v>15.48</v>
      </c>
      <c r="J673" s="499">
        <v>0.17</v>
      </c>
      <c r="K673" s="499">
        <f t="shared" si="111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10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11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10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11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10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11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10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11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10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11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10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11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10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11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10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11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10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11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10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11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10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11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10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11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10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11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10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11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10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11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10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11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10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11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10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11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10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11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10"/>
        <v>7325</v>
      </c>
      <c r="G693" s="616" t="s">
        <v>252</v>
      </c>
      <c r="H693" s="513">
        <v>500</v>
      </c>
      <c r="I693" s="498">
        <v>16.18</v>
      </c>
      <c r="J693" s="499">
        <v>0.18</v>
      </c>
      <c r="K693" s="499">
        <f t="shared" si="111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10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11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10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11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10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11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10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11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10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11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10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11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10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11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10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11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10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11"/>
        <v>8359.82</v>
      </c>
      <c r="L702" s="617" t="s">
        <v>265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10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11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10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11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10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11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10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11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10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11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10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11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10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11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10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11"/>
        <v>4583.8999999999996</v>
      </c>
      <c r="L710" s="497"/>
      <c r="M710" s="499"/>
    </row>
    <row r="711" spans="1:13" ht="30" x14ac:dyDescent="0.25">
      <c r="A711" s="599" t="s">
        <v>274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10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11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10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11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10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11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10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11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10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11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10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11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10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11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10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11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10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11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10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11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12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11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12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11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12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11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12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11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12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11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12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11"/>
        <v>14279.69</v>
      </c>
      <c r="L726" s="497"/>
      <c r="M726" s="499"/>
    </row>
    <row r="727" spans="1:13" ht="30" x14ac:dyDescent="0.25">
      <c r="A727" s="599" t="s">
        <v>289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12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11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12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11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12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11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12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11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12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11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12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11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12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11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12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11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12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11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11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11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13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11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13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11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13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11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13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11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13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11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13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11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13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11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13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11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13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11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13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11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11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14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11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14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11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14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11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14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11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14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11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14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11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14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11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14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11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14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11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14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14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14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14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14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14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14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14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214" priority="163">
      <formula>F109&gt;0</formula>
    </cfRule>
    <cfRule type="expression" dxfId="2213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212" priority="156">
      <formula>F267&gt;0</formula>
    </cfRule>
    <cfRule type="expression" dxfId="2211" priority="157">
      <formula>F267&lt;0</formula>
    </cfRule>
  </conditionalFormatting>
  <conditionalFormatting sqref="H267:H273">
    <cfRule type="expression" dxfId="2210" priority="152">
      <formula>H267&gt;0</formula>
    </cfRule>
    <cfRule type="expression" dxfId="2209" priority="153">
      <formula>H267&lt;0</formula>
    </cfRule>
  </conditionalFormatting>
  <conditionalFormatting sqref="Q8">
    <cfRule type="expression" dxfId="2208" priority="138">
      <formula>Q8&gt;0</formula>
    </cfRule>
    <cfRule type="expression" dxfId="2207" priority="139">
      <formula>Q8&lt;0</formula>
    </cfRule>
  </conditionalFormatting>
  <conditionalFormatting sqref="Q7">
    <cfRule type="expression" dxfId="2206" priority="140">
      <formula>Q7&gt;0</formula>
    </cfRule>
    <cfRule type="expression" dxfId="2205" priority="141">
      <formula>Q7&lt;0</formula>
    </cfRule>
  </conditionalFormatting>
  <conditionalFormatting sqref="F375:F381">
    <cfRule type="expression" dxfId="2204" priority="112">
      <formula>F375&gt;0</formula>
    </cfRule>
    <cfRule type="expression" dxfId="2203" priority="113">
      <formula>F375&lt;0</formula>
    </cfRule>
  </conditionalFormatting>
  <conditionalFormatting sqref="F300:F318 H300:H318">
    <cfRule type="expression" dxfId="2202" priority="134">
      <formula>F300&gt;0</formula>
    </cfRule>
    <cfRule type="expression" dxfId="2201" priority="135">
      <formula>F300&lt;0</formula>
    </cfRule>
  </conditionalFormatting>
  <conditionalFormatting sqref="F293:F299">
    <cfRule type="expression" dxfId="2200" priority="132">
      <formula>F293&gt;0</formula>
    </cfRule>
    <cfRule type="expression" dxfId="2199" priority="133">
      <formula>F293&lt;0</formula>
    </cfRule>
  </conditionalFormatting>
  <conditionalFormatting sqref="H293:H299">
    <cfRule type="expression" dxfId="2198" priority="130">
      <formula>H293&gt;0</formula>
    </cfRule>
    <cfRule type="expression" dxfId="2197" priority="131">
      <formula>H293&lt;0</formula>
    </cfRule>
  </conditionalFormatting>
  <conditionalFormatting sqref="F326:F344 H326:H344">
    <cfRule type="expression" dxfId="2196" priority="128">
      <formula>F326&gt;0</formula>
    </cfRule>
    <cfRule type="expression" dxfId="2195" priority="129">
      <formula>F326&lt;0</formula>
    </cfRule>
  </conditionalFormatting>
  <conditionalFormatting sqref="F319:F325">
    <cfRule type="expression" dxfId="2194" priority="126">
      <formula>F319&gt;0</formula>
    </cfRule>
    <cfRule type="expression" dxfId="2193" priority="127">
      <formula>F319&lt;0</formula>
    </cfRule>
  </conditionalFormatting>
  <conditionalFormatting sqref="H319:H325">
    <cfRule type="expression" dxfId="2192" priority="124">
      <formula>H319&gt;0</formula>
    </cfRule>
    <cfRule type="expression" dxfId="2191" priority="125">
      <formula>H319&lt;0</formula>
    </cfRule>
  </conditionalFormatting>
  <conditionalFormatting sqref="F352:F369 H352:H369">
    <cfRule type="expression" dxfId="2190" priority="122">
      <formula>F352&gt;0</formula>
    </cfRule>
    <cfRule type="expression" dxfId="2189" priority="123">
      <formula>F352&lt;0</formula>
    </cfRule>
  </conditionalFormatting>
  <conditionalFormatting sqref="F345:F351">
    <cfRule type="expression" dxfId="2188" priority="120">
      <formula>F345&gt;0</formula>
    </cfRule>
    <cfRule type="expression" dxfId="2187" priority="121">
      <formula>F345&lt;0</formula>
    </cfRule>
  </conditionalFormatting>
  <conditionalFormatting sqref="H345:H351">
    <cfRule type="expression" dxfId="2186" priority="118">
      <formula>H345&gt;0</formula>
    </cfRule>
    <cfRule type="expression" dxfId="2185" priority="119">
      <formula>H345&lt;0</formula>
    </cfRule>
  </conditionalFormatting>
  <conditionalFormatting sqref="F370:F374 H370:H374">
    <cfRule type="expression" dxfId="2184" priority="116">
      <formula>F370&gt;0</formula>
    </cfRule>
    <cfRule type="expression" dxfId="2183" priority="117">
      <formula>F370&lt;0</formula>
    </cfRule>
  </conditionalFormatting>
  <conditionalFormatting sqref="F382:F397 H382:H397">
    <cfRule type="expression" dxfId="2182" priority="114">
      <formula>F382&gt;0</formula>
    </cfRule>
    <cfRule type="expression" dxfId="2181" priority="115">
      <formula>F382&lt;0</formula>
    </cfRule>
  </conditionalFormatting>
  <conditionalFormatting sqref="H375:H381">
    <cfRule type="expression" dxfId="2180" priority="110">
      <formula>H375&gt;0</formula>
    </cfRule>
    <cfRule type="expression" dxfId="2179" priority="111">
      <formula>H375&lt;0</formula>
    </cfRule>
  </conditionalFormatting>
  <conditionalFormatting sqref="F398 H398">
    <cfRule type="expression" dxfId="2178" priority="108">
      <formula>F398&gt;0</formula>
    </cfRule>
    <cfRule type="expression" dxfId="2177" priority="109">
      <formula>F398&lt;0</formula>
    </cfRule>
  </conditionalFormatting>
  <conditionalFormatting sqref="F399:F403 H399:H403">
    <cfRule type="expression" dxfId="2176" priority="106">
      <formula>F399&gt;0</formula>
    </cfRule>
    <cfRule type="expression" dxfId="2175" priority="107">
      <formula>F399&lt;0</formula>
    </cfRule>
  </conditionalFormatting>
  <conditionalFormatting sqref="F411:F426 H411:H426">
    <cfRule type="expression" dxfId="2174" priority="104">
      <formula>F411&gt;0</formula>
    </cfRule>
    <cfRule type="expression" dxfId="2173" priority="105">
      <formula>F411&lt;0</formula>
    </cfRule>
  </conditionalFormatting>
  <conditionalFormatting sqref="F404:F410">
    <cfRule type="expression" dxfId="2172" priority="102">
      <formula>F404&gt;0</formula>
    </cfRule>
    <cfRule type="expression" dxfId="2171" priority="103">
      <formula>F404&lt;0</formula>
    </cfRule>
  </conditionalFormatting>
  <conditionalFormatting sqref="H404:H410">
    <cfRule type="expression" dxfId="2170" priority="100">
      <formula>H404&gt;0</formula>
    </cfRule>
    <cfRule type="expression" dxfId="2169" priority="101">
      <formula>H404&lt;0</formula>
    </cfRule>
  </conditionalFormatting>
  <conditionalFormatting sqref="F428:F433 H428:H433">
    <cfRule type="expression" dxfId="2168" priority="98">
      <formula>F428&gt;0</formula>
    </cfRule>
    <cfRule type="expression" dxfId="2167" priority="99">
      <formula>F428&lt;0</formula>
    </cfRule>
  </conditionalFormatting>
  <conditionalFormatting sqref="F434 H434">
    <cfRule type="expression" dxfId="2166" priority="96">
      <formula>F434&gt;0</formula>
    </cfRule>
    <cfRule type="expression" dxfId="2165" priority="97">
      <formula>F434&lt;0</formula>
    </cfRule>
  </conditionalFormatting>
  <conditionalFormatting sqref="F435:F439 H435:H439">
    <cfRule type="expression" dxfId="2164" priority="94">
      <formula>F435&gt;0</formula>
    </cfRule>
    <cfRule type="expression" dxfId="2163" priority="95">
      <formula>F435&lt;0</formula>
    </cfRule>
  </conditionalFormatting>
  <conditionalFormatting sqref="F447:F462 H447:H462">
    <cfRule type="expression" dxfId="2162" priority="92">
      <formula>F447&gt;0</formula>
    </cfRule>
    <cfRule type="expression" dxfId="2161" priority="93">
      <formula>F447&lt;0</formula>
    </cfRule>
  </conditionalFormatting>
  <conditionalFormatting sqref="F440:F446">
    <cfRule type="expression" dxfId="2160" priority="90">
      <formula>F440&gt;0</formula>
    </cfRule>
    <cfRule type="expression" dxfId="2159" priority="91">
      <formula>F440&lt;0</formula>
    </cfRule>
  </conditionalFormatting>
  <conditionalFormatting sqref="H440:H446">
    <cfRule type="expression" dxfId="2158" priority="88">
      <formula>H440&gt;0</formula>
    </cfRule>
    <cfRule type="expression" dxfId="2157" priority="89">
      <formula>H440&lt;0</formula>
    </cfRule>
  </conditionalFormatting>
  <conditionalFormatting sqref="F463:F468 H463:H468">
    <cfRule type="expression" dxfId="2156" priority="86">
      <formula>F463&gt;0</formula>
    </cfRule>
    <cfRule type="expression" dxfId="2155" priority="87">
      <formula>F463&lt;0</formula>
    </cfRule>
  </conditionalFormatting>
  <conditionalFormatting sqref="F469 H469">
    <cfRule type="expression" dxfId="2154" priority="84">
      <formula>F469&gt;0</formula>
    </cfRule>
    <cfRule type="expression" dxfId="2153" priority="85">
      <formula>F469&lt;0</formula>
    </cfRule>
  </conditionalFormatting>
  <conditionalFormatting sqref="F470:F474 H470:H474">
    <cfRule type="expression" dxfId="2152" priority="82">
      <formula>F470&gt;0</formula>
    </cfRule>
    <cfRule type="expression" dxfId="2151" priority="83">
      <formula>F470&lt;0</formula>
    </cfRule>
  </conditionalFormatting>
  <conditionalFormatting sqref="F482:F497 H482:H497">
    <cfRule type="expression" dxfId="2150" priority="80">
      <formula>F482&gt;0</formula>
    </cfRule>
    <cfRule type="expression" dxfId="2149" priority="81">
      <formula>F482&lt;0</formula>
    </cfRule>
  </conditionalFormatting>
  <conditionalFormatting sqref="F475:F481">
    <cfRule type="expression" dxfId="2148" priority="78">
      <formula>F475&gt;0</formula>
    </cfRule>
    <cfRule type="expression" dxfId="2147" priority="79">
      <formula>F475&lt;0</formula>
    </cfRule>
  </conditionalFormatting>
  <conditionalFormatting sqref="H475:H481">
    <cfRule type="expression" dxfId="2146" priority="76">
      <formula>H475&gt;0</formula>
    </cfRule>
    <cfRule type="expression" dxfId="2145" priority="77">
      <formula>H475&lt;0</formula>
    </cfRule>
  </conditionalFormatting>
  <conditionalFormatting sqref="M526">
    <cfRule type="expression" dxfId="2144" priority="74">
      <formula>M526&gt;0</formula>
    </cfRule>
    <cfRule type="expression" dxfId="2143" priority="75">
      <formula>M526&lt;0</formula>
    </cfRule>
  </conditionalFormatting>
  <conditionalFormatting sqref="F107:F118">
    <cfRule type="expression" dxfId="2142" priority="70">
      <formula>F107&gt;0</formula>
    </cfRule>
    <cfRule type="expression" dxfId="2141" priority="71">
      <formula>F107&lt;0</formula>
    </cfRule>
  </conditionalFormatting>
  <conditionalFormatting sqref="H107:H118">
    <cfRule type="expression" dxfId="2140" priority="68">
      <formula>H107&gt;0</formula>
    </cfRule>
    <cfRule type="expression" dxfId="2139" priority="69">
      <formula>H107&lt;0</formula>
    </cfRule>
  </conditionalFormatting>
  <conditionalFormatting sqref="F101:F106 H101:H106">
    <cfRule type="expression" dxfId="2138" priority="66">
      <formula>F101&gt;0</formula>
    </cfRule>
    <cfRule type="expression" dxfId="2137" priority="67">
      <formula>F101&lt;0</formula>
    </cfRule>
  </conditionalFormatting>
  <conditionalFormatting sqref="J103:K103">
    <cfRule type="expression" dxfId="2136" priority="64">
      <formula>J103&gt;0</formula>
    </cfRule>
    <cfRule type="expression" dxfId="2135" priority="65">
      <formula>J103&lt;0</formula>
    </cfRule>
  </conditionalFormatting>
  <conditionalFormatting sqref="J104:K110">
    <cfRule type="expression" dxfId="2134" priority="62">
      <formula>J104&gt;0</formula>
    </cfRule>
    <cfRule type="expression" dxfId="2133" priority="63">
      <formula>J104&lt;0</formula>
    </cfRule>
  </conditionalFormatting>
  <conditionalFormatting sqref="L103:L185 L192 L194">
    <cfRule type="expression" dxfId="2132" priority="58">
      <formula>L103&gt;0</formula>
    </cfRule>
    <cfRule type="expression" dxfId="2131" priority="59">
      <formula>L103&lt;0</formula>
    </cfRule>
  </conditionalFormatting>
  <conditionalFormatting sqref="Q10">
    <cfRule type="expression" dxfId="2130" priority="56">
      <formula>Q10&gt;0</formula>
    </cfRule>
    <cfRule type="expression" dxfId="2129" priority="57">
      <formula>Q10&lt;0</formula>
    </cfRule>
  </conditionalFormatting>
  <conditionalFormatting sqref="K214:K215 H214:H216 F214:F216">
    <cfRule type="expression" dxfId="2128" priority="53">
      <formula>F214&gt;0</formula>
    </cfRule>
    <cfRule type="expression" dxfId="2127" priority="54">
      <formula>F214&lt;0</formula>
    </cfRule>
  </conditionalFormatting>
  <conditionalFormatting sqref="K210:K212 H210:H212 F210:F212">
    <cfRule type="expression" dxfId="2126" priority="51">
      <formula>F210&gt;0</formula>
    </cfRule>
    <cfRule type="expression" dxfId="2125" priority="52">
      <formula>F210&lt;0</formula>
    </cfRule>
  </conditionalFormatting>
  <conditionalFormatting sqref="K208:K209 H209 F209">
    <cfRule type="expression" dxfId="2124" priority="49">
      <formula>F208&gt;0</formula>
    </cfRule>
    <cfRule type="expression" dxfId="2123" priority="50">
      <formula>F208&lt;0</formula>
    </cfRule>
  </conditionalFormatting>
  <conditionalFormatting sqref="K213 H213 F213">
    <cfRule type="expression" dxfId="2122" priority="47">
      <formula>F213&gt;0</formula>
    </cfRule>
    <cfRule type="expression" dxfId="2121" priority="48">
      <formula>F213&lt;0</formula>
    </cfRule>
  </conditionalFormatting>
  <conditionalFormatting sqref="K221:K222">
    <cfRule type="expression" dxfId="2120" priority="45">
      <formula>K221&gt;0</formula>
    </cfRule>
    <cfRule type="expression" dxfId="2119" priority="46">
      <formula>K221&lt;0</formula>
    </cfRule>
  </conditionalFormatting>
  <conditionalFormatting sqref="K219:K220 H219:H222 F219:F222">
    <cfRule type="expression" dxfId="2118" priority="43">
      <formula>F219&gt;0</formula>
    </cfRule>
    <cfRule type="expression" dxfId="2117" priority="44">
      <formula>F219&lt;0</formula>
    </cfRule>
  </conditionalFormatting>
  <conditionalFormatting sqref="H217:H218 F217:F218 K217:K218">
    <cfRule type="expression" dxfId="2116" priority="41">
      <formula>F217&gt;0</formula>
    </cfRule>
    <cfRule type="expression" dxfId="2115" priority="42">
      <formula>F217&lt;0</formula>
    </cfRule>
  </conditionalFormatting>
  <conditionalFormatting sqref="K243:K244 H244 F244">
    <cfRule type="expression" dxfId="2114" priority="39">
      <formula>F243&gt;0</formula>
    </cfRule>
    <cfRule type="expression" dxfId="2113" priority="40">
      <formula>F243&lt;0</formula>
    </cfRule>
  </conditionalFormatting>
  <conditionalFormatting sqref="K225:K226 H225:H227 F225:F227">
    <cfRule type="expression" dxfId="2112" priority="37">
      <formula>F225&gt;0</formula>
    </cfRule>
    <cfRule type="expression" dxfId="2111" priority="38">
      <formula>F225&lt;0</formula>
    </cfRule>
  </conditionalFormatting>
  <conditionalFormatting sqref="K223:K224 H223:H224 F223:F224">
    <cfRule type="expression" dxfId="2110" priority="35">
      <formula>F223&gt;0</formula>
    </cfRule>
    <cfRule type="expression" dxfId="2109" priority="36">
      <formula>F223&lt;0</formula>
    </cfRule>
  </conditionalFormatting>
  <conditionalFormatting sqref="K237:K238 H237:H239 F237:F239">
    <cfRule type="expression" dxfId="2108" priority="33">
      <formula>F237&gt;0</formula>
    </cfRule>
    <cfRule type="expression" dxfId="2107" priority="34">
      <formula>F237&lt;0</formula>
    </cfRule>
  </conditionalFormatting>
  <conditionalFormatting sqref="K235:K236 H236 F236">
    <cfRule type="expression" dxfId="2106" priority="31">
      <formula>F235&gt;0</formula>
    </cfRule>
    <cfRule type="expression" dxfId="2105" priority="32">
      <formula>F235&lt;0</formula>
    </cfRule>
  </conditionalFormatting>
  <conditionalFormatting sqref="K233:K234 H233:H235 F233:F235">
    <cfRule type="expression" dxfId="2104" priority="29">
      <formula>F233&gt;0</formula>
    </cfRule>
    <cfRule type="expression" dxfId="2103" priority="30">
      <formula>F233&lt;0</formula>
    </cfRule>
  </conditionalFormatting>
  <conditionalFormatting sqref="K231:K232 H232 F232">
    <cfRule type="expression" dxfId="2102" priority="27">
      <formula>F231&gt;0</formula>
    </cfRule>
    <cfRule type="expression" dxfId="2101" priority="28">
      <formula>F231&lt;0</formula>
    </cfRule>
  </conditionalFormatting>
  <conditionalFormatting sqref="K229:K230 H229:H231 F229:F231">
    <cfRule type="expression" dxfId="2100" priority="25">
      <formula>F229&gt;0</formula>
    </cfRule>
    <cfRule type="expression" dxfId="2099" priority="26">
      <formula>F229&lt;0</formula>
    </cfRule>
  </conditionalFormatting>
  <conditionalFormatting sqref="K227:K228 H228 F228">
    <cfRule type="expression" dxfId="2098" priority="23">
      <formula>F227&gt;0</formula>
    </cfRule>
    <cfRule type="expression" dxfId="2097" priority="24">
      <formula>F227&lt;0</formula>
    </cfRule>
  </conditionalFormatting>
  <conditionalFormatting sqref="K241:K242 H241:H243 F241:F243">
    <cfRule type="expression" dxfId="2096" priority="21">
      <formula>F241&gt;0</formula>
    </cfRule>
    <cfRule type="expression" dxfId="2095" priority="22">
      <formula>F241&lt;0</formula>
    </cfRule>
  </conditionalFormatting>
  <conditionalFormatting sqref="K239:K240 H240 F240">
    <cfRule type="expression" dxfId="2094" priority="19">
      <formula>F239&gt;0</formula>
    </cfRule>
    <cfRule type="expression" dxfId="2093" priority="20">
      <formula>F239&lt;0</formula>
    </cfRule>
  </conditionalFormatting>
  <conditionalFormatting sqref="K261:K262 H261:H262 F261:F262">
    <cfRule type="expression" dxfId="2092" priority="17">
      <formula>F261&gt;0</formula>
    </cfRule>
    <cfRule type="expression" dxfId="2091" priority="18">
      <formula>F261&lt;0</formula>
    </cfRule>
  </conditionalFormatting>
  <conditionalFormatting sqref="K247:K248 H248 F248">
    <cfRule type="expression" dxfId="2090" priority="15">
      <formula>F247&gt;0</formula>
    </cfRule>
    <cfRule type="expression" dxfId="2089" priority="16">
      <formula>F247&lt;0</formula>
    </cfRule>
  </conditionalFormatting>
  <conditionalFormatting sqref="K245:K246 H245:H247 F245:F247">
    <cfRule type="expression" dxfId="2088" priority="13">
      <formula>F245&gt;0</formula>
    </cfRule>
    <cfRule type="expression" dxfId="2087" priority="14">
      <formula>F245&lt;0</formula>
    </cfRule>
  </conditionalFormatting>
  <conditionalFormatting sqref="K259:K260 H259:H260 F259:F260">
    <cfRule type="expression" dxfId="2086" priority="11">
      <formula>F259&gt;0</formula>
    </cfRule>
    <cfRule type="expression" dxfId="2085" priority="12">
      <formula>F259&lt;0</formula>
    </cfRule>
  </conditionalFormatting>
  <conditionalFormatting sqref="K257:K258">
    <cfRule type="expression" dxfId="2084" priority="9">
      <formula>K257&gt;0</formula>
    </cfRule>
    <cfRule type="expression" dxfId="2083" priority="10">
      <formula>K257&lt;0</formula>
    </cfRule>
  </conditionalFormatting>
  <conditionalFormatting sqref="K255:K256 H255:H258 F255:F258">
    <cfRule type="expression" dxfId="2082" priority="7">
      <formula>F255&gt;0</formula>
    </cfRule>
    <cfRule type="expression" dxfId="2081" priority="8">
      <formula>F255&lt;0</formula>
    </cfRule>
  </conditionalFormatting>
  <conditionalFormatting sqref="K253:K254 H253:H254 F253:F254">
    <cfRule type="expression" dxfId="2080" priority="5">
      <formula>F253&gt;0</formula>
    </cfRule>
    <cfRule type="expression" dxfId="2079" priority="6">
      <formula>F253&lt;0</formula>
    </cfRule>
  </conditionalFormatting>
  <conditionalFormatting sqref="K251:K252">
    <cfRule type="expression" dxfId="2078" priority="3">
      <formula>K251&gt;0</formula>
    </cfRule>
    <cfRule type="expression" dxfId="2077" priority="4">
      <formula>K251&lt;0</formula>
    </cfRule>
  </conditionalFormatting>
  <conditionalFormatting sqref="K249:K250 H249:H252 F249:F252">
    <cfRule type="expression" dxfId="2076" priority="1">
      <formula>F249&gt;0</formula>
    </cfRule>
    <cfRule type="expression" dxfId="2075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230</v>
      </c>
      <c r="AJ2">
        <f>$Q$2*$Q$4</f>
        <v>7469.94</v>
      </c>
      <c r="AK2">
        <f ca="1">AJ2*EXP(-$X$2 * AI2/365.25)</f>
        <v>7469.94</v>
      </c>
      <c r="AM2" s="2">
        <f>Q10</f>
        <v>0</v>
      </c>
      <c r="AO2">
        <f ca="1" xml:space="preserve"> (SUM(AB:AB) - SUM(AE:AE) - SUM(AH:AH) - SUM(AK:AK))/SUM(AB:AB)</f>
        <v>5.9503510363129508E-2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12.4499</v>
      </c>
      <c r="R4" s="495">
        <v>-2.5100000000000001E-2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7469.94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-885.6800000000012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-885.6800000000012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-0.10599811863153197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3.8554526542381867E-2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13.105157894736843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13.694890000000001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13.570391000000001</v>
      </c>
      <c r="W22" s="134"/>
    </row>
    <row r="23" spans="1:34" x14ac:dyDescent="0.25">
      <c r="O23" s="81">
        <v>1.08</v>
      </c>
      <c r="P23" s="81">
        <f t="shared" si="10"/>
        <v>13.445892000000001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13.321393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13.196894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13.072395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12.947896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12.823397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12.698898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12.574399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12.4499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12.325400999999999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4" si="14">C33*(E33-D33)</f>
        <v>-920.00000000000023</v>
      </c>
      <c r="G33" s="39">
        <f t="shared" ref="G33:G44" si="15">D33*C33</f>
        <v>6296</v>
      </c>
      <c r="H33" s="222">
        <f t="shared" ref="H33:H44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12.200901999999999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12.076402999999999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11.951903999999999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11.827404999999999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11.702905999999999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11.578407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11.453908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11.329409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11.20491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4" priority="25">
      <formula>F56&gt;0</formula>
    </cfRule>
    <cfRule type="expression" dxfId="2073" priority="26">
      <formula>F56&lt;0</formula>
    </cfRule>
  </conditionalFormatting>
  <conditionalFormatting sqref="Q7">
    <cfRule type="expression" dxfId="2072" priority="23">
      <formula>Q7&gt;0</formula>
    </cfRule>
    <cfRule type="expression" dxfId="2071" priority="24">
      <formula>Q7&lt;0</formula>
    </cfRule>
  </conditionalFormatting>
  <conditionalFormatting sqref="Q8">
    <cfRule type="expression" dxfId="2070" priority="21">
      <formula>Q8&gt;0</formula>
    </cfRule>
    <cfRule type="expression" dxfId="2069" priority="22">
      <formula>Q8&lt;0</formula>
    </cfRule>
  </conditionalFormatting>
  <conditionalFormatting sqref="F25:F30 F34:F55">
    <cfRule type="expression" dxfId="2068" priority="19">
      <formula>F25&gt;0</formula>
    </cfRule>
    <cfRule type="expression" dxfId="2067" priority="20">
      <formula>F25&lt;0</formula>
    </cfRule>
  </conditionalFormatting>
  <conditionalFormatting sqref="H25:H30 H34:H55">
    <cfRule type="expression" dxfId="2066" priority="17">
      <formula>H25&gt;0</formula>
    </cfRule>
    <cfRule type="expression" dxfId="2065" priority="18">
      <formula>H25&lt;0</formula>
    </cfRule>
  </conditionalFormatting>
  <conditionalFormatting sqref="F89:F110">
    <cfRule type="expression" dxfId="2064" priority="15">
      <formula>F89&gt;0</formula>
    </cfRule>
    <cfRule type="expression" dxfId="2063" priority="16">
      <formula>F89&lt;0</formula>
    </cfRule>
  </conditionalFormatting>
  <conditionalFormatting sqref="H89:H110">
    <cfRule type="expression" dxfId="2062" priority="13">
      <formula>H89&gt;0</formula>
    </cfRule>
    <cfRule type="expression" dxfId="2061" priority="14">
      <formula>H89&lt;0</formula>
    </cfRule>
  </conditionalFormatting>
  <conditionalFormatting sqref="Q10">
    <cfRule type="expression" dxfId="2060" priority="11">
      <formula>Q10&gt;0</formula>
    </cfRule>
    <cfRule type="expression" dxfId="2059" priority="12">
      <formula>Q10&lt;0</formula>
    </cfRule>
  </conditionalFormatting>
  <conditionalFormatting sqref="J25:J38">
    <cfRule type="expression" dxfId="2058" priority="9">
      <formula>J25&gt;0</formula>
    </cfRule>
    <cfRule type="expression" dxfId="2057" priority="10">
      <formula>J25&lt;0</formula>
    </cfRule>
  </conditionalFormatting>
  <conditionalFormatting sqref="K25:K38">
    <cfRule type="expression" dxfId="2056" priority="7">
      <formula>K25&gt;0</formula>
    </cfRule>
    <cfRule type="expression" dxfId="2055" priority="8">
      <formula>K25&lt;0</formula>
    </cfRule>
  </conditionalFormatting>
  <conditionalFormatting sqref="L25:L38">
    <cfRule type="expression" dxfId="2054" priority="5">
      <formula>L25&gt;0</formula>
    </cfRule>
    <cfRule type="expression" dxfId="205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2" priority="3">
      <formula>F31&gt;0</formula>
    </cfRule>
    <cfRule type="expression" dxfId="2051" priority="4">
      <formula>F31&lt;0</formula>
    </cfRule>
  </conditionalFormatting>
  <conditionalFormatting sqref="H31:H33">
    <cfRule type="expression" dxfId="2050" priority="1">
      <formula>H31&gt;0</formula>
    </cfRule>
    <cfRule type="expression" dxfId="204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17" activePane="bottomLeft" state="frozen"/>
      <selection activeCell="A2" sqref="A2"/>
      <selection pane="bottomLeft" activeCell="A47" sqref="A4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46.534050000000008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39.57</v>
      </c>
      <c r="R4" s="495">
        <v>1.41E-2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7914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>C6*D6+E6</f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9306.8100000000013</v>
      </c>
      <c r="T6" s="1">
        <v>43227</v>
      </c>
      <c r="U6" t="s">
        <v>1041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-1392.8100000000013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-1392.8100000000013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-0.14965493009957237</v>
      </c>
      <c r="T9" s="770">
        <v>43285</v>
      </c>
      <c r="U9" t="s">
        <v>1146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1183</v>
      </c>
      <c r="T12" s="1">
        <v>43319</v>
      </c>
      <c r="U12" t="s">
        <v>1234</v>
      </c>
    </row>
    <row r="13" spans="1:21" x14ac:dyDescent="0.25">
      <c r="H13" s="70"/>
      <c r="O13" s="11" t="s">
        <v>952</v>
      </c>
      <c r="Q13" s="2">
        <f>Q4/2.075</f>
        <v>19.069879518072288</v>
      </c>
      <c r="U13" t="s">
        <v>1235</v>
      </c>
    </row>
    <row r="14" spans="1:21" x14ac:dyDescent="0.25">
      <c r="H14" s="70"/>
      <c r="O14" s="11" t="s">
        <v>1039</v>
      </c>
      <c r="Q14" s="1">
        <v>43247</v>
      </c>
      <c r="U14" t="s">
        <v>1236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14057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43.527000000000001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43.131300000000003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42.735600000000005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42.3399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41.944200000000002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41.548500000000004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41.152799999999999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40.757100000000001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40.361400000000003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39.965699999999998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39.57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39.174300000000002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38.778599999999997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38.382899999999999</v>
      </c>
    </row>
    <row r="37" spans="1:17" x14ac:dyDescent="0.25">
      <c r="A37" s="33" t="s">
        <v>1180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37.987200000000001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37.591499999999996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37.195799999999998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36.8001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3" si="4">C41*(E41-D41)</f>
        <v>-157.99999999999983</v>
      </c>
      <c r="G41" s="39">
        <f t="shared" ref="G41:G43" si="5">D41*C41</f>
        <v>9780</v>
      </c>
      <c r="H41" s="222">
        <f t="shared" ref="H41:H43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36.404400000000003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4"/>
        <v>-234.00000000000034</v>
      </c>
      <c r="G42" s="39">
        <f t="shared" si="5"/>
        <v>9780</v>
      </c>
      <c r="H42" s="222">
        <f t="shared" si="6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0"/>
        <v>36.008700000000005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4"/>
        <v>-4.8149999999999693</v>
      </c>
      <c r="G43" s="39">
        <f t="shared" si="5"/>
        <v>7336.8150000000005</v>
      </c>
      <c r="H43" s="222">
        <f t="shared" si="6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0"/>
        <v>35.613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ref="F44:F46" si="7">C44*(E44-D44)</f>
        <v>-1419.3149999999998</v>
      </c>
      <c r="G44" s="39">
        <f t="shared" ref="G44:G46" si="8">D44*C44</f>
        <v>7336.8150000000005</v>
      </c>
      <c r="H44" s="222">
        <f t="shared" ref="H44:H46" si="9">(E44-D44)/D44</f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7"/>
        <v>-1426.8200000000006</v>
      </c>
      <c r="G45" s="39">
        <f t="shared" si="8"/>
        <v>9306.82</v>
      </c>
      <c r="H45" s="222">
        <f t="shared" si="9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7"/>
        <v>-1392.0000000000002</v>
      </c>
      <c r="G46" s="39">
        <f t="shared" si="8"/>
        <v>9306</v>
      </c>
      <c r="H46" s="222">
        <f t="shared" si="9"/>
        <v>-0.14958091553836236</v>
      </c>
      <c r="I46" s="39"/>
      <c r="J46" s="39"/>
      <c r="K46" s="39">
        <v>19.07</v>
      </c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48" priority="31">
      <formula>F60&gt;0</formula>
    </cfRule>
    <cfRule type="expression" dxfId="2047" priority="32">
      <formula>F60&lt;0</formula>
    </cfRule>
  </conditionalFormatting>
  <conditionalFormatting sqref="Q7">
    <cfRule type="expression" dxfId="2046" priority="29">
      <formula>Q7&gt;0</formula>
    </cfRule>
    <cfRule type="expression" dxfId="2045" priority="30">
      <formula>Q7&lt;0</formula>
    </cfRule>
  </conditionalFormatting>
  <conditionalFormatting sqref="Q8">
    <cfRule type="expression" dxfId="2044" priority="27">
      <formula>Q8&gt;0</formula>
    </cfRule>
    <cfRule type="expression" dxfId="2043" priority="28">
      <formula>Q8&lt;0</formula>
    </cfRule>
  </conditionalFormatting>
  <conditionalFormatting sqref="F31:F59">
    <cfRule type="expression" dxfId="2042" priority="25">
      <formula>F31&gt;0</formula>
    </cfRule>
    <cfRule type="expression" dxfId="2041" priority="26">
      <formula>F31&lt;0</formula>
    </cfRule>
  </conditionalFormatting>
  <conditionalFormatting sqref="H31:H59">
    <cfRule type="expression" dxfId="2040" priority="23">
      <formula>H31&gt;0</formula>
    </cfRule>
    <cfRule type="expression" dxfId="2039" priority="24">
      <formula>H31&lt;0</formula>
    </cfRule>
  </conditionalFormatting>
  <conditionalFormatting sqref="Q10">
    <cfRule type="expression" dxfId="2038" priority="21">
      <formula>Q10&gt;0</formula>
    </cfRule>
    <cfRule type="expression" dxfId="2037" priority="22">
      <formula>Q10&lt;0</formula>
    </cfRule>
  </conditionalFormatting>
  <conditionalFormatting sqref="J25:J38">
    <cfRule type="expression" dxfId="2036" priority="19">
      <formula>J25&gt;0</formula>
    </cfRule>
    <cfRule type="expression" dxfId="2035" priority="20">
      <formula>J25&lt;0</formula>
    </cfRule>
  </conditionalFormatting>
  <conditionalFormatting sqref="K38">
    <cfRule type="expression" dxfId="2034" priority="17">
      <formula>K38&gt;0</formula>
    </cfRule>
    <cfRule type="expression" dxfId="2033" priority="18">
      <formula>K38&lt;0</formula>
    </cfRule>
  </conditionalFormatting>
  <conditionalFormatting sqref="L25:L38">
    <cfRule type="expression" dxfId="2032" priority="15">
      <formula>L25&gt;0</formula>
    </cfRule>
    <cfRule type="expression" dxfId="2031" priority="16">
      <formula>L25&lt;0</formula>
    </cfRule>
  </conditionalFormatting>
  <conditionalFormatting sqref="F89:F110">
    <cfRule type="expression" dxfId="2030" priority="13">
      <formula>F89&gt;0</formula>
    </cfRule>
    <cfRule type="expression" dxfId="2029" priority="14">
      <formula>F89&lt;0</formula>
    </cfRule>
  </conditionalFormatting>
  <conditionalFormatting sqref="H89:H110">
    <cfRule type="expression" dxfId="2028" priority="11">
      <formula>H89&gt;0</formula>
    </cfRule>
    <cfRule type="expression" dxfId="2027" priority="12">
      <formula>H89&lt;0</formula>
    </cfRule>
  </conditionalFormatting>
  <conditionalFormatting sqref="J89:J102">
    <cfRule type="expression" dxfId="2026" priority="9">
      <formula>J89&gt;0</formula>
    </cfRule>
    <cfRule type="expression" dxfId="2025" priority="10">
      <formula>J89&lt;0</formula>
    </cfRule>
  </conditionalFormatting>
  <conditionalFormatting sqref="K89:K102">
    <cfRule type="expression" dxfId="2024" priority="7">
      <formula>K89&gt;0</formula>
    </cfRule>
    <cfRule type="expression" dxfId="2023" priority="8">
      <formula>K89&lt;0</formula>
    </cfRule>
  </conditionalFormatting>
  <conditionalFormatting sqref="L89:L102">
    <cfRule type="expression" dxfId="2022" priority="5">
      <formula>L89&gt;0</formula>
    </cfRule>
    <cfRule type="expression" dxfId="2021" priority="6">
      <formula>L89&lt;0</formula>
    </cfRule>
  </conditionalFormatting>
  <conditionalFormatting sqref="F25:F30">
    <cfRule type="expression" dxfId="2020" priority="3">
      <formula>F25&gt;0</formula>
    </cfRule>
    <cfRule type="expression" dxfId="2019" priority="4">
      <formula>F25&lt;0</formula>
    </cfRule>
  </conditionalFormatting>
  <conditionalFormatting sqref="H25:H30">
    <cfRule type="expression" dxfId="2018" priority="1">
      <formula>H25&gt;0</formula>
    </cfRule>
    <cfRule type="expression" dxfId="20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6" priority="35">
      <formula>F47&gt;0</formula>
    </cfRule>
    <cfRule type="expression" dxfId="2015" priority="36">
      <formula>F47&lt;0</formula>
    </cfRule>
  </conditionalFormatting>
  <conditionalFormatting sqref="Q7">
    <cfRule type="expression" dxfId="2014" priority="33">
      <formula>Q7&gt;0</formula>
    </cfRule>
    <cfRule type="expression" dxfId="2013" priority="34">
      <formula>Q7&lt;0</formula>
    </cfRule>
  </conditionalFormatting>
  <conditionalFormatting sqref="Q8">
    <cfRule type="expression" dxfId="2012" priority="31">
      <formula>Q8&gt;0</formula>
    </cfRule>
    <cfRule type="expression" dxfId="2011" priority="32">
      <formula>Q8&lt;0</formula>
    </cfRule>
  </conditionalFormatting>
  <conditionalFormatting sqref="F30:F46">
    <cfRule type="expression" dxfId="2010" priority="29">
      <formula>F30&gt;0</formula>
    </cfRule>
    <cfRule type="expression" dxfId="2009" priority="30">
      <formula>F30&lt;0</formula>
    </cfRule>
  </conditionalFormatting>
  <conditionalFormatting sqref="H30:H46">
    <cfRule type="expression" dxfId="2008" priority="27">
      <formula>H30&gt;0</formula>
    </cfRule>
    <cfRule type="expression" dxfId="2007" priority="28">
      <formula>H30&lt;0</formula>
    </cfRule>
  </conditionalFormatting>
  <conditionalFormatting sqref="Q10">
    <cfRule type="expression" dxfId="2006" priority="25">
      <formula>Q10&gt;0</formula>
    </cfRule>
    <cfRule type="expression" dxfId="2005" priority="26">
      <formula>Q10&lt;0</formula>
    </cfRule>
  </conditionalFormatting>
  <conditionalFormatting sqref="J25:J38">
    <cfRule type="expression" dxfId="2004" priority="23">
      <formula>J25&gt;0</formula>
    </cfRule>
    <cfRule type="expression" dxfId="2003" priority="24">
      <formula>J25&lt;0</formula>
    </cfRule>
  </conditionalFormatting>
  <conditionalFormatting sqref="K25:K38">
    <cfRule type="expression" dxfId="2002" priority="21">
      <formula>K25&gt;0</formula>
    </cfRule>
    <cfRule type="expression" dxfId="2001" priority="22">
      <formula>K25&lt;0</formula>
    </cfRule>
  </conditionalFormatting>
  <conditionalFormatting sqref="L25 L38">
    <cfRule type="expression" dxfId="2000" priority="19">
      <formula>L25&gt;0</formula>
    </cfRule>
    <cfRule type="expression" dxfId="1999" priority="20">
      <formula>L25&lt;0</formula>
    </cfRule>
  </conditionalFormatting>
  <conditionalFormatting sqref="F89:F110">
    <cfRule type="expression" dxfId="1998" priority="17">
      <formula>F89&gt;0</formula>
    </cfRule>
    <cfRule type="expression" dxfId="1997" priority="18">
      <formula>F89&lt;0</formula>
    </cfRule>
  </conditionalFormatting>
  <conditionalFormatting sqref="H89:H110">
    <cfRule type="expression" dxfId="1996" priority="15">
      <formula>H89&gt;0</formula>
    </cfRule>
    <cfRule type="expression" dxfId="1995" priority="16">
      <formula>H89&lt;0</formula>
    </cfRule>
  </conditionalFormatting>
  <conditionalFormatting sqref="J89:J102">
    <cfRule type="expression" dxfId="1994" priority="13">
      <formula>J89&gt;0</formula>
    </cfRule>
    <cfRule type="expression" dxfId="1993" priority="14">
      <formula>J89&lt;0</formula>
    </cfRule>
  </conditionalFormatting>
  <conditionalFormatting sqref="K89:K102">
    <cfRule type="expression" dxfId="1992" priority="11">
      <formula>K89&gt;0</formula>
    </cfRule>
    <cfRule type="expression" dxfId="1991" priority="12">
      <formula>K89&lt;0</formula>
    </cfRule>
  </conditionalFormatting>
  <conditionalFormatting sqref="L89:L102">
    <cfRule type="expression" dxfId="1990" priority="9">
      <formula>L89&gt;0</formula>
    </cfRule>
    <cfRule type="expression" dxfId="1989" priority="10">
      <formula>L89&lt;0</formula>
    </cfRule>
  </conditionalFormatting>
  <conditionalFormatting sqref="F25 F29">
    <cfRule type="expression" dxfId="1988" priority="7">
      <formula>F25&gt;0</formula>
    </cfRule>
    <cfRule type="expression" dxfId="1987" priority="8">
      <formula>F25&lt;0</formula>
    </cfRule>
  </conditionalFormatting>
  <conditionalFormatting sqref="H29 H25:H27">
    <cfRule type="expression" dxfId="1986" priority="5">
      <formula>H25&gt;0</formula>
    </cfRule>
    <cfRule type="expression" dxfId="1985" priority="6">
      <formula>H25&lt;0</formula>
    </cfRule>
  </conditionalFormatting>
  <conditionalFormatting sqref="F26:F28">
    <cfRule type="expression" dxfId="1984" priority="3">
      <formula>F26&gt;0</formula>
    </cfRule>
    <cfRule type="expression" dxfId="1983" priority="4">
      <formula>F26&lt;0</formula>
    </cfRule>
  </conditionalFormatting>
  <conditionalFormatting sqref="H28">
    <cfRule type="expression" dxfId="1982" priority="1">
      <formula>H28&gt;0</formula>
    </cfRule>
    <cfRule type="expression" dxfId="198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29.889900000000001</v>
      </c>
      <c r="R4" s="222">
        <v>-8.3000000000000001E-3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8966.9699999999993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5893.5900000000165</v>
      </c>
      <c r="R7" s="29">
        <v>43353</v>
      </c>
      <c r="T7" s="813" t="s">
        <v>1122</v>
      </c>
      <c r="U7" t="s">
        <v>1123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4145.6200000000226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0.85984630860651523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1.8735425678908263E-2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1131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14.404771084337348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32.878890000000006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32.579991000000007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32.281092000000001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31.982193000000002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31.683294000000004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31.384395000000001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31.085496000000003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30.786597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30.487698000000002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30.188798999999999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29.889900000000001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29.591001000000002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29.292102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28.993203000000001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28.694303999999999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28.395405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28.096505999999998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27.797607000000003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27.498708000000001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27.199809000000002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26.90091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1116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1133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1118</v>
      </c>
      <c r="AA61" s="2"/>
      <c r="AD61" s="2"/>
      <c r="AG61" s="2"/>
      <c r="AI61" s="2"/>
    </row>
    <row r="62" spans="1:39" x14ac:dyDescent="0.25">
      <c r="U62" t="s">
        <v>1119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1129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1130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1240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1164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1107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:F161" si="19">C159*(E159-D159)</f>
        <v>1920.0000000000018</v>
      </c>
      <c r="G159" s="39">
        <f t="shared" ref="G159:G161" si="20">D159*C159</f>
        <v>41580</v>
      </c>
      <c r="H159" s="222">
        <f t="shared" ref="H159:H161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ref="F162" si="22">C162*(E162-D162)</f>
        <v>4125</v>
      </c>
      <c r="G162" s="39">
        <f t="shared" ref="G162" si="23">D162*C162</f>
        <v>4821</v>
      </c>
      <c r="H162" s="222">
        <f t="shared" ref="H162" si="24">(E162-D162)/D162</f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5">C169*(E169-D169)</f>
        <v>-33.800000000000097</v>
      </c>
      <c r="G169" s="363">
        <f t="shared" ref="G169:G182" si="26">D169*C169</f>
        <v>3591.7999999999997</v>
      </c>
      <c r="H169" s="364">
        <f t="shared" ref="H169:H182" si="27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5"/>
        <v>85.200000000000387</v>
      </c>
      <c r="G170" s="363">
        <f t="shared" si="26"/>
        <v>3591.7999999999997</v>
      </c>
      <c r="H170" s="364">
        <f t="shared" si="27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5"/>
        <v>-136.80000000000021</v>
      </c>
      <c r="G171" s="363">
        <f t="shared" si="26"/>
        <v>3591.7999999999997</v>
      </c>
      <c r="H171" s="364">
        <f t="shared" si="27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5"/>
        <v>-147.56000000000029</v>
      </c>
      <c r="G172" s="363">
        <f t="shared" si="26"/>
        <v>4959.3599999999997</v>
      </c>
      <c r="H172" s="364">
        <f t="shared" si="27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5"/>
        <v>-49.199999999999591</v>
      </c>
      <c r="G173" s="363">
        <f t="shared" si="26"/>
        <v>8408.4</v>
      </c>
      <c r="H173" s="364">
        <f t="shared" si="27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5"/>
        <v>109.60000000000036</v>
      </c>
      <c r="G174" s="363">
        <f t="shared" si="26"/>
        <v>6994.4000000000005</v>
      </c>
      <c r="H174" s="364">
        <f t="shared" si="27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5"/>
        <v>-6.4000000000007162</v>
      </c>
      <c r="G175" s="363">
        <f t="shared" si="26"/>
        <v>6994.4000000000005</v>
      </c>
      <c r="H175" s="364">
        <f t="shared" si="27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5"/>
        <v>166.71999999999912</v>
      </c>
      <c r="G176" s="363">
        <f t="shared" si="26"/>
        <v>5554.880000000001</v>
      </c>
      <c r="H176" s="364">
        <f t="shared" si="27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5"/>
        <v>218.88000000000034</v>
      </c>
      <c r="G177" s="363">
        <f t="shared" si="26"/>
        <v>5544.32</v>
      </c>
      <c r="H177" s="364">
        <f t="shared" si="27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5"/>
        <v>298.88000000000034</v>
      </c>
      <c r="G178" s="363">
        <f t="shared" si="26"/>
        <v>5544.32</v>
      </c>
      <c r="H178" s="364">
        <f t="shared" si="27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5"/>
        <v>363.18000000000006</v>
      </c>
      <c r="G179" s="363">
        <f t="shared" si="26"/>
        <v>1845.42</v>
      </c>
      <c r="H179" s="364">
        <f t="shared" si="27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5"/>
        <v>329.12000000000035</v>
      </c>
      <c r="G180" s="363">
        <f t="shared" si="26"/>
        <v>5384.48</v>
      </c>
      <c r="H180" s="364">
        <f t="shared" si="27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5"/>
        <v>169.60000000000036</v>
      </c>
      <c r="G181" s="363">
        <f t="shared" si="26"/>
        <v>5384</v>
      </c>
      <c r="H181" s="364">
        <f t="shared" si="27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5"/>
        <v>474.7199999999998</v>
      </c>
      <c r="G182" s="363">
        <f t="shared" si="26"/>
        <v>5384.48</v>
      </c>
      <c r="H182" s="364">
        <f t="shared" si="27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8">C183*(E183-D183)</f>
        <v>588.31999999999994</v>
      </c>
      <c r="G183" s="363">
        <f t="shared" ref="G183:G196" si="29">D183*C183</f>
        <v>5384.48</v>
      </c>
      <c r="H183" s="364">
        <f t="shared" ref="H183:H225" si="30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8"/>
        <v>673.12000000000012</v>
      </c>
      <c r="G184" s="363">
        <f t="shared" si="29"/>
        <v>5384.48</v>
      </c>
      <c r="H184" s="364">
        <f t="shared" si="30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8"/>
        <v>597.9200000000003</v>
      </c>
      <c r="G185" s="363">
        <f t="shared" si="29"/>
        <v>5384.48</v>
      </c>
      <c r="H185" s="364">
        <f t="shared" si="30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8"/>
        <v>489.12000000000035</v>
      </c>
      <c r="G186" s="363">
        <f t="shared" si="29"/>
        <v>5384.48</v>
      </c>
      <c r="H186" s="364">
        <f t="shared" si="30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8"/>
        <v>409.12000000000035</v>
      </c>
      <c r="G187" s="363">
        <f t="shared" si="29"/>
        <v>5384.48</v>
      </c>
      <c r="H187" s="364">
        <f t="shared" si="30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8"/>
        <v>439.52</v>
      </c>
      <c r="G188" s="363">
        <f t="shared" si="29"/>
        <v>5384.48</v>
      </c>
      <c r="H188" s="364">
        <f t="shared" si="30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8"/>
        <v>369.12000000000035</v>
      </c>
      <c r="G189" s="363">
        <f t="shared" si="29"/>
        <v>5384.48</v>
      </c>
      <c r="H189" s="364">
        <f t="shared" si="30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8"/>
        <v>341.92000000000007</v>
      </c>
      <c r="G190" s="363">
        <f t="shared" si="29"/>
        <v>5384.48</v>
      </c>
      <c r="H190" s="364">
        <f t="shared" si="30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8"/>
        <v>442.72000000000048</v>
      </c>
      <c r="G191" s="363">
        <f t="shared" si="29"/>
        <v>5384.48</v>
      </c>
      <c r="H191" s="364">
        <f t="shared" si="30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8"/>
        <v>90.619999999999621</v>
      </c>
      <c r="G192" s="363">
        <f t="shared" si="29"/>
        <v>7821.38</v>
      </c>
      <c r="H192" s="364">
        <f t="shared" si="30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8"/>
        <v>51.480000000000103</v>
      </c>
      <c r="G193" s="363">
        <f t="shared" si="29"/>
        <v>8837.92</v>
      </c>
      <c r="H193" s="364">
        <f t="shared" si="30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8"/>
        <v>-376.80000000000007</v>
      </c>
      <c r="G194" s="363">
        <f t="shared" si="29"/>
        <v>10159.799999999999</v>
      </c>
      <c r="H194" s="364">
        <f t="shared" si="30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8"/>
        <v>-388.00000000000239</v>
      </c>
      <c r="G195" s="363">
        <f t="shared" si="29"/>
        <v>13408.000000000002</v>
      </c>
      <c r="H195" s="364">
        <f t="shared" si="30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8"/>
        <v>-262.9400000000004</v>
      </c>
      <c r="G196" s="363">
        <f t="shared" si="29"/>
        <v>13354.939999999999</v>
      </c>
      <c r="H196" s="364">
        <f t="shared" si="30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8"/>
        <v>-514.93999999999858</v>
      </c>
      <c r="G197" s="363">
        <f t="shared" ref="G197:G202" si="31">D197*C197</f>
        <v>13354.939999999999</v>
      </c>
      <c r="H197" s="364">
        <f t="shared" si="30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8"/>
        <v>-582.93999999999892</v>
      </c>
      <c r="G198" s="363">
        <f t="shared" si="31"/>
        <v>16522.939999999999</v>
      </c>
      <c r="H198" s="364">
        <f t="shared" si="30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8"/>
        <v>-292.93999999999801</v>
      </c>
      <c r="G199" s="363">
        <f t="shared" si="31"/>
        <v>16522.939999999999</v>
      </c>
      <c r="H199" s="364">
        <f t="shared" si="30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8"/>
        <v>-217.93999999999869</v>
      </c>
      <c r="G200" s="363">
        <f t="shared" si="31"/>
        <v>16522.939999999999</v>
      </c>
      <c r="H200" s="364">
        <f t="shared" si="30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8"/>
        <v>-92.93999999999869</v>
      </c>
      <c r="G201" s="363">
        <f t="shared" si="31"/>
        <v>16522.939999999999</v>
      </c>
      <c r="H201" s="364">
        <f t="shared" si="30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8"/>
        <v>-397.93999999999841</v>
      </c>
      <c r="G202" s="363">
        <f t="shared" si="31"/>
        <v>16522.939999999999</v>
      </c>
      <c r="H202" s="364">
        <f t="shared" si="30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8"/>
        <v>-27.939999999997411</v>
      </c>
      <c r="G203" s="363">
        <f t="shared" ref="G203:G225" si="32">D203*C203</f>
        <v>16522.939999999999</v>
      </c>
      <c r="H203" s="364">
        <f t="shared" si="30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8"/>
        <v>-142.9399999999994</v>
      </c>
      <c r="G204" s="363">
        <f t="shared" si="32"/>
        <v>16522.939999999999</v>
      </c>
      <c r="H204" s="364">
        <f t="shared" si="30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8"/>
        <v>-357.93999999999926</v>
      </c>
      <c r="G205" s="363">
        <f t="shared" si="32"/>
        <v>16522.939999999999</v>
      </c>
      <c r="H205" s="364">
        <f t="shared" si="30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8"/>
        <v>-442.94000000000011</v>
      </c>
      <c r="G206" s="363">
        <f t="shared" si="32"/>
        <v>16522.939999999999</v>
      </c>
      <c r="H206" s="364">
        <f t="shared" si="30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8"/>
        <v>-542.93999999999801</v>
      </c>
      <c r="G207" s="363">
        <f t="shared" si="32"/>
        <v>16522.939999999999</v>
      </c>
      <c r="H207" s="364">
        <f t="shared" si="30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8"/>
        <v>-224.94000000000014</v>
      </c>
      <c r="G208" s="363">
        <f t="shared" si="32"/>
        <v>16474.939999999999</v>
      </c>
      <c r="H208" s="364">
        <f t="shared" si="30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8"/>
        <v>-139.93999999999929</v>
      </c>
      <c r="G209" s="363">
        <f t="shared" si="32"/>
        <v>16474.939999999999</v>
      </c>
      <c r="H209" s="364">
        <f t="shared" si="30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8"/>
        <v>-847.93799999999919</v>
      </c>
      <c r="G210" s="363">
        <f t="shared" si="32"/>
        <v>19639.937999999998</v>
      </c>
      <c r="H210" s="364">
        <f t="shared" si="30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8"/>
        <v>-833.93799999999771</v>
      </c>
      <c r="G211" s="363">
        <f t="shared" si="32"/>
        <v>22757.937999999998</v>
      </c>
      <c r="H211" s="364">
        <f t="shared" si="30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8"/>
        <v>-840.93799999999885</v>
      </c>
      <c r="G212" s="363">
        <f t="shared" si="32"/>
        <v>22757.937999999998</v>
      </c>
      <c r="H212" s="364">
        <f t="shared" si="30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8"/>
        <v>-700.9379999999968</v>
      </c>
      <c r="G213" s="363">
        <f t="shared" si="32"/>
        <v>22757.937999999998</v>
      </c>
      <c r="H213" s="364">
        <f t="shared" si="30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8"/>
        <v>-1125.9439999999984</v>
      </c>
      <c r="G214" s="363">
        <f t="shared" si="32"/>
        <v>25837.944</v>
      </c>
      <c r="H214" s="364">
        <f t="shared" si="30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8"/>
        <v>-1205.9439999999995</v>
      </c>
      <c r="G215" s="363">
        <f t="shared" si="32"/>
        <v>25837.944</v>
      </c>
      <c r="H215" s="364">
        <f t="shared" si="30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8"/>
        <v>-965.94399999999894</v>
      </c>
      <c r="G216" s="363">
        <f t="shared" si="32"/>
        <v>25837.944</v>
      </c>
      <c r="H216" s="364">
        <f t="shared" si="30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8"/>
        <v>-1477.9439999999995</v>
      </c>
      <c r="G217" s="363">
        <f t="shared" si="32"/>
        <v>25837.944</v>
      </c>
      <c r="H217" s="364">
        <f t="shared" si="30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8"/>
        <v>-1773.936000000002</v>
      </c>
      <c r="G218" s="363">
        <f t="shared" si="32"/>
        <v>28845.936000000002</v>
      </c>
      <c r="H218" s="364">
        <f t="shared" si="30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8"/>
        <v>-1935.9360000000017</v>
      </c>
      <c r="G219" s="363">
        <f t="shared" si="32"/>
        <v>28845.936000000002</v>
      </c>
      <c r="H219" s="364">
        <f t="shared" si="30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8"/>
        <v>-1989.9360000000006</v>
      </c>
      <c r="G220" s="363">
        <f t="shared" si="32"/>
        <v>28845.936000000002</v>
      </c>
      <c r="H220" s="364">
        <f t="shared" si="30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8"/>
        <v>-2133.9360000000006</v>
      </c>
      <c r="G221" s="363">
        <f t="shared" si="32"/>
        <v>28845.936000000002</v>
      </c>
      <c r="H221" s="364">
        <f t="shared" si="30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8"/>
        <v>-2505.9399999999991</v>
      </c>
      <c r="G222" s="363">
        <f t="shared" si="32"/>
        <v>31785.94</v>
      </c>
      <c r="H222" s="364">
        <f t="shared" si="30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8"/>
        <v>-2945.94</v>
      </c>
      <c r="G223" s="363">
        <f t="shared" si="32"/>
        <v>31785.94</v>
      </c>
      <c r="H223" s="364">
        <f t="shared" si="30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8"/>
        <v>-2415.9399999999991</v>
      </c>
      <c r="G224" s="363">
        <f t="shared" si="32"/>
        <v>31785.94</v>
      </c>
      <c r="H224" s="364">
        <f t="shared" si="30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8"/>
        <v>-2785.94</v>
      </c>
      <c r="G225" s="363">
        <f t="shared" si="32"/>
        <v>31785.94</v>
      </c>
      <c r="H225" s="364">
        <f t="shared" si="30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3">C226*(E226-D226)</f>
        <v>-1145.9399999999996</v>
      </c>
      <c r="G226" s="363">
        <f t="shared" ref="G226:G231" si="34">D226*C226</f>
        <v>31785.94</v>
      </c>
      <c r="H226" s="364">
        <f t="shared" ref="H226:H231" si="35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3"/>
        <v>-520.01099999999701</v>
      </c>
      <c r="G227" s="363">
        <f t="shared" si="34"/>
        <v>28654.010999999999</v>
      </c>
      <c r="H227" s="364">
        <f t="shared" si="35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3"/>
        <v>-783.99999999999886</v>
      </c>
      <c r="G228" s="363">
        <f t="shared" si="34"/>
        <v>31764</v>
      </c>
      <c r="H228" s="364">
        <f t="shared" si="35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3"/>
        <v>350.64000000000027</v>
      </c>
      <c r="G229" s="363">
        <f t="shared" si="34"/>
        <v>15759.359999999999</v>
      </c>
      <c r="H229" s="364">
        <f t="shared" si="35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3"/>
        <v>-398.86400000000037</v>
      </c>
      <c r="G230" s="363">
        <f t="shared" si="34"/>
        <v>25214.864000000001</v>
      </c>
      <c r="H230" s="364">
        <f t="shared" si="35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3"/>
        <v>1280.8600000000013</v>
      </c>
      <c r="G231" s="363">
        <f t="shared" si="34"/>
        <v>12271.14</v>
      </c>
      <c r="H231" s="364">
        <f t="shared" si="35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6">C232*(E232-D232)</f>
        <v>648.8599999999991</v>
      </c>
      <c r="G232" s="363">
        <f t="shared" ref="G232:G238" si="37">D232*C232</f>
        <v>12271.14</v>
      </c>
      <c r="H232" s="364">
        <f t="shared" ref="H232:H238" si="38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6"/>
        <v>1108.8599999999985</v>
      </c>
      <c r="G233" s="363">
        <f t="shared" si="37"/>
        <v>12211.14</v>
      </c>
      <c r="H233" s="364">
        <f t="shared" si="38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6"/>
        <v>1467.7889999999991</v>
      </c>
      <c r="G234" s="363">
        <f t="shared" si="37"/>
        <v>8789.2109999999993</v>
      </c>
      <c r="H234" s="364">
        <f t="shared" si="38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6"/>
        <v>1645.7100000000005</v>
      </c>
      <c r="G235" s="363">
        <f t="shared" si="37"/>
        <v>5310.29</v>
      </c>
      <c r="H235" s="364">
        <f t="shared" si="38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6"/>
        <v>1537.7099999999996</v>
      </c>
      <c r="G236" s="363">
        <f t="shared" si="37"/>
        <v>8728.2900000000009</v>
      </c>
      <c r="H236" s="364">
        <f t="shared" si="38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6"/>
        <v>1754.0499999999997</v>
      </c>
      <c r="G237" s="363">
        <f t="shared" si="37"/>
        <v>1717.95</v>
      </c>
      <c r="H237" s="364">
        <f t="shared" si="38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6"/>
        <v>1742.0399999999997</v>
      </c>
      <c r="G238" s="363">
        <f t="shared" si="37"/>
        <v>8673.9599999999991</v>
      </c>
      <c r="H238" s="364">
        <f t="shared" si="38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9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9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9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40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9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40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9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40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9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40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9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40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9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40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9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40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9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40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9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40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9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40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9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40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9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40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9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40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9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40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9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40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9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40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9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9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9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80" priority="107">
      <formula>F94&gt;0</formula>
    </cfRule>
    <cfRule type="expression" dxfId="1979" priority="108">
      <formula>F94&lt;0</formula>
    </cfRule>
  </conditionalFormatting>
  <conditionalFormatting sqref="F178:F191 F194:F238 F241:F242">
    <cfRule type="expression" dxfId="1978" priority="103">
      <formula>F178&gt;0</formula>
    </cfRule>
    <cfRule type="expression" dxfId="1977" priority="104">
      <formula>F178&lt;0</formula>
    </cfRule>
  </conditionalFormatting>
  <conditionalFormatting sqref="F178:F191 F194:F238 F241:F242">
    <cfRule type="expression" dxfId="1976" priority="105">
      <formula>F178&gt;0</formula>
    </cfRule>
    <cfRule type="expression" dxfId="1975" priority="106">
      <formula>F178&lt;0</formula>
    </cfRule>
  </conditionalFormatting>
  <conditionalFormatting sqref="H173:H191 H194:H238 H241:H242">
    <cfRule type="expression" dxfId="1974" priority="101">
      <formula>H173&gt;0</formula>
    </cfRule>
    <cfRule type="expression" dxfId="1973" priority="102">
      <formula>H173&lt;0</formula>
    </cfRule>
  </conditionalFormatting>
  <conditionalFormatting sqref="F169:F172">
    <cfRule type="expression" dxfId="1972" priority="95">
      <formula>F169&gt;0</formula>
    </cfRule>
    <cfRule type="expression" dxfId="1971" priority="96">
      <formula>F169&lt;0</formula>
    </cfRule>
  </conditionalFormatting>
  <conditionalFormatting sqref="H169:H172">
    <cfRule type="expression" dxfId="1970" priority="93">
      <formula>H169&gt;0</formula>
    </cfRule>
    <cfRule type="expression" dxfId="1969" priority="94">
      <formula>H169&lt;0</formula>
    </cfRule>
  </conditionalFormatting>
  <conditionalFormatting sqref="Q8">
    <cfRule type="expression" dxfId="1968" priority="89">
      <formula>Q8&gt;0</formula>
    </cfRule>
    <cfRule type="expression" dxfId="1967" priority="90">
      <formula>Q8&lt;0</formula>
    </cfRule>
  </conditionalFormatting>
  <conditionalFormatting sqref="Q7">
    <cfRule type="expression" dxfId="1966" priority="91">
      <formula>Q7&gt;0</formula>
    </cfRule>
    <cfRule type="expression" dxfId="1965" priority="92">
      <formula>Q7&lt;0</formula>
    </cfRule>
  </conditionalFormatting>
  <conditionalFormatting sqref="F192">
    <cfRule type="expression" dxfId="1964" priority="85">
      <formula>F192&gt;0</formula>
    </cfRule>
    <cfRule type="expression" dxfId="1963" priority="86">
      <formula>F192&lt;0</formula>
    </cfRule>
  </conditionalFormatting>
  <conditionalFormatting sqref="F192">
    <cfRule type="expression" dxfId="1962" priority="87">
      <formula>F192&gt;0</formula>
    </cfRule>
    <cfRule type="expression" dxfId="1961" priority="88">
      <formula>F192&lt;0</formula>
    </cfRule>
  </conditionalFormatting>
  <conditionalFormatting sqref="H192">
    <cfRule type="expression" dxfId="1960" priority="83">
      <formula>H192&gt;0</formula>
    </cfRule>
    <cfRule type="expression" dxfId="1959" priority="84">
      <formula>H192&lt;0</formula>
    </cfRule>
  </conditionalFormatting>
  <conditionalFormatting sqref="F193">
    <cfRule type="expression" dxfId="1958" priority="79">
      <formula>F193&gt;0</formula>
    </cfRule>
    <cfRule type="expression" dxfId="1957" priority="80">
      <formula>F193&lt;0</formula>
    </cfRule>
  </conditionalFormatting>
  <conditionalFormatting sqref="F193">
    <cfRule type="expression" dxfId="1956" priority="81">
      <formula>F193&gt;0</formula>
    </cfRule>
    <cfRule type="expression" dxfId="1955" priority="82">
      <formula>F193&lt;0</formula>
    </cfRule>
  </conditionalFormatting>
  <conditionalFormatting sqref="H193">
    <cfRule type="expression" dxfId="1954" priority="77">
      <formula>H193&gt;0</formula>
    </cfRule>
    <cfRule type="expression" dxfId="1953" priority="78">
      <formula>H193&lt;0</formula>
    </cfRule>
  </conditionalFormatting>
  <conditionalFormatting sqref="F239:F240">
    <cfRule type="expression" dxfId="1952" priority="73">
      <formula>F239&gt;0</formula>
    </cfRule>
    <cfRule type="expression" dxfId="1951" priority="74">
      <formula>F239&lt;0</formula>
    </cfRule>
  </conditionalFormatting>
  <conditionalFormatting sqref="F239:F240">
    <cfRule type="expression" dxfId="1950" priority="75">
      <formula>F239&gt;0</formula>
    </cfRule>
    <cfRule type="expression" dxfId="1949" priority="76">
      <formula>F239&lt;0</formula>
    </cfRule>
  </conditionalFormatting>
  <conditionalFormatting sqref="H239:H240">
    <cfRule type="expression" dxfId="1948" priority="71">
      <formula>H239&gt;0</formula>
    </cfRule>
    <cfRule type="expression" dxfId="1947" priority="72">
      <formula>H239&lt;0</formula>
    </cfRule>
  </conditionalFormatting>
  <conditionalFormatting sqref="F64:F79">
    <cfRule type="expression" dxfId="1946" priority="69">
      <formula>F64&gt;0</formula>
    </cfRule>
    <cfRule type="expression" dxfId="1945" priority="70">
      <formula>F64&lt;0</formula>
    </cfRule>
  </conditionalFormatting>
  <conditionalFormatting sqref="H64:H79">
    <cfRule type="expression" dxfId="1944" priority="67">
      <formula>H64&gt;0</formula>
    </cfRule>
    <cfRule type="expression" dxfId="1943" priority="68">
      <formula>H64&lt;0</formula>
    </cfRule>
  </conditionalFormatting>
  <conditionalFormatting sqref="Q10">
    <cfRule type="expression" dxfId="1942" priority="65">
      <formula>Q10&gt;0</formula>
    </cfRule>
    <cfRule type="expression" dxfId="1941" priority="66">
      <formula>Q10&lt;0</formula>
    </cfRule>
  </conditionalFormatting>
  <conditionalFormatting sqref="J74:K74">
    <cfRule type="expression" dxfId="1940" priority="63">
      <formula>J74&gt;0</formula>
    </cfRule>
    <cfRule type="expression" dxfId="1939" priority="64">
      <formula>J74&lt;0</formula>
    </cfRule>
  </conditionalFormatting>
  <conditionalFormatting sqref="K75">
    <cfRule type="expression" dxfId="1938" priority="61">
      <formula>K75&gt;0</formula>
    </cfRule>
    <cfRule type="expression" dxfId="1937" priority="62">
      <formula>K75&lt;0</formula>
    </cfRule>
  </conditionalFormatting>
  <conditionalFormatting sqref="K76:K89">
    <cfRule type="expression" dxfId="1936" priority="59">
      <formula>K76&gt;0</formula>
    </cfRule>
    <cfRule type="expression" dxfId="1935" priority="60">
      <formula>K76&lt;0</formula>
    </cfRule>
  </conditionalFormatting>
  <conditionalFormatting sqref="F81:F89">
    <cfRule type="expression" dxfId="1934" priority="57">
      <formula>F81&gt;0</formula>
    </cfRule>
    <cfRule type="expression" dxfId="1933" priority="58">
      <formula>F81&lt;0</formula>
    </cfRule>
  </conditionalFormatting>
  <conditionalFormatting sqref="H81:H89">
    <cfRule type="expression" dxfId="1932" priority="55">
      <formula>H81&gt;0</formula>
    </cfRule>
    <cfRule type="expression" dxfId="1931" priority="56">
      <formula>H81&lt;0</formula>
    </cfRule>
  </conditionalFormatting>
  <conditionalFormatting sqref="R4">
    <cfRule type="expression" dxfId="1930" priority="53">
      <formula>R4&gt;0</formula>
    </cfRule>
    <cfRule type="expression" dxfId="1929" priority="54">
      <formula>R4&lt;0</formula>
    </cfRule>
  </conditionalFormatting>
  <conditionalFormatting sqref="Q9">
    <cfRule type="expression" dxfId="1928" priority="51">
      <formula>Q9&gt;0</formula>
    </cfRule>
    <cfRule type="expression" dxfId="1927" priority="52">
      <formula>Q9&lt;0</formula>
    </cfRule>
  </conditionalFormatting>
  <conditionalFormatting sqref="K90:K93">
    <cfRule type="expression" dxfId="1926" priority="49">
      <formula>K90&gt;0</formula>
    </cfRule>
    <cfRule type="expression" dxfId="1925" priority="50">
      <formula>K90&lt;0</formula>
    </cfRule>
  </conditionalFormatting>
  <conditionalFormatting sqref="F90:F113">
    <cfRule type="expression" dxfId="1924" priority="47">
      <formula>F90&gt;0</formula>
    </cfRule>
    <cfRule type="expression" dxfId="1923" priority="48">
      <formula>F90&lt;0</formula>
    </cfRule>
  </conditionalFormatting>
  <conditionalFormatting sqref="H90:H113">
    <cfRule type="expression" dxfId="1922" priority="45">
      <formula>H90&gt;0</formula>
    </cfRule>
    <cfRule type="expression" dxfId="1921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0" priority="41">
      <formula>F114&gt;0</formula>
    </cfRule>
    <cfRule type="expression" dxfId="1919" priority="42">
      <formula>F114&lt;0</formula>
    </cfRule>
  </conditionalFormatting>
  <conditionalFormatting sqref="H114:H138">
    <cfRule type="expression" dxfId="1918" priority="39">
      <formula>H114&gt;0</formula>
    </cfRule>
    <cfRule type="expression" dxfId="1917" priority="40">
      <formula>H114&lt;0</formula>
    </cfRule>
  </conditionalFormatting>
  <conditionalFormatting sqref="K129:K131">
    <cfRule type="expression" dxfId="1916" priority="37">
      <formula>K129&gt;0</formula>
    </cfRule>
    <cfRule type="expression" dxfId="1915" priority="38">
      <formula>K129&lt;0</formula>
    </cfRule>
  </conditionalFormatting>
  <conditionalFormatting sqref="K133:K135">
    <cfRule type="expression" dxfId="1914" priority="35">
      <formula>K133&gt;0</formula>
    </cfRule>
    <cfRule type="expression" dxfId="1913" priority="36">
      <formula>K133&lt;0</formula>
    </cfRule>
  </conditionalFormatting>
  <conditionalFormatting sqref="K140">
    <cfRule type="expression" dxfId="1912" priority="31">
      <formula>K140&gt;0</formula>
    </cfRule>
    <cfRule type="expression" dxfId="1911" priority="32">
      <formula>K140&lt;0</formula>
    </cfRule>
  </conditionalFormatting>
  <conditionalFormatting sqref="K136:K138">
    <cfRule type="expression" dxfId="1910" priority="29">
      <formula>K136&gt;0</formula>
    </cfRule>
    <cfRule type="expression" dxfId="1909" priority="30">
      <formula>K136&lt;0</formula>
    </cfRule>
  </conditionalFormatting>
  <conditionalFormatting sqref="K139">
    <cfRule type="expression" dxfId="1908" priority="23">
      <formula>K139&gt;0</formula>
    </cfRule>
    <cfRule type="expression" dxfId="1907" priority="24">
      <formula>K139&lt;0</formula>
    </cfRule>
  </conditionalFormatting>
  <conditionalFormatting sqref="H148:H149 F148:F149 K148:K149">
    <cfRule type="expression" dxfId="1906" priority="21">
      <formula>F148&gt;0</formula>
    </cfRule>
    <cfRule type="expression" dxfId="1905" priority="22">
      <formula>F148&lt;0</formula>
    </cfRule>
  </conditionalFormatting>
  <conditionalFormatting sqref="H143:H147 F143:F147 K143:K147">
    <cfRule type="expression" dxfId="1904" priority="19">
      <formula>F143&gt;0</formula>
    </cfRule>
    <cfRule type="expression" dxfId="1903" priority="20">
      <formula>F143&lt;0</formula>
    </cfRule>
  </conditionalFormatting>
  <conditionalFormatting sqref="F80">
    <cfRule type="expression" dxfId="1902" priority="17">
      <formula>F80&gt;0</formula>
    </cfRule>
    <cfRule type="expression" dxfId="1901" priority="18">
      <formula>F80&lt;0</formula>
    </cfRule>
  </conditionalFormatting>
  <conditionalFormatting sqref="H80">
    <cfRule type="expression" dxfId="1900" priority="15">
      <formula>H80&gt;0</formula>
    </cfRule>
    <cfRule type="expression" dxfId="1899" priority="16">
      <formula>H80&lt;0</formula>
    </cfRule>
  </conditionalFormatting>
  <conditionalFormatting sqref="F164:F165 H164:H165 K164:K165">
    <cfRule type="expression" dxfId="1898" priority="13">
      <formula>F164&gt;0</formula>
    </cfRule>
    <cfRule type="expression" dxfId="1897" priority="14">
      <formula>F164&lt;0</formula>
    </cfRule>
  </conditionalFormatting>
  <conditionalFormatting sqref="F163 H163 K162:K163">
    <cfRule type="expression" dxfId="1896" priority="11">
      <formula>F162&gt;0</formula>
    </cfRule>
    <cfRule type="expression" dxfId="1895" priority="12">
      <formula>F162&lt;0</formula>
    </cfRule>
  </conditionalFormatting>
  <conditionalFormatting sqref="K160:K161 F160:F162 H160:H162">
    <cfRule type="expression" dxfId="1894" priority="9">
      <formula>F160&gt;0</formula>
    </cfRule>
    <cfRule type="expression" dxfId="1893" priority="10">
      <formula>F160&lt;0</formula>
    </cfRule>
  </conditionalFormatting>
  <conditionalFormatting sqref="F157:F159 H157:H159 K156:K159">
    <cfRule type="expression" dxfId="1892" priority="5">
      <formula>F156&gt;0</formula>
    </cfRule>
    <cfRule type="expression" dxfId="1891" priority="6">
      <formula>F156&lt;0</formula>
    </cfRule>
  </conditionalFormatting>
  <conditionalFormatting sqref="K154:K155 F154:F156 H154:H156">
    <cfRule type="expression" dxfId="1890" priority="3">
      <formula>F154&gt;0</formula>
    </cfRule>
    <cfRule type="expression" dxfId="1889" priority="4">
      <formula>F154&lt;0</formula>
    </cfRule>
  </conditionalFormatting>
  <conditionalFormatting sqref="F153 H153 K152:K153">
    <cfRule type="expression" dxfId="1888" priority="1">
      <formula>F152&gt;0</formula>
    </cfRule>
    <cfRule type="expression" dxfId="1887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6" priority="31">
      <formula>Q7&gt;0</formula>
    </cfRule>
    <cfRule type="expression" dxfId="1885" priority="32">
      <formula>Q7&lt;0</formula>
    </cfRule>
  </conditionalFormatting>
  <conditionalFormatting sqref="Q8">
    <cfRule type="expression" dxfId="1884" priority="29">
      <formula>Q8&gt;0</formula>
    </cfRule>
    <cfRule type="expression" dxfId="1883" priority="30">
      <formula>Q8&lt;0</formula>
    </cfRule>
  </conditionalFormatting>
  <conditionalFormatting sqref="F62:F65">
    <cfRule type="expression" dxfId="1882" priority="21">
      <formula>F62&gt;0</formula>
    </cfRule>
    <cfRule type="expression" dxfId="1881" priority="22">
      <formula>F62&lt;0</formula>
    </cfRule>
  </conditionalFormatting>
  <conditionalFormatting sqref="F66:F74 F78:F98 F102:F106">
    <cfRule type="expression" dxfId="1880" priority="17">
      <formula>F66&gt;0</formula>
    </cfRule>
    <cfRule type="expression" dxfId="1879" priority="18">
      <formula>F66&lt;0</formula>
    </cfRule>
  </conditionalFormatting>
  <conditionalFormatting sqref="F66:F74 F78:F98 F102:F106">
    <cfRule type="expression" dxfId="1878" priority="19">
      <formula>F66&gt;0</formula>
    </cfRule>
    <cfRule type="expression" dxfId="1877" priority="20">
      <formula>F66&lt;0</formula>
    </cfRule>
  </conditionalFormatting>
  <conditionalFormatting sqref="H62:H74 H78:H98 H102:H106">
    <cfRule type="expression" dxfId="1876" priority="15">
      <formula>H62&gt;0</formula>
    </cfRule>
    <cfRule type="expression" dxfId="1875" priority="16">
      <formula>H62&lt;0</formula>
    </cfRule>
  </conditionalFormatting>
  <conditionalFormatting sqref="F57:F61">
    <cfRule type="expression" dxfId="1874" priority="13">
      <formula>F57&gt;0</formula>
    </cfRule>
    <cfRule type="expression" dxfId="1873" priority="14">
      <formula>F57&lt;0</formula>
    </cfRule>
  </conditionalFormatting>
  <conditionalFormatting sqref="H57:H61">
    <cfRule type="expression" dxfId="1872" priority="11">
      <formula>H57&gt;0</formula>
    </cfRule>
    <cfRule type="expression" dxfId="1871" priority="12">
      <formula>H57&lt;0</formula>
    </cfRule>
  </conditionalFormatting>
  <conditionalFormatting sqref="F75:F77">
    <cfRule type="expression" dxfId="1870" priority="7">
      <formula>F75&gt;0</formula>
    </cfRule>
    <cfRule type="expression" dxfId="1869" priority="8">
      <formula>F75&lt;0</formula>
    </cfRule>
  </conditionalFormatting>
  <conditionalFormatting sqref="F75:F77">
    <cfRule type="expression" dxfId="1868" priority="9">
      <formula>F75&gt;0</formula>
    </cfRule>
    <cfRule type="expression" dxfId="1867" priority="10">
      <formula>F75&lt;0</formula>
    </cfRule>
  </conditionalFormatting>
  <conditionalFormatting sqref="H75:H77">
    <cfRule type="expression" dxfId="1866" priority="5">
      <formula>H75&gt;0</formula>
    </cfRule>
    <cfRule type="expression" dxfId="1865" priority="6">
      <formula>H75&lt;0</formula>
    </cfRule>
  </conditionalFormatting>
  <conditionalFormatting sqref="F22:F30">
    <cfRule type="expression" dxfId="1864" priority="3">
      <formula>F22&gt;0</formula>
    </cfRule>
    <cfRule type="expression" dxfId="1863" priority="4">
      <formula>F22&lt;0</formula>
    </cfRule>
  </conditionalFormatting>
  <conditionalFormatting sqref="F99:F101">
    <cfRule type="expression" dxfId="1862" priority="1">
      <formula>F99&gt;0</formula>
    </cfRule>
    <cfRule type="expression" dxfId="186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130.2199</v>
      </c>
      <c r="R4" s="475">
        <v>-4.1000000000000003E-3</v>
      </c>
      <c r="T4" s="817">
        <v>43288</v>
      </c>
      <c r="U4" s="1" t="s">
        <v>1174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6510.9949999999999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1196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731.69499999999971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576.91499999999996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9.722063066220879E-2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16.036933497536946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 t="shared" ref="F29:F30" si="9">C29*(E29-D29)</f>
        <v>663.41999999999928</v>
      </c>
      <c r="G29" s="39">
        <f t="shared" ref="G29:G30" si="10">D29*C29</f>
        <v>5934.08</v>
      </c>
      <c r="H29" s="222">
        <f t="shared" ref="H29:H30" si="11"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11.86816</v>
      </c>
      <c r="E30" s="39">
        <v>130.22</v>
      </c>
      <c r="F30" s="39">
        <f t="shared" si="9"/>
        <v>5917.5919999999996</v>
      </c>
      <c r="G30" s="39">
        <f t="shared" si="10"/>
        <v>593.40800000000002</v>
      </c>
      <c r="H30" s="222">
        <f t="shared" si="11"/>
        <v>9.972214732528041</v>
      </c>
      <c r="I30" s="39"/>
      <c r="J30" s="39">
        <v>732</v>
      </c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143.24189000000001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12">O42*$Q$4</f>
        <v>141.93969100000001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12"/>
        <v>140.63749200000001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12"/>
        <v>139.33529300000001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12"/>
        <v>138.03309400000001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12"/>
        <v>136.730895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12"/>
        <v>135.428696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12"/>
        <v>134.126497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12"/>
        <v>132.824298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12"/>
        <v>131.522099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12"/>
        <v>130.2199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12"/>
        <v>128.91770099999999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12"/>
        <v>127.61550199999999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12"/>
        <v>126.31330299999999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12"/>
        <v>125.01110399999999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12"/>
        <v>123.70890499999999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12"/>
        <v>122.40670599999999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12"/>
        <v>121.104507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12"/>
        <v>119.802308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12"/>
        <v>118.50010899999999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12"/>
        <v>117.19790999999999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3">C105*(E105-D105)</f>
        <v>-5.3999999999999204</v>
      </c>
      <c r="G105" s="363">
        <f t="shared" ref="G105:G117" si="14">D105*C105</f>
        <v>2370</v>
      </c>
      <c r="H105" s="364">
        <f t="shared" ref="H105:H117" si="15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3"/>
        <v>-12.800000000000011</v>
      </c>
      <c r="G106" s="363">
        <f t="shared" si="14"/>
        <v>2370</v>
      </c>
      <c r="H106" s="364">
        <f t="shared" si="15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3"/>
        <v>8.1999999999999318</v>
      </c>
      <c r="G107" s="363">
        <f t="shared" si="14"/>
        <v>2370</v>
      </c>
      <c r="H107" s="364">
        <f t="shared" si="15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3"/>
        <v>14.799999999999898</v>
      </c>
      <c r="G108" s="363">
        <f t="shared" si="14"/>
        <v>2370</v>
      </c>
      <c r="H108" s="364">
        <f t="shared" si="15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3"/>
        <v>-101.20000000000005</v>
      </c>
      <c r="G109" s="363">
        <f t="shared" si="14"/>
        <v>2370</v>
      </c>
      <c r="H109" s="364">
        <f t="shared" si="15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3"/>
        <v>-50.200000000000102</v>
      </c>
      <c r="G110" s="363">
        <f t="shared" si="14"/>
        <v>2370</v>
      </c>
      <c r="H110" s="364">
        <f t="shared" si="15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3"/>
        <v>-87.400000000000091</v>
      </c>
      <c r="G111" s="363">
        <f t="shared" si="14"/>
        <v>2370</v>
      </c>
      <c r="H111" s="364">
        <f t="shared" si="15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3"/>
        <v>-145.79999999999998</v>
      </c>
      <c r="G112" s="363">
        <f t="shared" si="14"/>
        <v>3484.7999999999997</v>
      </c>
      <c r="H112" s="364">
        <f t="shared" si="15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3"/>
        <v>-135.80100000000016</v>
      </c>
      <c r="G113" s="363">
        <f t="shared" si="14"/>
        <v>3468.8009999999999</v>
      </c>
      <c r="H113" s="364">
        <f t="shared" si="15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3"/>
        <v>-101.48850000000024</v>
      </c>
      <c r="G114" s="363">
        <f t="shared" si="14"/>
        <v>5136.5385000000006</v>
      </c>
      <c r="H114" s="364">
        <f t="shared" si="15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3"/>
        <v>-62.039999999999935</v>
      </c>
      <c r="G115" s="363">
        <f t="shared" si="14"/>
        <v>3446.04</v>
      </c>
      <c r="H115" s="364">
        <f t="shared" si="15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3"/>
        <v>-36.839999999999833</v>
      </c>
      <c r="G116" s="363">
        <f t="shared" si="14"/>
        <v>3446.04</v>
      </c>
      <c r="H116" s="364">
        <f t="shared" si="15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3"/>
        <v>10.219499999999897</v>
      </c>
      <c r="G117" s="363">
        <f t="shared" si="14"/>
        <v>1718.3805</v>
      </c>
      <c r="H117" s="364">
        <f t="shared" si="15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60" priority="25">
      <formula>F30&gt;0</formula>
    </cfRule>
    <cfRule type="expression" dxfId="1859" priority="26">
      <formula>F30&lt;0</formula>
    </cfRule>
  </conditionalFormatting>
  <conditionalFormatting sqref="Q7">
    <cfRule type="expression" dxfId="1858" priority="23">
      <formula>Q7&gt;0</formula>
    </cfRule>
    <cfRule type="expression" dxfId="1857" priority="24">
      <formula>Q7&lt;0</formula>
    </cfRule>
  </conditionalFormatting>
  <conditionalFormatting sqref="Q8">
    <cfRule type="expression" dxfId="1856" priority="21">
      <formula>Q8&gt;0</formula>
    </cfRule>
    <cfRule type="expression" dxfId="1855" priority="22">
      <formula>Q8&lt;0</formula>
    </cfRule>
  </conditionalFormatting>
  <conditionalFormatting sqref="M74">
    <cfRule type="expression" dxfId="1854" priority="15">
      <formula>M74&gt;0</formula>
    </cfRule>
    <cfRule type="expression" dxfId="1853" priority="16">
      <formula>M74&lt;0</formula>
    </cfRule>
  </conditionalFormatting>
  <conditionalFormatting sqref="F113:F149 H113:H149">
    <cfRule type="expression" dxfId="1852" priority="13">
      <formula>F113&gt;0</formula>
    </cfRule>
    <cfRule type="expression" dxfId="1851" priority="14">
      <formula>F113&lt;0</formula>
    </cfRule>
  </conditionalFormatting>
  <conditionalFormatting sqref="F105:F112">
    <cfRule type="expression" dxfId="1850" priority="11">
      <formula>F105&gt;0</formula>
    </cfRule>
    <cfRule type="expression" dxfId="1849" priority="12">
      <formula>F105&lt;0</formula>
    </cfRule>
  </conditionalFormatting>
  <conditionalFormatting sqref="H105:H112">
    <cfRule type="expression" dxfId="1848" priority="9">
      <formula>H105&gt;0</formula>
    </cfRule>
    <cfRule type="expression" dxfId="1847" priority="10">
      <formula>H105&lt;0</formula>
    </cfRule>
  </conditionalFormatting>
  <conditionalFormatting sqref="Q10">
    <cfRule type="expression" dxfId="1846" priority="7">
      <formula>Q10&gt;0</formula>
    </cfRule>
    <cfRule type="expression" dxfId="1845" priority="8">
      <formula>Q10&lt;0</formula>
    </cfRule>
  </conditionalFormatting>
  <conditionalFormatting sqref="F25:F29">
    <cfRule type="expression" dxfId="1844" priority="5">
      <formula>F25&gt;0</formula>
    </cfRule>
    <cfRule type="expression" dxfId="1843" priority="6">
      <formula>F25&lt;0</formula>
    </cfRule>
  </conditionalFormatting>
  <conditionalFormatting sqref="H25:H29">
    <cfRule type="expression" dxfId="1842" priority="3">
      <formula>H25&gt;0</formula>
    </cfRule>
    <cfRule type="expression" dxfId="1841" priority="4">
      <formula>H25&lt;0</formula>
    </cfRule>
  </conditionalFormatting>
  <conditionalFormatting sqref="J26:J35">
    <cfRule type="expression" dxfId="1840" priority="1">
      <formula>J26&gt;0</formula>
    </cfRule>
    <cfRule type="expression" dxfId="183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233.44</v>
      </c>
      <c r="R4" s="495">
        <v>-1.2999999999999999E-2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10504.8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3869.3699999999881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3644.5999999999876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0.53126730999095961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1144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23.83986928104575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1145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256.78399999999999</v>
      </c>
      <c r="T20" s="1">
        <v>43288</v>
      </c>
      <c r="U20" t="s">
        <v>1171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254.4496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252.11520000000002</v>
      </c>
      <c r="T22" s="770">
        <v>43314</v>
      </c>
      <c r="U22" t="s">
        <v>1258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249.7808</v>
      </c>
    </row>
    <row r="24" spans="1:21" x14ac:dyDescent="0.25">
      <c r="C24" s="4"/>
      <c r="O24" s="81">
        <v>1.06</v>
      </c>
      <c r="P24" s="81">
        <f t="shared" si="4"/>
        <v>247.44640000000001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245.11199999999999</v>
      </c>
    </row>
    <row r="26" spans="1:21" x14ac:dyDescent="0.25">
      <c r="O26" s="81">
        <v>1.04</v>
      </c>
      <c r="P26" s="81">
        <f t="shared" si="4"/>
        <v>242.77760000000001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240.44319999999999</v>
      </c>
    </row>
    <row r="28" spans="1:21" x14ac:dyDescent="0.25">
      <c r="O28" s="81">
        <v>1.02</v>
      </c>
      <c r="P28" s="81">
        <f t="shared" si="4"/>
        <v>238.1088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235.77439999999999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233.44</v>
      </c>
    </row>
    <row r="31" spans="1:21" x14ac:dyDescent="0.25">
      <c r="O31" s="81">
        <v>0.99</v>
      </c>
      <c r="P31" s="81">
        <f t="shared" si="4"/>
        <v>231.10560000000001</v>
      </c>
    </row>
    <row r="32" spans="1:21" x14ac:dyDescent="0.25">
      <c r="O32" s="81">
        <v>0.98</v>
      </c>
      <c r="P32" s="81">
        <f t="shared" si="4"/>
        <v>228.77119999999999</v>
      </c>
    </row>
    <row r="33" spans="1:17" x14ac:dyDescent="0.25">
      <c r="O33" s="81">
        <v>0.97</v>
      </c>
      <c r="P33" s="81">
        <f t="shared" si="4"/>
        <v>226.43680000000001</v>
      </c>
    </row>
    <row r="34" spans="1:17" x14ac:dyDescent="0.25">
      <c r="O34" s="81">
        <v>0.96</v>
      </c>
      <c r="P34" s="81">
        <f t="shared" si="4"/>
        <v>224.10239999999999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221.768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219.43359999999998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217.0992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214.76480000000001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212.43039999999999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210.096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 t="shared" ref="F80" si="24">C80*(E80-D80)</f>
        <v>3759.7994999999996</v>
      </c>
      <c r="G80" s="39">
        <f t="shared" ref="G80" si="25">D80*C80</f>
        <v>6860.2005000000008</v>
      </c>
      <c r="H80" s="222">
        <f t="shared" ref="H80" si="26"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 t="shared" ref="F81" si="27">C81*(E81-D81)</f>
        <v>3644.5994999999994</v>
      </c>
      <c r="G81" s="39">
        <f t="shared" ref="G81" si="28">D81*C81</f>
        <v>6860.2005000000008</v>
      </c>
      <c r="H81" s="222">
        <f t="shared" ref="H81" si="29"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38" priority="45">
      <formula>F7&gt;0</formula>
    </cfRule>
    <cfRule type="expression" dxfId="1837" priority="46">
      <formula>F7&lt;0</formula>
    </cfRule>
  </conditionalFormatting>
  <conditionalFormatting sqref="Q8">
    <cfRule type="expression" dxfId="1836" priority="43">
      <formula>Q8&gt;0</formula>
    </cfRule>
    <cfRule type="expression" dxfId="1835" priority="44">
      <formula>Q8&lt;0</formula>
    </cfRule>
  </conditionalFormatting>
  <conditionalFormatting sqref="F41:F60">
    <cfRule type="expression" dxfId="1834" priority="41">
      <formula>F41&gt;0</formula>
    </cfRule>
    <cfRule type="expression" dxfId="1833" priority="42">
      <formula>F41&lt;0</formula>
    </cfRule>
  </conditionalFormatting>
  <conditionalFormatting sqref="H41:H60">
    <cfRule type="expression" dxfId="1832" priority="39">
      <formula>H41&gt;0</formula>
    </cfRule>
    <cfRule type="expression" dxfId="1831" priority="40">
      <formula>H41&lt;0</formula>
    </cfRule>
  </conditionalFormatting>
  <conditionalFormatting sqref="Q10">
    <cfRule type="expression" dxfId="1830" priority="33">
      <formula>Q10&gt;0</formula>
    </cfRule>
    <cfRule type="expression" dxfId="1829" priority="34">
      <formula>Q10&lt;0</formula>
    </cfRule>
  </conditionalFormatting>
  <conditionalFormatting sqref="J36:J60">
    <cfRule type="expression" dxfId="1828" priority="31">
      <formula>J36&gt;0</formula>
    </cfRule>
    <cfRule type="expression" dxfId="1827" priority="32">
      <formula>J36&lt;0</formula>
    </cfRule>
  </conditionalFormatting>
  <conditionalFormatting sqref="K36:K49">
    <cfRule type="expression" dxfId="1826" priority="29">
      <formula>K36&gt;0</formula>
    </cfRule>
    <cfRule type="expression" dxfId="1825" priority="30">
      <formula>K36&lt;0</formula>
    </cfRule>
  </conditionalFormatting>
  <conditionalFormatting sqref="L36:L49">
    <cfRule type="expression" dxfId="1824" priority="27">
      <formula>L36&gt;0</formula>
    </cfRule>
    <cfRule type="expression" dxfId="1823" priority="28">
      <formula>L36&lt;0</formula>
    </cfRule>
  </conditionalFormatting>
  <conditionalFormatting sqref="F111:F132">
    <cfRule type="expression" dxfId="1822" priority="25">
      <formula>F111&gt;0</formula>
    </cfRule>
    <cfRule type="expression" dxfId="1821" priority="26">
      <formula>F111&lt;0</formula>
    </cfRule>
  </conditionalFormatting>
  <conditionalFormatting sqref="H111:H132">
    <cfRule type="expression" dxfId="1820" priority="23">
      <formula>H111&gt;0</formula>
    </cfRule>
    <cfRule type="expression" dxfId="1819" priority="24">
      <formula>H111&lt;0</formula>
    </cfRule>
  </conditionalFormatting>
  <conditionalFormatting sqref="J111:J124">
    <cfRule type="expression" dxfId="1818" priority="21">
      <formula>J111&gt;0</formula>
    </cfRule>
    <cfRule type="expression" dxfId="1817" priority="22">
      <formula>J111&lt;0</formula>
    </cfRule>
  </conditionalFormatting>
  <conditionalFormatting sqref="K111:K124">
    <cfRule type="expression" dxfId="1816" priority="19">
      <formula>K111&gt;0</formula>
    </cfRule>
    <cfRule type="expression" dxfId="1815" priority="20">
      <formula>K111&lt;0</formula>
    </cfRule>
  </conditionalFormatting>
  <conditionalFormatting sqref="L111:L124">
    <cfRule type="expression" dxfId="1814" priority="17">
      <formula>L111&gt;0</formula>
    </cfRule>
    <cfRule type="expression" dxfId="1813" priority="18">
      <formula>L111&lt;0</formula>
    </cfRule>
  </conditionalFormatting>
  <conditionalFormatting sqref="F36:F40">
    <cfRule type="expression" dxfId="1812" priority="15">
      <formula>F36&gt;0</formula>
    </cfRule>
    <cfRule type="expression" dxfId="1811" priority="16">
      <formula>F36&lt;0</formula>
    </cfRule>
  </conditionalFormatting>
  <conditionalFormatting sqref="H36:H40">
    <cfRule type="expression" dxfId="1810" priority="13">
      <formula>H36&gt;0</formula>
    </cfRule>
    <cfRule type="expression" dxfId="1809" priority="14">
      <formula>H36&lt;0</formula>
    </cfRule>
  </conditionalFormatting>
  <conditionalFormatting sqref="F61:F62">
    <cfRule type="expression" dxfId="1808" priority="11">
      <formula>F61&gt;0</formula>
    </cfRule>
    <cfRule type="expression" dxfId="1807" priority="12">
      <formula>F61&lt;0</formula>
    </cfRule>
  </conditionalFormatting>
  <conditionalFormatting sqref="H61:H62">
    <cfRule type="expression" dxfId="1806" priority="9">
      <formula>H61&gt;0</formula>
    </cfRule>
    <cfRule type="expression" dxfId="1805" priority="10">
      <formula>H61&lt;0</formula>
    </cfRule>
  </conditionalFormatting>
  <conditionalFormatting sqref="J61:J62">
    <cfRule type="expression" dxfId="1804" priority="7">
      <formula>J61&gt;0</formula>
    </cfRule>
    <cfRule type="expression" dxfId="1803" priority="8">
      <formula>J61&lt;0</formula>
    </cfRule>
  </conditionalFormatting>
  <conditionalFormatting sqref="J74:J75 H74:H75 F74:F75">
    <cfRule type="expression" dxfId="1802" priority="5">
      <formula>F74&gt;0</formula>
    </cfRule>
    <cfRule type="expression" dxfId="1801" priority="6">
      <formula>F74&lt;0</formula>
    </cfRule>
  </conditionalFormatting>
  <conditionalFormatting sqref="F79:F82 H79:H82 J79:J82">
    <cfRule type="expression" dxfId="1800" priority="1">
      <formula>F79&gt;0</formula>
    </cfRule>
    <cfRule type="expression" dxfId="1799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1100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1177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8" priority="21">
      <formula>F47&gt;0</formula>
    </cfRule>
    <cfRule type="expression" dxfId="1797" priority="22">
      <formula>F47&lt;0</formula>
    </cfRule>
  </conditionalFormatting>
  <conditionalFormatting sqref="Q7">
    <cfRule type="expression" dxfId="1796" priority="19">
      <formula>Q7&gt;0</formula>
    </cfRule>
    <cfRule type="expression" dxfId="1795" priority="20">
      <formula>Q7&lt;0</formula>
    </cfRule>
  </conditionalFormatting>
  <conditionalFormatting sqref="Q8">
    <cfRule type="expression" dxfId="1794" priority="17">
      <formula>Q8&gt;0</formula>
    </cfRule>
    <cfRule type="expression" dxfId="1793" priority="18">
      <formula>Q8&lt;0</formula>
    </cfRule>
  </conditionalFormatting>
  <conditionalFormatting sqref="F25:F46">
    <cfRule type="expression" dxfId="1792" priority="15">
      <formula>F25&gt;0</formula>
    </cfRule>
    <cfRule type="expression" dxfId="1791" priority="16">
      <formula>F25&lt;0</formula>
    </cfRule>
  </conditionalFormatting>
  <conditionalFormatting sqref="H25:H46">
    <cfRule type="expression" dxfId="1790" priority="13">
      <formula>H25&gt;0</formula>
    </cfRule>
    <cfRule type="expression" dxfId="1789" priority="14">
      <formula>H25&lt;0</formula>
    </cfRule>
  </conditionalFormatting>
  <conditionalFormatting sqref="F89:F110">
    <cfRule type="expression" dxfId="1788" priority="11">
      <formula>F89&gt;0</formula>
    </cfRule>
    <cfRule type="expression" dxfId="1787" priority="12">
      <formula>F89&lt;0</formula>
    </cfRule>
  </conditionalFormatting>
  <conditionalFormatting sqref="H89:H110">
    <cfRule type="expression" dxfId="1786" priority="9">
      <formula>H89&gt;0</formula>
    </cfRule>
    <cfRule type="expression" dxfId="1785" priority="10">
      <formula>H89&lt;0</formula>
    </cfRule>
  </conditionalFormatting>
  <conditionalFormatting sqref="Q10">
    <cfRule type="expression" dxfId="1784" priority="7">
      <formula>Q10&gt;0</formula>
    </cfRule>
    <cfRule type="expression" dxfId="1783" priority="8">
      <formula>Q10&lt;0</formula>
    </cfRule>
  </conditionalFormatting>
  <conditionalFormatting sqref="J25:J38">
    <cfRule type="expression" dxfId="1782" priority="5">
      <formula>J25&gt;0</formula>
    </cfRule>
    <cfRule type="expression" dxfId="1781" priority="6">
      <formula>J25&lt;0</formula>
    </cfRule>
  </conditionalFormatting>
  <conditionalFormatting sqref="K25:K38">
    <cfRule type="expression" dxfId="1780" priority="3">
      <formula>K25&gt;0</formula>
    </cfRule>
    <cfRule type="expression" dxfId="177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8" priority="25">
      <formula>F7&gt;0</formula>
    </cfRule>
    <cfRule type="expression" dxfId="1777" priority="26">
      <formula>F7&lt;0</formula>
    </cfRule>
  </conditionalFormatting>
  <conditionalFormatting sqref="Q8">
    <cfRule type="expression" dxfId="1776" priority="23">
      <formula>Q8&gt;0</formula>
    </cfRule>
    <cfRule type="expression" dxfId="1775" priority="24">
      <formula>Q8&lt;0</formula>
    </cfRule>
  </conditionalFormatting>
  <conditionalFormatting sqref="F93:F114">
    <cfRule type="expression" dxfId="1774" priority="17">
      <formula>F93&gt;0</formula>
    </cfRule>
    <cfRule type="expression" dxfId="1773" priority="18">
      <formula>F93&lt;0</formula>
    </cfRule>
  </conditionalFormatting>
  <conditionalFormatting sqref="H93:H114">
    <cfRule type="expression" dxfId="1772" priority="15">
      <formula>H93&gt;0</formula>
    </cfRule>
    <cfRule type="expression" dxfId="1771" priority="16">
      <formula>H93&lt;0</formula>
    </cfRule>
  </conditionalFormatting>
  <conditionalFormatting sqref="Q10">
    <cfRule type="expression" dxfId="1770" priority="13">
      <formula>Q10&gt;0</formula>
    </cfRule>
    <cfRule type="expression" dxfId="1769" priority="14">
      <formula>Q10&lt;0</formula>
    </cfRule>
  </conditionalFormatting>
  <conditionalFormatting sqref="J25:J38">
    <cfRule type="expression" dxfId="1768" priority="11">
      <formula>J25&gt;0</formula>
    </cfRule>
    <cfRule type="expression" dxfId="1767" priority="12">
      <formula>J25&lt;0</formula>
    </cfRule>
  </conditionalFormatting>
  <conditionalFormatting sqref="K25:K38">
    <cfRule type="expression" dxfId="1766" priority="9">
      <formula>K25&gt;0</formula>
    </cfRule>
    <cfRule type="expression" dxfId="1765" priority="10">
      <formula>K25&lt;0</formula>
    </cfRule>
  </conditionalFormatting>
  <conditionalFormatting sqref="L25:L34">
    <cfRule type="expression" dxfId="1764" priority="7">
      <formula>L25&gt;0</formula>
    </cfRule>
    <cfRule type="expression" dxfId="1763" priority="8">
      <formula>L25&lt;0</formula>
    </cfRule>
  </conditionalFormatting>
  <conditionalFormatting sqref="J43">
    <cfRule type="expression" dxfId="1762" priority="5">
      <formula>J43&gt;0</formula>
    </cfRule>
    <cfRule type="expression" dxfId="1761" priority="6">
      <formula>J43&lt;0</formula>
    </cfRule>
  </conditionalFormatting>
  <conditionalFormatting sqref="M25:M34">
    <cfRule type="expression" dxfId="1760" priority="3">
      <formula>M25&gt;0</formula>
    </cfRule>
    <cfRule type="expression" dxfId="1759" priority="4">
      <formula>M25&lt;0</formula>
    </cfRule>
  </conditionalFormatting>
  <conditionalFormatting sqref="H61:H64 F61:F64">
    <cfRule type="expression" dxfId="1758" priority="1">
      <formula>F61&gt;0</formula>
    </cfRule>
    <cfRule type="expression" dxfId="175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35.04</v>
      </c>
      <c r="R4" s="495">
        <v>-1.1000000000000001E-3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5256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762.77999999999884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762.77999999999884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0.16976244207939933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2.1689497716894979E-2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1113</v>
      </c>
      <c r="T12" s="67"/>
    </row>
    <row r="13" spans="1:21" x14ac:dyDescent="0.25">
      <c r="H13" s="70"/>
      <c r="O13" s="11" t="s">
        <v>952</v>
      </c>
      <c r="Q13">
        <f>Q4/2.5</f>
        <v>14.016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1114</v>
      </c>
    </row>
    <row r="16" spans="1:21" x14ac:dyDescent="0.25">
      <c r="H16" s="70"/>
      <c r="T16" s="1">
        <v>43300</v>
      </c>
      <c r="U16" t="s">
        <v>1197</v>
      </c>
    </row>
    <row r="17" spans="1:21" x14ac:dyDescent="0.25">
      <c r="T17" s="156">
        <v>43308</v>
      </c>
      <c r="U17" t="s">
        <v>1147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38.544000000000004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38.193600000000004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37.843200000000003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37.492800000000003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37.142400000000002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36.792000000000002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36.441600000000001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36.091200000000001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35.7408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35.3904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34.689599999999999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1110</v>
      </c>
      <c r="J35" s="39"/>
      <c r="K35" s="39">
        <v>13.53</v>
      </c>
      <c r="L35" s="155"/>
      <c r="O35" s="81">
        <v>0.98</v>
      </c>
      <c r="P35" s="81">
        <f t="shared" si="1"/>
        <v>34.339199999999998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1110</v>
      </c>
      <c r="J36" s="39"/>
      <c r="K36" s="39">
        <v>13.03</v>
      </c>
      <c r="L36" s="39"/>
      <c r="O36" s="81">
        <v>0.97</v>
      </c>
      <c r="P36" s="81">
        <f t="shared" si="1"/>
        <v>33.988799999999998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33.638399999999997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33.287999999999997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32.937599999999996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32.587200000000003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1208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32.236800000000002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31.886400000000002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1209</v>
      </c>
      <c r="J43" s="39"/>
      <c r="K43" s="39"/>
      <c r="L43" s="39"/>
      <c r="O43" s="81">
        <v>0.9</v>
      </c>
      <c r="P43" s="81">
        <f t="shared" si="1"/>
        <v>31.536000000000001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5" si="8">C44*(E44-D44)</f>
        <v>818.27999999999963</v>
      </c>
      <c r="G44" s="39">
        <f t="shared" ref="G44:G45" si="9">D44*C44</f>
        <v>4493.22</v>
      </c>
      <c r="H44" s="222">
        <f t="shared" ref="H44:H45" si="10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8"/>
        <v>763.5</v>
      </c>
      <c r="G45" s="39">
        <f t="shared" si="9"/>
        <v>4492.5</v>
      </c>
      <c r="H45" s="222">
        <f t="shared" si="10"/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6" priority="33">
      <formula>F54&gt;0</formula>
    </cfRule>
    <cfRule type="expression" dxfId="1755" priority="34">
      <formula>F54&lt;0</formula>
    </cfRule>
  </conditionalFormatting>
  <conditionalFormatting sqref="Q7">
    <cfRule type="expression" dxfId="1754" priority="31">
      <formula>Q7&gt;0</formula>
    </cfRule>
    <cfRule type="expression" dxfId="1753" priority="32">
      <formula>Q7&lt;0</formula>
    </cfRule>
  </conditionalFormatting>
  <conditionalFormatting sqref="Q8">
    <cfRule type="expression" dxfId="1752" priority="29">
      <formula>Q8&gt;0</formula>
    </cfRule>
    <cfRule type="expression" dxfId="1751" priority="30">
      <formula>Q8&lt;0</formula>
    </cfRule>
  </conditionalFormatting>
  <conditionalFormatting sqref="F30:F53">
    <cfRule type="expression" dxfId="1750" priority="27">
      <formula>F30&gt;0</formula>
    </cfRule>
    <cfRule type="expression" dxfId="1749" priority="28">
      <formula>F30&lt;0</formula>
    </cfRule>
  </conditionalFormatting>
  <conditionalFormatting sqref="H30:H53">
    <cfRule type="expression" dxfId="1748" priority="25">
      <formula>H30&gt;0</formula>
    </cfRule>
    <cfRule type="expression" dxfId="1747" priority="26">
      <formula>H30&lt;0</formula>
    </cfRule>
  </conditionalFormatting>
  <conditionalFormatting sqref="Q10">
    <cfRule type="expression" dxfId="1746" priority="23">
      <formula>Q10&gt;0</formula>
    </cfRule>
    <cfRule type="expression" dxfId="1745" priority="24">
      <formula>Q10&lt;0</formula>
    </cfRule>
  </conditionalFormatting>
  <conditionalFormatting sqref="J25:J38">
    <cfRule type="expression" dxfId="1744" priority="21">
      <formula>J25&gt;0</formula>
    </cfRule>
    <cfRule type="expression" dxfId="1743" priority="22">
      <formula>J25&lt;0</formula>
    </cfRule>
  </conditionalFormatting>
  <conditionalFormatting sqref="K25:K33">
    <cfRule type="expression" dxfId="1742" priority="19">
      <formula>K25&gt;0</formula>
    </cfRule>
    <cfRule type="expression" dxfId="1741" priority="20">
      <formula>K25&lt;0</formula>
    </cfRule>
  </conditionalFormatting>
  <conditionalFormatting sqref="L25:L38">
    <cfRule type="expression" dxfId="1740" priority="17">
      <formula>L25&gt;0</formula>
    </cfRule>
    <cfRule type="expression" dxfId="1739" priority="18">
      <formula>L25&lt;0</formula>
    </cfRule>
  </conditionalFormatting>
  <conditionalFormatting sqref="F89:F110">
    <cfRule type="expression" dxfId="1738" priority="15">
      <formula>F89&gt;0</formula>
    </cfRule>
    <cfRule type="expression" dxfId="1737" priority="16">
      <formula>F89&lt;0</formula>
    </cfRule>
  </conditionalFormatting>
  <conditionalFormatting sqref="H89:H110">
    <cfRule type="expression" dxfId="1736" priority="13">
      <formula>H89&gt;0</formula>
    </cfRule>
    <cfRule type="expression" dxfId="1735" priority="14">
      <formula>H89&lt;0</formula>
    </cfRule>
  </conditionalFormatting>
  <conditionalFormatting sqref="J89:J102">
    <cfRule type="expression" dxfId="1734" priority="11">
      <formula>J89&gt;0</formula>
    </cfRule>
    <cfRule type="expression" dxfId="1733" priority="12">
      <formula>J89&lt;0</formula>
    </cfRule>
  </conditionalFormatting>
  <conditionalFormatting sqref="K89:K102">
    <cfRule type="expression" dxfId="1732" priority="9">
      <formula>K89&gt;0</formula>
    </cfRule>
    <cfRule type="expression" dxfId="1731" priority="10">
      <formula>K89&lt;0</formula>
    </cfRule>
  </conditionalFormatting>
  <conditionalFormatting sqref="L89:L102">
    <cfRule type="expression" dxfId="1730" priority="7">
      <formula>L89&gt;0</formula>
    </cfRule>
    <cfRule type="expression" dxfId="1729" priority="8">
      <formula>L89&lt;0</formula>
    </cfRule>
  </conditionalFormatting>
  <conditionalFormatting sqref="F25:F29">
    <cfRule type="expression" dxfId="1728" priority="5">
      <formula>F25&gt;0</formula>
    </cfRule>
    <cfRule type="expression" dxfId="1727" priority="6">
      <formula>F25&lt;0</formula>
    </cfRule>
  </conditionalFormatting>
  <conditionalFormatting sqref="H25:H29">
    <cfRule type="expression" dxfId="1726" priority="3">
      <formula>H25&gt;0</formula>
    </cfRule>
    <cfRule type="expression" dxfId="1725" priority="4">
      <formula>H25&lt;0</formula>
    </cfRule>
  </conditionalFormatting>
  <conditionalFormatting sqref="F29">
    <cfRule type="expression" dxfId="1724" priority="1">
      <formula>F29&gt;0</formula>
    </cfRule>
    <cfRule type="expression" dxfId="172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22" priority="31">
      <formula>F47&gt;0</formula>
    </cfRule>
    <cfRule type="expression" dxfId="1721" priority="32">
      <formula>F47&lt;0</formula>
    </cfRule>
  </conditionalFormatting>
  <conditionalFormatting sqref="Q7">
    <cfRule type="expression" dxfId="1720" priority="29">
      <formula>Q7&gt;0</formula>
    </cfRule>
    <cfRule type="expression" dxfId="1719" priority="30">
      <formula>Q7&lt;0</formula>
    </cfRule>
  </conditionalFormatting>
  <conditionalFormatting sqref="Q8">
    <cfRule type="expression" dxfId="1718" priority="27">
      <formula>Q8&gt;0</formula>
    </cfRule>
    <cfRule type="expression" dxfId="1717" priority="28">
      <formula>Q8&lt;0</formula>
    </cfRule>
  </conditionalFormatting>
  <conditionalFormatting sqref="F30:F46">
    <cfRule type="expression" dxfId="1716" priority="25">
      <formula>F30&gt;0</formula>
    </cfRule>
    <cfRule type="expression" dxfId="1715" priority="26">
      <formula>F30&lt;0</formula>
    </cfRule>
  </conditionalFormatting>
  <conditionalFormatting sqref="H30:H46">
    <cfRule type="expression" dxfId="1714" priority="23">
      <formula>H30&gt;0</formula>
    </cfRule>
    <cfRule type="expression" dxfId="1713" priority="24">
      <formula>H30&lt;0</formula>
    </cfRule>
  </conditionalFormatting>
  <conditionalFormatting sqref="Q10">
    <cfRule type="expression" dxfId="1712" priority="21">
      <formula>Q10&gt;0</formula>
    </cfRule>
    <cfRule type="expression" dxfId="1711" priority="22">
      <formula>Q10&lt;0</formula>
    </cfRule>
  </conditionalFormatting>
  <conditionalFormatting sqref="J25:J38">
    <cfRule type="expression" dxfId="1710" priority="19">
      <formula>J25&gt;0</formula>
    </cfRule>
    <cfRule type="expression" dxfId="1709" priority="20">
      <formula>J25&lt;0</formula>
    </cfRule>
  </conditionalFormatting>
  <conditionalFormatting sqref="K25:K38">
    <cfRule type="expression" dxfId="1708" priority="17">
      <formula>K25&gt;0</formula>
    </cfRule>
    <cfRule type="expression" dxfId="1707" priority="18">
      <formula>K25&lt;0</formula>
    </cfRule>
  </conditionalFormatting>
  <conditionalFormatting sqref="L25:L38">
    <cfRule type="expression" dxfId="1706" priority="15">
      <formula>L25&gt;0</formula>
    </cfRule>
    <cfRule type="expression" dxfId="1705" priority="16">
      <formula>L25&lt;0</formula>
    </cfRule>
  </conditionalFormatting>
  <conditionalFormatting sqref="F89:F110">
    <cfRule type="expression" dxfId="1704" priority="13">
      <formula>F89&gt;0</formula>
    </cfRule>
    <cfRule type="expression" dxfId="1703" priority="14">
      <formula>F89&lt;0</formula>
    </cfRule>
  </conditionalFormatting>
  <conditionalFormatting sqref="H89:H110">
    <cfRule type="expression" dxfId="1702" priority="11">
      <formula>H89&gt;0</formula>
    </cfRule>
    <cfRule type="expression" dxfId="1701" priority="12">
      <formula>H89&lt;0</formula>
    </cfRule>
  </conditionalFormatting>
  <conditionalFormatting sqref="J89:J102">
    <cfRule type="expression" dxfId="1700" priority="9">
      <formula>J89&gt;0</formula>
    </cfRule>
    <cfRule type="expression" dxfId="1699" priority="10">
      <formula>J89&lt;0</formula>
    </cfRule>
  </conditionalFormatting>
  <conditionalFormatting sqref="K89:K102">
    <cfRule type="expression" dxfId="1698" priority="7">
      <formula>K89&gt;0</formula>
    </cfRule>
    <cfRule type="expression" dxfId="1697" priority="8">
      <formula>K89&lt;0</formula>
    </cfRule>
  </conditionalFormatting>
  <conditionalFormatting sqref="L89:L102">
    <cfRule type="expression" dxfId="1696" priority="5">
      <formula>L89&gt;0</formula>
    </cfRule>
    <cfRule type="expression" dxfId="1695" priority="6">
      <formula>L89&lt;0</formula>
    </cfRule>
  </conditionalFormatting>
  <conditionalFormatting sqref="F25:F29">
    <cfRule type="expression" dxfId="1694" priority="3">
      <formula>F25&gt;0</formula>
    </cfRule>
    <cfRule type="expression" dxfId="1693" priority="4">
      <formula>F25&lt;0</formula>
    </cfRule>
  </conditionalFormatting>
  <conditionalFormatting sqref="H25:H29">
    <cfRule type="expression" dxfId="1692" priority="1">
      <formula>H25&gt;0</formula>
    </cfRule>
    <cfRule type="expression" dxfId="16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1264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54.709899999999998</v>
      </c>
      <c r="R4" s="495">
        <v>-5.3E-3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5470.99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22.989999999999782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4.2198972099852759E-3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5.1179037066417597E-2</v>
      </c>
      <c r="R11">
        <v>0.7</v>
      </c>
      <c r="T11" s="1"/>
    </row>
    <row r="12" spans="1:21" x14ac:dyDescent="0.25">
      <c r="H12" s="70"/>
      <c r="O12" s="11" t="s">
        <v>925</v>
      </c>
      <c r="Q12" s="1" t="s">
        <v>1220</v>
      </c>
    </row>
    <row r="13" spans="1:21" x14ac:dyDescent="0.25">
      <c r="H13" s="70"/>
      <c r="O13" s="11" t="s">
        <v>952</v>
      </c>
      <c r="Q13" s="2">
        <f>Q4/(3.94+4.03)*2</f>
        <v>13.728958594730237</v>
      </c>
    </row>
    <row r="14" spans="1:21" x14ac:dyDescent="0.25">
      <c r="H14" s="70"/>
      <c r="O14" s="11" t="s">
        <v>1039</v>
      </c>
      <c r="Q14" s="1">
        <v>43319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60.180890000000005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59.633791000000002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59.086691999999999</v>
      </c>
    </row>
    <row r="20" spans="1:20" x14ac:dyDescent="0.25">
      <c r="O20" s="81">
        <v>1.07</v>
      </c>
      <c r="P20" s="81">
        <f t="shared" si="0"/>
        <v>58.539593000000004</v>
      </c>
    </row>
    <row r="21" spans="1:20" x14ac:dyDescent="0.25">
      <c r="O21" s="81">
        <v>1.06</v>
      </c>
      <c r="P21" s="81">
        <f t="shared" si="0"/>
        <v>57.992494000000001</v>
      </c>
    </row>
    <row r="22" spans="1:20" x14ac:dyDescent="0.25">
      <c r="O22" s="81">
        <v>1.05</v>
      </c>
      <c r="P22" s="81">
        <f t="shared" si="0"/>
        <v>57.445394999999998</v>
      </c>
    </row>
    <row r="23" spans="1:20" x14ac:dyDescent="0.25">
      <c r="O23" s="81">
        <v>1.04</v>
      </c>
      <c r="P23" s="81">
        <f t="shared" si="0"/>
        <v>56.898296000000002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56.351196999999999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44" si="1">C25*(E25-D25)</f>
        <v>23.000000000000398</v>
      </c>
      <c r="G25" s="39">
        <f t="shared" ref="G25:G44" si="2">D25*C25</f>
        <v>5448</v>
      </c>
      <c r="H25" s="222">
        <f t="shared" ref="H25:H44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55.804097999999996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55.256999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54.709899999999998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54.162800999999995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53.615701999999999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53.068602999999996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52.521503999999993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51.974404999999997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51.427305999999994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50.880206999999999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50.333108000000003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49.786009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49.238909999999997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49" priority="35">
      <formula>F54&gt;0</formula>
    </cfRule>
    <cfRule type="expression" dxfId="48" priority="36">
      <formula>F54&lt;0</formula>
    </cfRule>
  </conditionalFormatting>
  <conditionalFormatting sqref="Q7">
    <cfRule type="expression" dxfId="47" priority="33">
      <formula>Q7&gt;0</formula>
    </cfRule>
    <cfRule type="expression" dxfId="46" priority="34">
      <formula>Q7&lt;0</formula>
    </cfRule>
  </conditionalFormatting>
  <conditionalFormatting sqref="Q8">
    <cfRule type="expression" dxfId="45" priority="31">
      <formula>Q8&gt;0</formula>
    </cfRule>
    <cfRule type="expression" dxfId="44" priority="32">
      <formula>Q8&lt;0</formula>
    </cfRule>
  </conditionalFormatting>
  <conditionalFormatting sqref="F30:F53">
    <cfRule type="expression" dxfId="43" priority="29">
      <formula>F30&gt;0</formula>
    </cfRule>
    <cfRule type="expression" dxfId="42" priority="30">
      <formula>F30&lt;0</formula>
    </cfRule>
  </conditionalFormatting>
  <conditionalFormatting sqref="H30:H53">
    <cfRule type="expression" dxfId="41" priority="27">
      <formula>H30&gt;0</formula>
    </cfRule>
    <cfRule type="expression" dxfId="40" priority="28">
      <formula>H30&lt;0</formula>
    </cfRule>
  </conditionalFormatting>
  <conditionalFormatting sqref="Q10">
    <cfRule type="expression" dxfId="39" priority="25">
      <formula>Q10&gt;0</formula>
    </cfRule>
    <cfRule type="expression" dxfId="38" priority="26">
      <formula>Q10&lt;0</formula>
    </cfRule>
  </conditionalFormatting>
  <conditionalFormatting sqref="J25:J39">
    <cfRule type="expression" dxfId="37" priority="23">
      <formula>J25&gt;0</formula>
    </cfRule>
    <cfRule type="expression" dxfId="36" priority="24">
      <formula>J25&lt;0</formula>
    </cfRule>
  </conditionalFormatting>
  <conditionalFormatting sqref="K25:K39">
    <cfRule type="expression" dxfId="35" priority="21">
      <formula>K25&gt;0</formula>
    </cfRule>
    <cfRule type="expression" dxfId="34" priority="22">
      <formula>K25&lt;0</formula>
    </cfRule>
  </conditionalFormatting>
  <conditionalFormatting sqref="L25">
    <cfRule type="expression" dxfId="33" priority="19">
      <formula>L25&gt;0</formula>
    </cfRule>
    <cfRule type="expression" dxfId="32" priority="20">
      <formula>L25&lt;0</formula>
    </cfRule>
  </conditionalFormatting>
  <conditionalFormatting sqref="F89:F110">
    <cfRule type="expression" dxfId="31" priority="17">
      <formula>F89&gt;0</formula>
    </cfRule>
    <cfRule type="expression" dxfId="30" priority="18">
      <formula>F89&lt;0</formula>
    </cfRule>
  </conditionalFormatting>
  <conditionalFormatting sqref="H89:H110">
    <cfRule type="expression" dxfId="29" priority="15">
      <formula>H89&gt;0</formula>
    </cfRule>
    <cfRule type="expression" dxfId="28" priority="16">
      <formula>H89&lt;0</formula>
    </cfRule>
  </conditionalFormatting>
  <conditionalFormatting sqref="J89:J102">
    <cfRule type="expression" dxfId="27" priority="13">
      <formula>J89&gt;0</formula>
    </cfRule>
    <cfRule type="expression" dxfId="26" priority="14">
      <formula>J89&lt;0</formula>
    </cfRule>
  </conditionalFormatting>
  <conditionalFormatting sqref="K89:K102">
    <cfRule type="expression" dxfId="25" priority="11">
      <formula>K89&gt;0</formula>
    </cfRule>
    <cfRule type="expression" dxfId="24" priority="12">
      <formula>K89&lt;0</formula>
    </cfRule>
  </conditionalFormatting>
  <conditionalFormatting sqref="L89:L102">
    <cfRule type="expression" dxfId="23" priority="9">
      <formula>L89&gt;0</formula>
    </cfRule>
    <cfRule type="expression" dxfId="22" priority="10">
      <formula>L89&lt;0</formula>
    </cfRule>
  </conditionalFormatting>
  <conditionalFormatting sqref="F25 F29">
    <cfRule type="expression" dxfId="21" priority="7">
      <formula>F25&gt;0</formula>
    </cfRule>
    <cfRule type="expression" dxfId="20" priority="8">
      <formula>F25&lt;0</formula>
    </cfRule>
  </conditionalFormatting>
  <conditionalFormatting sqref="H25 H29">
    <cfRule type="expression" dxfId="19" priority="5">
      <formula>H25&gt;0</formula>
    </cfRule>
    <cfRule type="expression" dxfId="18" priority="6">
      <formula>H25&lt;0</formula>
    </cfRule>
  </conditionalFormatting>
  <conditionalFormatting sqref="F26:F28">
    <cfRule type="expression" dxfId="17" priority="3">
      <formula>F26&gt;0</formula>
    </cfRule>
    <cfRule type="expression" dxfId="16" priority="4">
      <formula>F26&lt;0</formula>
    </cfRule>
  </conditionalFormatting>
  <conditionalFormatting sqref="H26:H28">
    <cfRule type="expression" dxfId="15" priority="1">
      <formula>H26&gt;0</formula>
    </cfRule>
    <cfRule type="expression" dxfId="1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1143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58.98</v>
      </c>
      <c r="R4" s="495">
        <v>-1.1999999999999999E-3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11796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472.84000000000015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472.84000000000015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4.1758661009824123E-2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4.7473719905052558E-2</v>
      </c>
      <c r="R11">
        <v>0.7</v>
      </c>
      <c r="T11" s="1">
        <v>43285</v>
      </c>
      <c r="U11" t="s">
        <v>1142</v>
      </c>
    </row>
    <row r="12" spans="1:21" x14ac:dyDescent="0.25">
      <c r="H12" s="70"/>
      <c r="O12" s="11" t="s">
        <v>925</v>
      </c>
      <c r="Q12" s="1" t="s">
        <v>1220</v>
      </c>
    </row>
    <row r="13" spans="1:21" x14ac:dyDescent="0.25">
      <c r="H13" s="70"/>
      <c r="O13" s="11" t="s">
        <v>952</v>
      </c>
      <c r="Q13" s="2">
        <f>Q4/(3.94+4.03)*2</f>
        <v>14.800501882057715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1166</v>
      </c>
    </row>
    <row r="15" spans="1:21" x14ac:dyDescent="0.25">
      <c r="H15" s="70"/>
      <c r="U15" t="s">
        <v>1195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64.878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64.288200000000003</v>
      </c>
      <c r="T18" s="1">
        <v>43307</v>
      </c>
      <c r="U18" t="s">
        <v>1210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63.698399999999999</v>
      </c>
    </row>
    <row r="20" spans="1:21" x14ac:dyDescent="0.25">
      <c r="O20" s="81">
        <v>1.07</v>
      </c>
      <c r="P20" s="81">
        <f t="shared" si="0"/>
        <v>63.108600000000003</v>
      </c>
    </row>
    <row r="21" spans="1:21" x14ac:dyDescent="0.25">
      <c r="O21" s="81">
        <v>1.06</v>
      </c>
      <c r="P21" s="81">
        <f t="shared" si="0"/>
        <v>62.518799999999999</v>
      </c>
    </row>
    <row r="22" spans="1:21" x14ac:dyDescent="0.25">
      <c r="O22" s="81">
        <v>1.05</v>
      </c>
      <c r="P22" s="81">
        <f t="shared" si="0"/>
        <v>61.929000000000002</v>
      </c>
    </row>
    <row r="23" spans="1:21" x14ac:dyDescent="0.25">
      <c r="O23" s="81">
        <v>1.04</v>
      </c>
      <c r="P23" s="81">
        <f t="shared" si="0"/>
        <v>61.339199999999998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60.749400000000001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60.159599999999998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59.569800000000001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58.98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58.390199999999993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57.800399999999996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57.210599999999992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56.620799999999996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56.030999999999992</v>
      </c>
    </row>
    <row r="33" spans="1:17" x14ac:dyDescent="0.25">
      <c r="A33" t="s">
        <v>1175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55.441199999999995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54.851399999999998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54.261600000000001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53.671799999999998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53.082000000000001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2" si="4">C39*(E39-D39)</f>
        <v>-237.49999999999892</v>
      </c>
      <c r="G39" s="39">
        <f t="shared" ref="G39:G42" si="5">D39*C39</f>
        <v>14262.5</v>
      </c>
      <c r="H39" s="222">
        <f t="shared" ref="H39:H42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ref="F43" si="7">C43*(E43-D43)</f>
        <v>392.00000000000017</v>
      </c>
      <c r="G43" s="39">
        <f t="shared" ref="G43" si="8">D43*C43</f>
        <v>11330</v>
      </c>
      <c r="H43" s="222">
        <f t="shared" ref="H43" si="9">(E43-D43)/D43</f>
        <v>3.4598411297440443E-2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56.65</v>
      </c>
      <c r="E44" s="39">
        <v>59.05</v>
      </c>
      <c r="F44" s="39">
        <f t="shared" ref="F44" si="10">C44*(E44-D44)</f>
        <v>479.99999999999972</v>
      </c>
      <c r="G44" s="39">
        <f t="shared" ref="G44" si="11">D44*C44</f>
        <v>11330</v>
      </c>
      <c r="H44" s="222">
        <f t="shared" ref="H44" si="12">(E44-D44)/D44</f>
        <v>4.2365401588702535E-2</v>
      </c>
      <c r="I44" s="39"/>
      <c r="J44" s="39"/>
      <c r="K44" s="39"/>
      <c r="L44" s="39">
        <v>14.82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0" priority="35">
      <formula>F54&gt;0</formula>
    </cfRule>
    <cfRule type="expression" dxfId="1689" priority="36">
      <formula>F54&lt;0</formula>
    </cfRule>
  </conditionalFormatting>
  <conditionalFormatting sqref="Q7">
    <cfRule type="expression" dxfId="1688" priority="33">
      <formula>Q7&gt;0</formula>
    </cfRule>
    <cfRule type="expression" dxfId="1687" priority="34">
      <formula>Q7&lt;0</formula>
    </cfRule>
  </conditionalFormatting>
  <conditionalFormatting sqref="Q8">
    <cfRule type="expression" dxfId="1686" priority="31">
      <formula>Q8&gt;0</formula>
    </cfRule>
    <cfRule type="expression" dxfId="1685" priority="32">
      <formula>Q8&lt;0</formula>
    </cfRule>
  </conditionalFormatting>
  <conditionalFormatting sqref="F30:F53">
    <cfRule type="expression" dxfId="1684" priority="29">
      <formula>F30&gt;0</formula>
    </cfRule>
    <cfRule type="expression" dxfId="1683" priority="30">
      <formula>F30&lt;0</formula>
    </cfRule>
  </conditionalFormatting>
  <conditionalFormatting sqref="H30:H53">
    <cfRule type="expression" dxfId="1682" priority="27">
      <formula>H30&gt;0</formula>
    </cfRule>
    <cfRule type="expression" dxfId="1681" priority="28">
      <formula>H30&lt;0</formula>
    </cfRule>
  </conditionalFormatting>
  <conditionalFormatting sqref="Q10">
    <cfRule type="expression" dxfId="1680" priority="25">
      <formula>Q10&gt;0</formula>
    </cfRule>
    <cfRule type="expression" dxfId="1679" priority="26">
      <formula>Q10&lt;0</formula>
    </cfRule>
  </conditionalFormatting>
  <conditionalFormatting sqref="J25:J39">
    <cfRule type="expression" dxfId="1678" priority="23">
      <formula>J25&gt;0</formula>
    </cfRule>
    <cfRule type="expression" dxfId="1677" priority="24">
      <formula>J25&lt;0</formula>
    </cfRule>
  </conditionalFormatting>
  <conditionalFormatting sqref="K25:K39">
    <cfRule type="expression" dxfId="1676" priority="21">
      <formula>K25&gt;0</formula>
    </cfRule>
    <cfRule type="expression" dxfId="1675" priority="22">
      <formula>K25&lt;0</formula>
    </cfRule>
  </conditionalFormatting>
  <conditionalFormatting sqref="L25">
    <cfRule type="expression" dxfId="1674" priority="19">
      <formula>L25&gt;0</formula>
    </cfRule>
    <cfRule type="expression" dxfId="1673" priority="20">
      <formula>L25&lt;0</formula>
    </cfRule>
  </conditionalFormatting>
  <conditionalFormatting sqref="F89:F110">
    <cfRule type="expression" dxfId="1672" priority="17">
      <formula>F89&gt;0</formula>
    </cfRule>
    <cfRule type="expression" dxfId="1671" priority="18">
      <formula>F89&lt;0</formula>
    </cfRule>
  </conditionalFormatting>
  <conditionalFormatting sqref="H89:H110">
    <cfRule type="expression" dxfId="1670" priority="15">
      <formula>H89&gt;0</formula>
    </cfRule>
    <cfRule type="expression" dxfId="1669" priority="16">
      <formula>H89&lt;0</formula>
    </cfRule>
  </conditionalFormatting>
  <conditionalFormatting sqref="J89:J102">
    <cfRule type="expression" dxfId="1668" priority="13">
      <formula>J89&gt;0</formula>
    </cfRule>
    <cfRule type="expression" dxfId="1667" priority="14">
      <formula>J89&lt;0</formula>
    </cfRule>
  </conditionalFormatting>
  <conditionalFormatting sqref="K89:K102">
    <cfRule type="expression" dxfId="1666" priority="11">
      <formula>K89&gt;0</formula>
    </cfRule>
    <cfRule type="expression" dxfId="1665" priority="12">
      <formula>K89&lt;0</formula>
    </cfRule>
  </conditionalFormatting>
  <conditionalFormatting sqref="L89:L102">
    <cfRule type="expression" dxfId="1664" priority="9">
      <formula>L89&gt;0</formula>
    </cfRule>
    <cfRule type="expression" dxfId="1663" priority="10">
      <formula>L89&lt;0</formula>
    </cfRule>
  </conditionalFormatting>
  <conditionalFormatting sqref="F25 F29">
    <cfRule type="expression" dxfId="1662" priority="7">
      <formula>F25&gt;0</formula>
    </cfRule>
    <cfRule type="expression" dxfId="1661" priority="8">
      <formula>F25&lt;0</formula>
    </cfRule>
  </conditionalFormatting>
  <conditionalFormatting sqref="H25 H29">
    <cfRule type="expression" dxfId="1660" priority="5">
      <formula>H25&gt;0</formula>
    </cfRule>
    <cfRule type="expression" dxfId="1659" priority="6">
      <formula>H25&lt;0</formula>
    </cfRule>
  </conditionalFormatting>
  <conditionalFormatting sqref="F26:F28">
    <cfRule type="expression" dxfId="1658" priority="3">
      <formula>F26&gt;0</formula>
    </cfRule>
    <cfRule type="expression" dxfId="1657" priority="4">
      <formula>F26&lt;0</formula>
    </cfRule>
  </conditionalFormatting>
  <conditionalFormatting sqref="H26:H28">
    <cfRule type="expression" dxfId="1656" priority="1">
      <formula>H26&gt;0</formula>
    </cfRule>
    <cfRule type="expression" dxfId="165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t="s">
        <v>1122</v>
      </c>
      <c r="U3" t="s">
        <v>1254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32.209899999999998</v>
      </c>
      <c r="R4" s="495">
        <v>-1.6000000000000001E-3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45093.859999999993</v>
      </c>
    </row>
    <row r="6" spans="1:21" x14ac:dyDescent="0.25">
      <c r="B6" s="72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</row>
    <row r="7" spans="1:21" x14ac:dyDescent="0.25">
      <c r="B7" s="72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2136.6599999999962</v>
      </c>
      <c r="R7">
        <v>200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2136.6599999999962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4.9739275371765299E-2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6.2092710626236038E-2</v>
      </c>
      <c r="R11">
        <v>0.5</v>
      </c>
    </row>
    <row r="12" spans="1:21" x14ac:dyDescent="0.25">
      <c r="H12" s="70"/>
      <c r="O12" s="11" t="s">
        <v>925</v>
      </c>
      <c r="Q12" s="1" t="s">
        <v>1248</v>
      </c>
      <c r="T12" s="1">
        <v>43294</v>
      </c>
      <c r="U12" t="s">
        <v>1179</v>
      </c>
    </row>
    <row r="13" spans="1:21" x14ac:dyDescent="0.25">
      <c r="H13" s="70"/>
      <c r="O13" s="11" t="s">
        <v>952</v>
      </c>
      <c r="Q13" s="2">
        <f>Q4/3.47</f>
        <v>9.2823919308357343</v>
      </c>
      <c r="T13" s="770"/>
    </row>
    <row r="14" spans="1:21" x14ac:dyDescent="0.25">
      <c r="H14" s="70"/>
      <c r="O14" s="11" t="s">
        <v>1214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35.430889999999998</v>
      </c>
      <c r="T18" s="1">
        <v>43308</v>
      </c>
      <c r="U18" t="s">
        <v>1212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35.108790999999997</v>
      </c>
    </row>
    <row r="20" spans="1:21" x14ac:dyDescent="0.25">
      <c r="O20" s="81">
        <v>1.08</v>
      </c>
      <c r="P20" s="81">
        <f t="shared" si="1"/>
        <v>34.786692000000002</v>
      </c>
      <c r="T20" s="1">
        <v>43320</v>
      </c>
      <c r="U20" t="s">
        <v>1250</v>
      </c>
    </row>
    <row r="21" spans="1:21" x14ac:dyDescent="0.25">
      <c r="O21" s="81">
        <v>1.07</v>
      </c>
      <c r="P21" s="81">
        <f t="shared" si="1"/>
        <v>34.464593000000001</v>
      </c>
    </row>
    <row r="22" spans="1:21" x14ac:dyDescent="0.25">
      <c r="O22" s="81">
        <v>1.06</v>
      </c>
      <c r="P22" s="81">
        <f t="shared" si="1"/>
        <v>34.142493999999999</v>
      </c>
    </row>
    <row r="23" spans="1:21" x14ac:dyDescent="0.25">
      <c r="O23" s="81">
        <v>1.05</v>
      </c>
      <c r="P23" s="81">
        <f t="shared" si="1"/>
        <v>33.820394999999998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33.498295999999996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4" si="2">C25*(E25-D25)</f>
        <v>-189.00000000000006</v>
      </c>
      <c r="G25" s="39">
        <f t="shared" ref="G25:G44" si="3">D25*C25</f>
        <v>3658</v>
      </c>
      <c r="H25" s="222">
        <f t="shared" ref="H25:H44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33.176196999999995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32.854098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32.531998999999999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32.209899999999998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31.887800999999996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1104</v>
      </c>
      <c r="J30" s="39"/>
      <c r="K30" s="39"/>
      <c r="L30" s="155"/>
      <c r="O30" s="81">
        <v>0.98</v>
      </c>
      <c r="P30" s="81">
        <f t="shared" si="1"/>
        <v>31.565701999999998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1106</v>
      </c>
      <c r="J31" s="39"/>
      <c r="K31" s="39"/>
      <c r="L31" s="155"/>
      <c r="O31" s="81">
        <v>0.97</v>
      </c>
      <c r="P31" s="81">
        <f t="shared" si="1"/>
        <v>31.243602999999997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30.921503999999995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30.599404999999997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30.277305999999996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29.955206999999998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29.633108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29.311008999999999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28.988909999999997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54" priority="31">
      <formula>F53&gt;0</formula>
    </cfRule>
    <cfRule type="expression" dxfId="1653" priority="32">
      <formula>F53&lt;0</formula>
    </cfRule>
  </conditionalFormatting>
  <conditionalFormatting sqref="Q7">
    <cfRule type="expression" dxfId="1652" priority="29">
      <formula>Q7&gt;0</formula>
    </cfRule>
    <cfRule type="expression" dxfId="1651" priority="30">
      <formula>Q7&lt;0</formula>
    </cfRule>
  </conditionalFormatting>
  <conditionalFormatting sqref="Q8">
    <cfRule type="expression" dxfId="1650" priority="27">
      <formula>Q8&gt;0</formula>
    </cfRule>
    <cfRule type="expression" dxfId="1649" priority="28">
      <formula>Q8&lt;0</formula>
    </cfRule>
  </conditionalFormatting>
  <conditionalFormatting sqref="F30:F52">
    <cfRule type="expression" dxfId="1648" priority="25">
      <formula>F30&gt;0</formula>
    </cfRule>
    <cfRule type="expression" dxfId="1647" priority="26">
      <formula>F30&lt;0</formula>
    </cfRule>
  </conditionalFormatting>
  <conditionalFormatting sqref="H30:H52">
    <cfRule type="expression" dxfId="1646" priority="23">
      <formula>H30&gt;0</formula>
    </cfRule>
    <cfRule type="expression" dxfId="1645" priority="24">
      <formula>H30&lt;0</formula>
    </cfRule>
  </conditionalFormatting>
  <conditionalFormatting sqref="Q10">
    <cfRule type="expression" dxfId="1644" priority="21">
      <formula>Q10&gt;0</formula>
    </cfRule>
    <cfRule type="expression" dxfId="1643" priority="22">
      <formula>Q10&lt;0</formula>
    </cfRule>
  </conditionalFormatting>
  <conditionalFormatting sqref="J25:J38">
    <cfRule type="expression" dxfId="1642" priority="19">
      <formula>J25&gt;0</formula>
    </cfRule>
    <cfRule type="expression" dxfId="1641" priority="20">
      <formula>J25&lt;0</formula>
    </cfRule>
  </conditionalFormatting>
  <conditionalFormatting sqref="K25:K38">
    <cfRule type="expression" dxfId="1640" priority="17">
      <formula>K25&gt;0</formula>
    </cfRule>
    <cfRule type="expression" dxfId="1639" priority="18">
      <formula>K25&lt;0</formula>
    </cfRule>
  </conditionalFormatting>
  <conditionalFormatting sqref="L25:L33">
    <cfRule type="expression" dxfId="1638" priority="15">
      <formula>L25&gt;0</formula>
    </cfRule>
    <cfRule type="expression" dxfId="1637" priority="16">
      <formula>L25&lt;0</formula>
    </cfRule>
  </conditionalFormatting>
  <conditionalFormatting sqref="F89:F110">
    <cfRule type="expression" dxfId="1636" priority="13">
      <formula>F89&gt;0</formula>
    </cfRule>
    <cfRule type="expression" dxfId="1635" priority="14">
      <formula>F89&lt;0</formula>
    </cfRule>
  </conditionalFormatting>
  <conditionalFormatting sqref="H89:H110">
    <cfRule type="expression" dxfId="1634" priority="11">
      <formula>H89&gt;0</formula>
    </cfRule>
    <cfRule type="expression" dxfId="1633" priority="12">
      <formula>H89&lt;0</formula>
    </cfRule>
  </conditionalFormatting>
  <conditionalFormatting sqref="J89:J102">
    <cfRule type="expression" dxfId="1632" priority="9">
      <formula>J89&gt;0</formula>
    </cfRule>
    <cfRule type="expression" dxfId="1631" priority="10">
      <formula>J89&lt;0</formula>
    </cfRule>
  </conditionalFormatting>
  <conditionalFormatting sqref="K89:K102">
    <cfRule type="expression" dxfId="1630" priority="7">
      <formula>K89&gt;0</formula>
    </cfRule>
    <cfRule type="expression" dxfId="1629" priority="8">
      <formula>K89&lt;0</formula>
    </cfRule>
  </conditionalFormatting>
  <conditionalFormatting sqref="L89:L102">
    <cfRule type="expression" dxfId="1628" priority="5">
      <formula>L89&gt;0</formula>
    </cfRule>
    <cfRule type="expression" dxfId="1627" priority="6">
      <formula>L89&lt;0</formula>
    </cfRule>
  </conditionalFormatting>
  <conditionalFormatting sqref="F25:F29">
    <cfRule type="expression" dxfId="1626" priority="3">
      <formula>F25&gt;0</formula>
    </cfRule>
    <cfRule type="expression" dxfId="1625" priority="4">
      <formula>F25&lt;0</formula>
    </cfRule>
  </conditionalFormatting>
  <conditionalFormatting sqref="H25:H29">
    <cfRule type="expression" dxfId="1624" priority="1">
      <formula>H25&gt;0</formula>
    </cfRule>
    <cfRule type="expression" dxfId="16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2" priority="24">
      <formula>F51&gt;0</formula>
    </cfRule>
    <cfRule type="expression" dxfId="1621" priority="25">
      <formula>F51&lt;0</formula>
    </cfRule>
  </conditionalFormatting>
  <conditionalFormatting sqref="Q7">
    <cfRule type="expression" dxfId="1620" priority="22">
      <formula>Q7&gt;0</formula>
    </cfRule>
    <cfRule type="expression" dxfId="1619" priority="23">
      <formula>Q7&lt;0</formula>
    </cfRule>
  </conditionalFormatting>
  <conditionalFormatting sqref="Q8">
    <cfRule type="expression" dxfId="1618" priority="20">
      <formula>Q8&gt;0</formula>
    </cfRule>
    <cfRule type="expression" dxfId="1617" priority="21">
      <formula>Q8&lt;0</formula>
    </cfRule>
  </conditionalFormatting>
  <conditionalFormatting sqref="F25:F50">
    <cfRule type="expression" dxfId="1616" priority="18">
      <formula>F25&gt;0</formula>
    </cfRule>
    <cfRule type="expression" dxfId="1615" priority="19">
      <formula>F25&lt;0</formula>
    </cfRule>
  </conditionalFormatting>
  <conditionalFormatting sqref="H25:H50">
    <cfRule type="expression" dxfId="1614" priority="16">
      <formula>H25&gt;0</formula>
    </cfRule>
    <cfRule type="expression" dxfId="1613" priority="17">
      <formula>H25&lt;0</formula>
    </cfRule>
  </conditionalFormatting>
  <conditionalFormatting sqref="F89:F110">
    <cfRule type="expression" dxfId="1612" priority="14">
      <formula>F89&gt;0</formula>
    </cfRule>
    <cfRule type="expression" dxfId="1611" priority="15">
      <formula>F89&lt;0</formula>
    </cfRule>
  </conditionalFormatting>
  <conditionalFormatting sqref="H89:H110">
    <cfRule type="expression" dxfId="1610" priority="12">
      <formula>H89&gt;0</formula>
    </cfRule>
    <cfRule type="expression" dxfId="1609" priority="13">
      <formula>H89&lt;0</formula>
    </cfRule>
  </conditionalFormatting>
  <conditionalFormatting sqref="Q10">
    <cfRule type="expression" dxfId="1608" priority="10">
      <formula>Q10&gt;0</formula>
    </cfRule>
    <cfRule type="expression" dxfId="1607" priority="11">
      <formula>Q10&lt;0</formula>
    </cfRule>
  </conditionalFormatting>
  <conditionalFormatting sqref="J25:J39">
    <cfRule type="expression" dxfId="1606" priority="8">
      <formula>J25&gt;0</formula>
    </cfRule>
    <cfRule type="expression" dxfId="1605" priority="9">
      <formula>J25&lt;0</formula>
    </cfRule>
  </conditionalFormatting>
  <conditionalFormatting sqref="K25:K38">
    <cfRule type="expression" dxfId="1604" priority="6">
      <formula>K25&gt;0</formula>
    </cfRule>
    <cfRule type="expression" dxfId="1603" priority="7">
      <formula>K25&lt;0</formula>
    </cfRule>
  </conditionalFormatting>
  <conditionalFormatting sqref="L25:L38">
    <cfRule type="expression" dxfId="1602" priority="4">
      <formula>L25&gt;0</formula>
    </cfRule>
    <cfRule type="expression" dxfId="160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0" priority="1">
      <formula>J40&gt;0</formula>
    </cfRule>
    <cfRule type="expression" dxfId="159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8" priority="74">
      <formula>F12&gt;0</formula>
    </cfRule>
    <cfRule type="expression" dxfId="159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6" priority="67">
      <formula>F124&gt;0</formula>
    </cfRule>
    <cfRule type="expression" dxfId="1595" priority="68">
      <formula>F124&lt;0</formula>
    </cfRule>
  </conditionalFormatting>
  <conditionalFormatting sqref="H124:H130">
    <cfRule type="expression" dxfId="1594" priority="55">
      <formula>H124&gt;0</formula>
    </cfRule>
    <cfRule type="expression" dxfId="1593" priority="56">
      <formula>H124&lt;0</formula>
    </cfRule>
  </conditionalFormatting>
  <conditionalFormatting sqref="H131">
    <cfRule type="expression" dxfId="1592" priority="53">
      <formula>H131&gt;0</formula>
    </cfRule>
    <cfRule type="expression" dxfId="1591" priority="54">
      <formula>H131&lt;0</formula>
    </cfRule>
  </conditionalFormatting>
  <conditionalFormatting sqref="H132">
    <cfRule type="expression" dxfId="1590" priority="51">
      <formula>H132&gt;0</formula>
    </cfRule>
    <cfRule type="expression" dxfId="1589" priority="52">
      <formula>H132&lt;0</formula>
    </cfRule>
  </conditionalFormatting>
  <conditionalFormatting sqref="H133:H135">
    <cfRule type="expression" dxfId="1588" priority="49">
      <formula>H133&gt;0</formula>
    </cfRule>
    <cfRule type="expression" dxfId="1587" priority="50">
      <formula>H133&lt;0</formula>
    </cfRule>
  </conditionalFormatting>
  <conditionalFormatting sqref="H136">
    <cfRule type="expression" dxfId="1586" priority="45">
      <formula>H136&gt;0</formula>
    </cfRule>
    <cfRule type="expression" dxfId="1585" priority="46">
      <formula>H136&lt;0</formula>
    </cfRule>
  </conditionalFormatting>
  <conditionalFormatting sqref="Q7">
    <cfRule type="expression" dxfId="1584" priority="39">
      <formula>Q7&gt;0</formula>
    </cfRule>
    <cfRule type="expression" dxfId="1583" priority="40">
      <formula>Q7&lt;0</formula>
    </cfRule>
  </conditionalFormatting>
  <conditionalFormatting sqref="Q8">
    <cfRule type="expression" dxfId="1582" priority="37">
      <formula>Q8&gt;0</formula>
    </cfRule>
    <cfRule type="expression" dxfId="1581" priority="38">
      <formula>Q8&lt;0</formula>
    </cfRule>
  </conditionalFormatting>
  <conditionalFormatting sqref="F167:F178 H167:H178">
    <cfRule type="expression" dxfId="1580" priority="35">
      <formula>F167&gt;0</formula>
    </cfRule>
    <cfRule type="expression" dxfId="1579" priority="36">
      <formula>F167&lt;0</formula>
    </cfRule>
  </conditionalFormatting>
  <conditionalFormatting sqref="F183:F197 H183:H197">
    <cfRule type="expression" dxfId="1578" priority="33">
      <formula>F183&gt;0</formula>
    </cfRule>
    <cfRule type="expression" dxfId="1577" priority="34">
      <formula>F183&lt;0</formula>
    </cfRule>
  </conditionalFormatting>
  <conditionalFormatting sqref="F198:F206 H198:H206">
    <cfRule type="expression" dxfId="1576" priority="31">
      <formula>F198&gt;0</formula>
    </cfRule>
    <cfRule type="expression" dxfId="1575" priority="32">
      <formula>F198&lt;0</formula>
    </cfRule>
  </conditionalFormatting>
  <conditionalFormatting sqref="F141:F147 H141:H147">
    <cfRule type="expression" dxfId="1574" priority="29">
      <formula>F141&gt;0</formula>
    </cfRule>
    <cfRule type="expression" dxfId="1573" priority="30">
      <formula>F141&lt;0</formula>
    </cfRule>
  </conditionalFormatting>
  <conditionalFormatting sqref="H149:H152 F149:F152">
    <cfRule type="expression" dxfId="1572" priority="27">
      <formula>F149&gt;0</formula>
    </cfRule>
    <cfRule type="expression" dxfId="1571" priority="28">
      <formula>F149&lt;0</formula>
    </cfRule>
  </conditionalFormatting>
  <conditionalFormatting sqref="F226 H215:H218 H257:H260 F257:F260 H226 H231:H233 F231:F233 F235:F244 H235:H244">
    <cfRule type="expression" dxfId="1570" priority="25">
      <formula>F215&gt;0</formula>
    </cfRule>
    <cfRule type="expression" dxfId="1569" priority="26">
      <formula>F215&lt;0</formula>
    </cfRule>
  </conditionalFormatting>
  <conditionalFormatting sqref="F207:F218">
    <cfRule type="expression" dxfId="1568" priority="23">
      <formula>F207&gt;0</formula>
    </cfRule>
    <cfRule type="expression" dxfId="1567" priority="24">
      <formula>F207&lt;0</formula>
    </cfRule>
  </conditionalFormatting>
  <conditionalFormatting sqref="H207:H208">
    <cfRule type="expression" dxfId="1566" priority="21">
      <formula>H207&gt;0</formula>
    </cfRule>
    <cfRule type="expression" dxfId="1565" priority="22">
      <formula>H207&lt;0</formula>
    </cfRule>
  </conditionalFormatting>
  <conditionalFormatting sqref="H209">
    <cfRule type="expression" dxfId="1564" priority="19">
      <formula>H209&gt;0</formula>
    </cfRule>
    <cfRule type="expression" dxfId="1563" priority="20">
      <formula>H209&lt;0</formula>
    </cfRule>
  </conditionalFormatting>
  <conditionalFormatting sqref="H210">
    <cfRule type="expression" dxfId="1562" priority="17">
      <formula>H210&gt;0</formula>
    </cfRule>
    <cfRule type="expression" dxfId="1561" priority="18">
      <formula>H210&lt;0</formula>
    </cfRule>
  </conditionalFormatting>
  <conditionalFormatting sqref="H211:H213">
    <cfRule type="expression" dxfId="1560" priority="15">
      <formula>H211&gt;0</formula>
    </cfRule>
    <cfRule type="expression" dxfId="1559" priority="16">
      <formula>H211&lt;0</formula>
    </cfRule>
  </conditionalFormatting>
  <conditionalFormatting sqref="H214">
    <cfRule type="expression" dxfId="1558" priority="13">
      <formula>H214&gt;0</formula>
    </cfRule>
    <cfRule type="expression" dxfId="1557" priority="14">
      <formula>H214&lt;0</formula>
    </cfRule>
  </conditionalFormatting>
  <conditionalFormatting sqref="F245:F256 H245:H256">
    <cfRule type="expression" dxfId="1556" priority="11">
      <formula>F245&gt;0</formula>
    </cfRule>
    <cfRule type="expression" dxfId="1555" priority="12">
      <formula>F245&lt;0</formula>
    </cfRule>
  </conditionalFormatting>
  <conditionalFormatting sqref="F261:F275 H261:H275">
    <cfRule type="expression" dxfId="1554" priority="9">
      <formula>F261&gt;0</formula>
    </cfRule>
    <cfRule type="expression" dxfId="1553" priority="10">
      <formula>F261&lt;0</formula>
    </cfRule>
  </conditionalFormatting>
  <conditionalFormatting sqref="F276:F283 H276:H283">
    <cfRule type="expression" dxfId="1552" priority="7">
      <formula>F276&gt;0</formula>
    </cfRule>
    <cfRule type="expression" dxfId="1551" priority="8">
      <formula>F276&lt;0</formula>
    </cfRule>
  </conditionalFormatting>
  <conditionalFormatting sqref="F219:F225 H219:H225">
    <cfRule type="expression" dxfId="1550" priority="5">
      <formula>F219&gt;0</formula>
    </cfRule>
    <cfRule type="expression" dxfId="1549" priority="6">
      <formula>F219&lt;0</formula>
    </cfRule>
  </conditionalFormatting>
  <conditionalFormatting sqref="H227:H230 F227:F230">
    <cfRule type="expression" dxfId="1548" priority="3">
      <formula>F227&gt;0</formula>
    </cfRule>
    <cfRule type="expression" dxfId="1547" priority="4">
      <formula>F227&lt;0</formula>
    </cfRule>
  </conditionalFormatting>
  <conditionalFormatting sqref="H234 F234">
    <cfRule type="expression" dxfId="1546" priority="1">
      <formula>F234&gt;0</formula>
    </cfRule>
    <cfRule type="expression" dxfId="154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4" priority="43">
      <formula>F33&gt;0</formula>
    </cfRule>
    <cfRule type="expression" dxfId="1543" priority="44">
      <formula>F33&lt;0</formula>
    </cfRule>
  </conditionalFormatting>
  <conditionalFormatting sqref="Q7">
    <cfRule type="expression" dxfId="1542" priority="41">
      <formula>Q7&gt;0</formula>
    </cfRule>
    <cfRule type="expression" dxfId="1541" priority="42">
      <formula>Q7&lt;0</formula>
    </cfRule>
  </conditionalFormatting>
  <conditionalFormatting sqref="Q8">
    <cfRule type="expression" dxfId="1540" priority="39">
      <formula>Q8&gt;0</formula>
    </cfRule>
    <cfRule type="expression" dxfId="1539" priority="40">
      <formula>Q8&lt;0</formula>
    </cfRule>
  </conditionalFormatting>
  <conditionalFormatting sqref="F29 F32">
    <cfRule type="expression" dxfId="1538" priority="37">
      <formula>F29&gt;0</formula>
    </cfRule>
    <cfRule type="expression" dxfId="1537" priority="38">
      <formula>F29&lt;0</formula>
    </cfRule>
  </conditionalFormatting>
  <conditionalFormatting sqref="H29 H32">
    <cfRule type="expression" dxfId="1536" priority="35">
      <formula>H29&gt;0</formula>
    </cfRule>
    <cfRule type="expression" dxfId="1535" priority="36">
      <formula>H29&lt;0</formula>
    </cfRule>
  </conditionalFormatting>
  <conditionalFormatting sqref="F30:F31">
    <cfRule type="expression" dxfId="1534" priority="33">
      <formula>F30&gt;0</formula>
    </cfRule>
    <cfRule type="expression" dxfId="1533" priority="34">
      <formula>F30&lt;0</formula>
    </cfRule>
  </conditionalFormatting>
  <conditionalFormatting sqref="H30:H31">
    <cfRule type="expression" dxfId="1532" priority="31">
      <formula>H30&gt;0</formula>
    </cfRule>
    <cfRule type="expression" dxfId="1531" priority="32">
      <formula>H30&lt;0</formula>
    </cfRule>
  </conditionalFormatting>
  <conditionalFormatting sqref="F105:F140 H105:H140">
    <cfRule type="expression" dxfId="1530" priority="29">
      <formula>F105&gt;0</formula>
    </cfRule>
    <cfRule type="expression" dxfId="1529" priority="30">
      <formula>F105&lt;0</formula>
    </cfRule>
  </conditionalFormatting>
  <conditionalFormatting sqref="F96:F99">
    <cfRule type="expression" dxfId="1528" priority="27">
      <formula>F96&gt;0</formula>
    </cfRule>
    <cfRule type="expression" dxfId="1527" priority="28">
      <formula>F96&lt;0</formula>
    </cfRule>
  </conditionalFormatting>
  <conditionalFormatting sqref="H96:H99">
    <cfRule type="expression" dxfId="1526" priority="25">
      <formula>H96&gt;0</formula>
    </cfRule>
    <cfRule type="expression" dxfId="1525" priority="26">
      <formula>H96&lt;0</formula>
    </cfRule>
  </conditionalFormatting>
  <conditionalFormatting sqref="F25:F28">
    <cfRule type="expression" dxfId="1524" priority="19">
      <formula>F25&gt;0</formula>
    </cfRule>
    <cfRule type="expression" dxfId="1523" priority="20">
      <formula>F25&lt;0</formula>
    </cfRule>
  </conditionalFormatting>
  <conditionalFormatting sqref="H25:H28">
    <cfRule type="expression" dxfId="1522" priority="17">
      <formula>H25&gt;0</formula>
    </cfRule>
    <cfRule type="expression" dxfId="1521" priority="18">
      <formula>H25&lt;0</formula>
    </cfRule>
  </conditionalFormatting>
  <conditionalFormatting sqref="J27">
    <cfRule type="expression" dxfId="1520" priority="15">
      <formula>J27&gt;0</formula>
    </cfRule>
    <cfRule type="expression" dxfId="1519" priority="16">
      <formula>J27&lt;0</formula>
    </cfRule>
  </conditionalFormatting>
  <conditionalFormatting sqref="F104">
    <cfRule type="expression" dxfId="1518" priority="13">
      <formula>F104&gt;0</formula>
    </cfRule>
    <cfRule type="expression" dxfId="1517" priority="14">
      <formula>F104&lt;0</formula>
    </cfRule>
  </conditionalFormatting>
  <conditionalFormatting sqref="H104">
    <cfRule type="expression" dxfId="1516" priority="11">
      <formula>H104&gt;0</formula>
    </cfRule>
    <cfRule type="expression" dxfId="1515" priority="12">
      <formula>H104&lt;0</formula>
    </cfRule>
  </conditionalFormatting>
  <conditionalFormatting sqref="F100:F103">
    <cfRule type="expression" dxfId="1514" priority="9">
      <formula>F100&gt;0</formula>
    </cfRule>
    <cfRule type="expression" dxfId="1513" priority="10">
      <formula>F100&lt;0</formula>
    </cfRule>
  </conditionalFormatting>
  <conditionalFormatting sqref="H100:H103">
    <cfRule type="expression" dxfId="1512" priority="7">
      <formula>H100&gt;0</formula>
    </cfRule>
    <cfRule type="expression" dxfId="1511" priority="8">
      <formula>H100&lt;0</formula>
    </cfRule>
  </conditionalFormatting>
  <conditionalFormatting sqref="J102">
    <cfRule type="expression" dxfId="1510" priority="5">
      <formula>J102&gt;0</formula>
    </cfRule>
    <cfRule type="expression" dxfId="1509" priority="6">
      <formula>J102&lt;0</formula>
    </cfRule>
  </conditionalFormatting>
  <conditionalFormatting sqref="Q10">
    <cfRule type="expression" dxfId="1508" priority="3">
      <formula>Q10&gt;0</formula>
    </cfRule>
    <cfRule type="expression" dxfId="1507" priority="4">
      <formula>Q10&lt;0</formula>
    </cfRule>
  </conditionalFormatting>
  <conditionalFormatting sqref="M71">
    <cfRule type="expression" dxfId="1506" priority="1">
      <formula>M71&gt;0</formula>
    </cfRule>
    <cfRule type="expression" dxfId="150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4" priority="33">
      <formula>F34&gt;0</formula>
    </cfRule>
    <cfRule type="expression" dxfId="1503" priority="34">
      <formula>F34&lt;0</formula>
    </cfRule>
  </conditionalFormatting>
  <conditionalFormatting sqref="Q7">
    <cfRule type="expression" dxfId="1502" priority="31">
      <formula>Q7&gt;0</formula>
    </cfRule>
    <cfRule type="expression" dxfId="1501" priority="32">
      <formula>Q7&lt;0</formula>
    </cfRule>
  </conditionalFormatting>
  <conditionalFormatting sqref="Q8">
    <cfRule type="expression" dxfId="1500" priority="29">
      <formula>Q8&gt;0</formula>
    </cfRule>
    <cfRule type="expression" dxfId="1499" priority="30">
      <formula>Q8&lt;0</formula>
    </cfRule>
  </conditionalFormatting>
  <conditionalFormatting sqref="F27:F33">
    <cfRule type="expression" dxfId="1498" priority="27">
      <formula>F27&gt;0</formula>
    </cfRule>
    <cfRule type="expression" dxfId="1497" priority="28">
      <formula>F27&lt;0</formula>
    </cfRule>
  </conditionalFormatting>
  <conditionalFormatting sqref="H27:H33">
    <cfRule type="expression" dxfId="1496" priority="25">
      <formula>H27&gt;0</formula>
    </cfRule>
    <cfRule type="expression" dxfId="1495" priority="26">
      <formula>H27&lt;0</formula>
    </cfRule>
  </conditionalFormatting>
  <conditionalFormatting sqref="M46">
    <cfRule type="expression" dxfId="1494" priority="23">
      <formula>M46&gt;0</formula>
    </cfRule>
    <cfRule type="expression" dxfId="1493" priority="24">
      <formula>M46&lt;0</formula>
    </cfRule>
  </conditionalFormatting>
  <conditionalFormatting sqref="F79:F87 H79:H87">
    <cfRule type="expression" dxfId="1492" priority="21">
      <formula>F79&gt;0</formula>
    </cfRule>
    <cfRule type="expression" dxfId="1491" priority="22">
      <formula>F79&lt;0</formula>
    </cfRule>
  </conditionalFormatting>
  <conditionalFormatting sqref="F73 F77:F78">
    <cfRule type="expression" dxfId="1490" priority="19">
      <formula>F73&gt;0</formula>
    </cfRule>
    <cfRule type="expression" dxfId="1489" priority="20">
      <formula>F73&lt;0</formula>
    </cfRule>
  </conditionalFormatting>
  <conditionalFormatting sqref="H73 H77:H78">
    <cfRule type="expression" dxfId="1488" priority="17">
      <formula>H73&gt;0</formula>
    </cfRule>
    <cfRule type="expression" dxfId="1487" priority="18">
      <formula>H73&lt;0</formula>
    </cfRule>
  </conditionalFormatting>
  <conditionalFormatting sqref="F70:F72">
    <cfRule type="expression" dxfId="1486" priority="15">
      <formula>F70&gt;0</formula>
    </cfRule>
    <cfRule type="expression" dxfId="1485" priority="16">
      <formula>F70&lt;0</formula>
    </cfRule>
  </conditionalFormatting>
  <conditionalFormatting sqref="H70:H72">
    <cfRule type="expression" dxfId="1484" priority="13">
      <formula>H70&gt;0</formula>
    </cfRule>
    <cfRule type="expression" dxfId="1483" priority="14">
      <formula>H70&lt;0</formula>
    </cfRule>
  </conditionalFormatting>
  <conditionalFormatting sqref="F25:F26">
    <cfRule type="expression" dxfId="1482" priority="11">
      <formula>F25&gt;0</formula>
    </cfRule>
    <cfRule type="expression" dxfId="1481" priority="12">
      <formula>F25&lt;0</formula>
    </cfRule>
  </conditionalFormatting>
  <conditionalFormatting sqref="H25:H26">
    <cfRule type="expression" dxfId="1480" priority="9">
      <formula>H25&gt;0</formula>
    </cfRule>
    <cfRule type="expression" dxfId="1479" priority="10">
      <formula>H25&lt;0</formula>
    </cfRule>
  </conditionalFormatting>
  <conditionalFormatting sqref="F76">
    <cfRule type="expression" dxfId="1478" priority="7">
      <formula>F76&gt;0</formula>
    </cfRule>
    <cfRule type="expression" dxfId="1477" priority="8">
      <formula>F76&lt;0</formula>
    </cfRule>
  </conditionalFormatting>
  <conditionalFormatting sqref="H76">
    <cfRule type="expression" dxfId="1476" priority="5">
      <formula>H76&gt;0</formula>
    </cfRule>
    <cfRule type="expression" dxfId="1475" priority="6">
      <formula>H76&lt;0</formula>
    </cfRule>
  </conditionalFormatting>
  <conditionalFormatting sqref="F74:F75">
    <cfRule type="expression" dxfId="1474" priority="3">
      <formula>F74&gt;0</formula>
    </cfRule>
    <cfRule type="expression" dxfId="1473" priority="4">
      <formula>F74&lt;0</formula>
    </cfRule>
  </conditionalFormatting>
  <conditionalFormatting sqref="H74:H75">
    <cfRule type="expression" dxfId="1472" priority="1">
      <formula>H74&gt;0</formula>
    </cfRule>
    <cfRule type="expression" dxfId="147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181.91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181.91</v>
      </c>
      <c r="R4" s="495">
        <v>-5.9999999999999995E-4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7.0364465944697929E-3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200.101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198.28190000000001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196.46280000000002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194.6437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192.8246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191.00550000000001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189.18639999999999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187.3673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185.54820000000001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183.72909999999999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181.91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180.0909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178.27179999999998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176.45269999999999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174.6336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172.81449999999998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170.99539999999999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169.1763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167.35720000000001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165.53810000000001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163.71899999999999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0" priority="37">
      <formula>F47&gt;0</formula>
    </cfRule>
    <cfRule type="expression" dxfId="1469" priority="38">
      <formula>F47&lt;0</formula>
    </cfRule>
  </conditionalFormatting>
  <conditionalFormatting sqref="Q7">
    <cfRule type="expression" dxfId="1468" priority="35">
      <formula>Q7&gt;0</formula>
    </cfRule>
    <cfRule type="expression" dxfId="1467" priority="36">
      <formula>Q7&lt;0</formula>
    </cfRule>
  </conditionalFormatting>
  <conditionalFormatting sqref="Q8">
    <cfRule type="expression" dxfId="1466" priority="33">
      <formula>Q8&gt;0</formula>
    </cfRule>
    <cfRule type="expression" dxfId="1465" priority="34">
      <formula>Q8&lt;0</formula>
    </cfRule>
  </conditionalFormatting>
  <conditionalFormatting sqref="F31:F46">
    <cfRule type="expression" dxfId="1464" priority="31">
      <formula>F31&gt;0</formula>
    </cfRule>
    <cfRule type="expression" dxfId="1463" priority="32">
      <formula>F31&lt;0</formula>
    </cfRule>
  </conditionalFormatting>
  <conditionalFormatting sqref="H31:H46">
    <cfRule type="expression" dxfId="1462" priority="29">
      <formula>H31&gt;0</formula>
    </cfRule>
    <cfRule type="expression" dxfId="1461" priority="30">
      <formula>H31&lt;0</formula>
    </cfRule>
  </conditionalFormatting>
  <conditionalFormatting sqref="Q10">
    <cfRule type="expression" dxfId="1460" priority="27">
      <formula>Q10&gt;0</formula>
    </cfRule>
    <cfRule type="expression" dxfId="1459" priority="28">
      <formula>Q10&lt;0</formula>
    </cfRule>
  </conditionalFormatting>
  <conditionalFormatting sqref="J25:J38">
    <cfRule type="expression" dxfId="1458" priority="25">
      <formula>J25&gt;0</formula>
    </cfRule>
    <cfRule type="expression" dxfId="1457" priority="26">
      <formula>J25&lt;0</formula>
    </cfRule>
  </conditionalFormatting>
  <conditionalFormatting sqref="K25:K38">
    <cfRule type="expression" dxfId="1456" priority="23">
      <formula>K25&gt;0</formula>
    </cfRule>
    <cfRule type="expression" dxfId="1455" priority="24">
      <formula>K25&lt;0</formula>
    </cfRule>
  </conditionalFormatting>
  <conditionalFormatting sqref="L25:L38">
    <cfRule type="expression" dxfId="1454" priority="21">
      <formula>L25&gt;0</formula>
    </cfRule>
    <cfRule type="expression" dxfId="1453" priority="22">
      <formula>L25&lt;0</formula>
    </cfRule>
  </conditionalFormatting>
  <conditionalFormatting sqref="F89:F110">
    <cfRule type="expression" dxfId="1452" priority="19">
      <formula>F89&gt;0</formula>
    </cfRule>
    <cfRule type="expression" dxfId="1451" priority="20">
      <formula>F89&lt;0</formula>
    </cfRule>
  </conditionalFormatting>
  <conditionalFormatting sqref="H89:H110">
    <cfRule type="expression" dxfId="1450" priority="17">
      <formula>H89&gt;0</formula>
    </cfRule>
    <cfRule type="expression" dxfId="1449" priority="18">
      <formula>H89&lt;0</formula>
    </cfRule>
  </conditionalFormatting>
  <conditionalFormatting sqref="J89:J102">
    <cfRule type="expression" dxfId="1448" priority="15">
      <formula>J89&gt;0</formula>
    </cfRule>
    <cfRule type="expression" dxfId="1447" priority="16">
      <formula>J89&lt;0</formula>
    </cfRule>
  </conditionalFormatting>
  <conditionalFormatting sqref="K89:K102">
    <cfRule type="expression" dxfId="1446" priority="13">
      <formula>K89&gt;0</formula>
    </cfRule>
    <cfRule type="expression" dxfId="1445" priority="14">
      <formula>K89&lt;0</formula>
    </cfRule>
  </conditionalFormatting>
  <conditionalFormatting sqref="L89:L102">
    <cfRule type="expression" dxfId="1444" priority="11">
      <formula>L89&gt;0</formula>
    </cfRule>
    <cfRule type="expression" dxfId="1443" priority="12">
      <formula>L89&lt;0</formula>
    </cfRule>
  </conditionalFormatting>
  <conditionalFormatting sqref="F25:F28">
    <cfRule type="expression" dxfId="1442" priority="9">
      <formula>F25&gt;0</formula>
    </cfRule>
    <cfRule type="expression" dxfId="1441" priority="10">
      <formula>F25&lt;0</formula>
    </cfRule>
  </conditionalFormatting>
  <conditionalFormatting sqref="H25:H28">
    <cfRule type="expression" dxfId="1440" priority="7">
      <formula>H25&gt;0</formula>
    </cfRule>
    <cfRule type="expression" dxfId="1439" priority="8">
      <formula>H25&lt;0</formula>
    </cfRule>
  </conditionalFormatting>
  <conditionalFormatting sqref="F29:F30">
    <cfRule type="expression" dxfId="1438" priority="3">
      <formula>F29&gt;0</formula>
    </cfRule>
    <cfRule type="expression" dxfId="1437" priority="4">
      <formula>F29&lt;0</formula>
    </cfRule>
  </conditionalFormatting>
  <conditionalFormatting sqref="H29:H30">
    <cfRule type="expression" dxfId="1436" priority="1">
      <formula>H29&gt;0</formula>
    </cfRule>
    <cfRule type="expression" dxfId="143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66.479900000000001</v>
      </c>
      <c r="R4" s="495">
        <v>-2.0000000000000001E-4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13295.98</v>
      </c>
      <c r="T5" s="1"/>
      <c r="U5" t="s">
        <v>1140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879.57999999999083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879.57999999999083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7.0840179117939994E-2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2.4067424890831666E-2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1141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11.12634309623431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1102</v>
      </c>
      <c r="V16" s="134"/>
    </row>
    <row r="17" spans="1:22" x14ac:dyDescent="0.25">
      <c r="T17" s="1">
        <v>43271</v>
      </c>
      <c r="U17" t="s">
        <v>1121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1120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1132</v>
      </c>
      <c r="V20" s="134"/>
    </row>
    <row r="21" spans="1:22" ht="20.25" thickBot="1" x14ac:dyDescent="0.35">
      <c r="O21" s="860" t="s">
        <v>78</v>
      </c>
      <c r="P21" s="860"/>
      <c r="U21" t="s">
        <v>1139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73.127890000000008</v>
      </c>
      <c r="V22" s="134"/>
    </row>
    <row r="23" spans="1:22" x14ac:dyDescent="0.25">
      <c r="O23" s="81">
        <v>1.0900000000000001</v>
      </c>
      <c r="P23" s="81">
        <f t="shared" ref="P23:P42" si="2">O23*$Q$4</f>
        <v>72.463091000000006</v>
      </c>
      <c r="T23" s="1">
        <v>43285</v>
      </c>
      <c r="U23" t="s">
        <v>1135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71.798292000000004</v>
      </c>
      <c r="U24" t="s">
        <v>1136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71.133493000000001</v>
      </c>
      <c r="U25" t="s">
        <v>1137</v>
      </c>
      <c r="V25" s="134"/>
    </row>
    <row r="26" spans="1:22" x14ac:dyDescent="0.25">
      <c r="O26" s="81">
        <v>1.06</v>
      </c>
      <c r="P26" s="81">
        <f t="shared" si="2"/>
        <v>70.468693999999999</v>
      </c>
      <c r="U26" t="s">
        <v>1138</v>
      </c>
      <c r="V26" s="134"/>
    </row>
    <row r="27" spans="1:22" x14ac:dyDescent="0.25">
      <c r="O27" s="81">
        <v>1.05</v>
      </c>
      <c r="P27" s="81">
        <f t="shared" si="2"/>
        <v>69.803894999999997</v>
      </c>
      <c r="V27" s="134"/>
    </row>
    <row r="28" spans="1:22" x14ac:dyDescent="0.25">
      <c r="O28" s="81">
        <v>1.04</v>
      </c>
      <c r="P28" s="81">
        <f t="shared" si="2"/>
        <v>69.139096000000009</v>
      </c>
      <c r="V28" s="134"/>
    </row>
    <row r="29" spans="1:22" x14ac:dyDescent="0.25">
      <c r="O29" s="81">
        <v>1.03</v>
      </c>
      <c r="P29" s="81">
        <f t="shared" si="2"/>
        <v>68.474297000000007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67.809498000000005</v>
      </c>
      <c r="T30" s="770">
        <v>43318</v>
      </c>
      <c r="U30" t="s">
        <v>1163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67.144699000000003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66.479900000000001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65.815100999999999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65.150301999999996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64.485502999999994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63.820703999999999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63.155904999999997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62.491105999999995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61.826307000000007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61.161508000000005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60.496709000000003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59.831910000000001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" si="18">C78*(E78-D78)</f>
        <v>881.99999999999932</v>
      </c>
      <c r="G78" s="39">
        <f t="shared" ref="G78" si="19">D78*C78</f>
        <v>12416</v>
      </c>
      <c r="H78" s="222">
        <f t="shared" ref="H78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434" priority="29">
      <formula>F7&gt;0</formula>
    </cfRule>
    <cfRule type="expression" dxfId="1433" priority="30">
      <formula>F7&lt;0</formula>
    </cfRule>
  </conditionalFormatting>
  <conditionalFormatting sqref="Q8">
    <cfRule type="expression" dxfId="1432" priority="27">
      <formula>Q8&gt;0</formula>
    </cfRule>
    <cfRule type="expression" dxfId="1431" priority="28">
      <formula>Q8&lt;0</formula>
    </cfRule>
  </conditionalFormatting>
  <conditionalFormatting sqref="F111:F132">
    <cfRule type="expression" dxfId="1430" priority="21">
      <formula>F111&gt;0</formula>
    </cfRule>
    <cfRule type="expression" dxfId="1429" priority="22">
      <formula>F111&lt;0</formula>
    </cfRule>
  </conditionalFormatting>
  <conditionalFormatting sqref="H111:H132">
    <cfRule type="expression" dxfId="1428" priority="19">
      <formula>H111&gt;0</formula>
    </cfRule>
    <cfRule type="expression" dxfId="1427" priority="20">
      <formula>H111&lt;0</formula>
    </cfRule>
  </conditionalFormatting>
  <conditionalFormatting sqref="Q10">
    <cfRule type="expression" dxfId="1426" priority="17">
      <formula>Q10&gt;0</formula>
    </cfRule>
    <cfRule type="expression" dxfId="1425" priority="18">
      <formula>Q10&lt;0</formula>
    </cfRule>
  </conditionalFormatting>
  <conditionalFormatting sqref="J31:J44">
    <cfRule type="expression" dxfId="1424" priority="15">
      <formula>J31&gt;0</formula>
    </cfRule>
    <cfRule type="expression" dxfId="1423" priority="16">
      <formula>J31&lt;0</formula>
    </cfRule>
  </conditionalFormatting>
  <conditionalFormatting sqref="K31:K44">
    <cfRule type="expression" dxfId="1422" priority="13">
      <formula>K31&gt;0</formula>
    </cfRule>
    <cfRule type="expression" dxfId="1421" priority="14">
      <formula>K31&lt;0</formula>
    </cfRule>
  </conditionalFormatting>
  <conditionalFormatting sqref="L31:L35 L37:L44">
    <cfRule type="expression" dxfId="1420" priority="11">
      <formula>L31&gt;0</formula>
    </cfRule>
    <cfRule type="expression" dxfId="1419" priority="12">
      <formula>L31&lt;0</formula>
    </cfRule>
  </conditionalFormatting>
  <conditionalFormatting sqref="M31:M44">
    <cfRule type="expression" dxfId="1418" priority="9">
      <formula>M31&gt;0</formula>
    </cfRule>
    <cfRule type="expression" dxfId="1417" priority="10">
      <formula>M31&lt;0</formula>
    </cfRule>
  </conditionalFormatting>
  <conditionalFormatting sqref="F79:F82 H79:H82">
    <cfRule type="expression" dxfId="1416" priority="5">
      <formula>F79&gt;0</formula>
    </cfRule>
    <cfRule type="expression" dxfId="1415" priority="6">
      <formula>F79&lt;0</formula>
    </cfRule>
  </conditionalFormatting>
  <conditionalFormatting sqref="F75:F78 H75:H78">
    <cfRule type="expression" dxfId="1414" priority="3">
      <formula>F75&gt;0</formula>
    </cfRule>
    <cfRule type="expression" dxfId="1413" priority="4">
      <formula>F75&lt;0</formula>
    </cfRule>
  </conditionalFormatting>
  <conditionalFormatting sqref="F71:F74 H71:H74">
    <cfRule type="expression" dxfId="1412" priority="1">
      <formula>F71&gt;0</formula>
    </cfRule>
    <cfRule type="expression" dxfId="141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0" priority="21">
      <formula>F47&gt;0</formula>
    </cfRule>
    <cfRule type="expression" dxfId="1409" priority="22">
      <formula>F47&lt;0</formula>
    </cfRule>
  </conditionalFormatting>
  <conditionalFormatting sqref="Q7">
    <cfRule type="expression" dxfId="1408" priority="19">
      <formula>Q7&gt;0</formula>
    </cfRule>
    <cfRule type="expression" dxfId="1407" priority="20">
      <formula>Q7&lt;0</formula>
    </cfRule>
  </conditionalFormatting>
  <conditionalFormatting sqref="Q8">
    <cfRule type="expression" dxfId="1406" priority="17">
      <formula>Q8&gt;0</formula>
    </cfRule>
    <cfRule type="expression" dxfId="1405" priority="18">
      <formula>Q8&lt;0</formula>
    </cfRule>
  </conditionalFormatting>
  <conditionalFormatting sqref="F25:F46">
    <cfRule type="expression" dxfId="1404" priority="15">
      <formula>F25&gt;0</formula>
    </cfRule>
    <cfRule type="expression" dxfId="1403" priority="16">
      <formula>F25&lt;0</formula>
    </cfRule>
  </conditionalFormatting>
  <conditionalFormatting sqref="H25:H46">
    <cfRule type="expression" dxfId="1402" priority="13">
      <formula>H25&gt;0</formula>
    </cfRule>
    <cfRule type="expression" dxfId="1401" priority="14">
      <formula>H25&lt;0</formula>
    </cfRule>
  </conditionalFormatting>
  <conditionalFormatting sqref="F89:F110">
    <cfRule type="expression" dxfId="1400" priority="11">
      <formula>F89&gt;0</formula>
    </cfRule>
    <cfRule type="expression" dxfId="1399" priority="12">
      <formula>F89&lt;0</formula>
    </cfRule>
  </conditionalFormatting>
  <conditionalFormatting sqref="H89:H110">
    <cfRule type="expression" dxfId="1398" priority="9">
      <formula>H89&gt;0</formula>
    </cfRule>
    <cfRule type="expression" dxfId="1397" priority="10">
      <formula>H89&lt;0</formula>
    </cfRule>
  </conditionalFormatting>
  <conditionalFormatting sqref="Q10">
    <cfRule type="expression" dxfId="1396" priority="7">
      <formula>Q10&gt;0</formula>
    </cfRule>
    <cfRule type="expression" dxfId="1395" priority="8">
      <formula>Q10&lt;0</formula>
    </cfRule>
  </conditionalFormatting>
  <conditionalFormatting sqref="J25:J38">
    <cfRule type="expression" dxfId="1394" priority="5">
      <formula>J25&gt;0</formula>
    </cfRule>
    <cfRule type="expression" dxfId="1393" priority="6">
      <formula>J25&lt;0</formula>
    </cfRule>
  </conditionalFormatting>
  <conditionalFormatting sqref="K25:K38">
    <cfRule type="expression" dxfId="1392" priority="3">
      <formula>K25&gt;0</formula>
    </cfRule>
    <cfRule type="expression" dxfId="1391" priority="4">
      <formula>K25&lt;0</formula>
    </cfRule>
  </conditionalFormatting>
  <conditionalFormatting sqref="L25:L38">
    <cfRule type="expression" dxfId="1390" priority="1">
      <formula>L25&gt;0</formula>
    </cfRule>
    <cfRule type="expression" dxfId="13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48.0899</v>
      </c>
      <c r="R4" s="495">
        <v>2.5000000000000001E-3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2404.4949999999999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1727.324999999998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1727.324999999998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2.5507996514907529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2.8696254307037442E-2</v>
      </c>
      <c r="R11">
        <f>0.345</f>
        <v>0.34499999999999997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10.929522727272726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52.898890000000002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52.417991000000001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51.937092000000007</v>
      </c>
    </row>
    <row r="20" spans="1:16" x14ac:dyDescent="0.25">
      <c r="O20" s="81">
        <v>1.07</v>
      </c>
      <c r="P20" s="81">
        <f t="shared" si="0"/>
        <v>51.456193000000006</v>
      </c>
    </row>
    <row r="21" spans="1:16" x14ac:dyDescent="0.25">
      <c r="O21" s="81">
        <v>1.06</v>
      </c>
      <c r="P21" s="81">
        <f t="shared" si="0"/>
        <v>50.975294000000005</v>
      </c>
    </row>
    <row r="22" spans="1:16" x14ac:dyDescent="0.25">
      <c r="O22" s="81">
        <v>1.05</v>
      </c>
      <c r="P22" s="81">
        <f t="shared" si="0"/>
        <v>50.494395000000004</v>
      </c>
    </row>
    <row r="23" spans="1:16" x14ac:dyDescent="0.25">
      <c r="O23" s="81">
        <v>1.04</v>
      </c>
      <c r="P23" s="81">
        <f t="shared" si="0"/>
        <v>50.013496000000004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49.532597000000003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49.051698000000002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48.570799000000001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48.0899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47.609000999999999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47.128101999999998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46.647202999999998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46.166303999999997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45.685404999999996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45.204505999999995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44.723607000000001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44.242708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43.761809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:F38" si="4">C37*(E37-D37)</f>
        <v>1902.8300000000002</v>
      </c>
      <c r="G37" s="39">
        <f t="shared" ref="G37:G38" si="5">D37*C37</f>
        <v>677.17</v>
      </c>
      <c r="H37" s="222">
        <f t="shared" ref="H37:H38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43.280909999999999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 t="shared" si="4"/>
        <v>1680.9999999999998</v>
      </c>
      <c r="G38" s="39">
        <f t="shared" si="5"/>
        <v>677</v>
      </c>
      <c r="H38" s="222">
        <f t="shared" si="6"/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8" priority="39">
      <formula>F47&gt;0</formula>
    </cfRule>
    <cfRule type="expression" dxfId="1387" priority="40">
      <formula>F47&lt;0</formula>
    </cfRule>
  </conditionalFormatting>
  <conditionalFormatting sqref="Q7">
    <cfRule type="expression" dxfId="1386" priority="37">
      <formula>Q7&gt;0</formula>
    </cfRule>
    <cfRule type="expression" dxfId="1385" priority="38">
      <formula>Q7&lt;0</formula>
    </cfRule>
  </conditionalFormatting>
  <conditionalFormatting sqref="Q8">
    <cfRule type="expression" dxfId="1384" priority="35">
      <formula>Q8&gt;0</formula>
    </cfRule>
    <cfRule type="expression" dxfId="1383" priority="36">
      <formula>Q8&lt;0</formula>
    </cfRule>
  </conditionalFormatting>
  <conditionalFormatting sqref="F33:F36 F38:F46">
    <cfRule type="expression" dxfId="1382" priority="33">
      <formula>F33&gt;0</formula>
    </cfRule>
    <cfRule type="expression" dxfId="1381" priority="34">
      <formula>F33&lt;0</formula>
    </cfRule>
  </conditionalFormatting>
  <conditionalFormatting sqref="H33:H36 H38:H46">
    <cfRule type="expression" dxfId="1380" priority="31">
      <formula>H33&gt;0</formula>
    </cfRule>
    <cfRule type="expression" dxfId="1379" priority="32">
      <formula>H33&lt;0</formula>
    </cfRule>
  </conditionalFormatting>
  <conditionalFormatting sqref="Q10">
    <cfRule type="expression" dxfId="1378" priority="29">
      <formula>Q10&gt;0</formula>
    </cfRule>
    <cfRule type="expression" dxfId="1377" priority="30">
      <formula>Q10&lt;0</formula>
    </cfRule>
  </conditionalFormatting>
  <conditionalFormatting sqref="J25:J38">
    <cfRule type="expression" dxfId="1376" priority="27">
      <formula>J25&gt;0</formula>
    </cfRule>
    <cfRule type="expression" dxfId="1375" priority="28">
      <formula>J25&lt;0</formula>
    </cfRule>
  </conditionalFormatting>
  <conditionalFormatting sqref="K25:K38">
    <cfRule type="expression" dxfId="1374" priority="25">
      <formula>K25&gt;0</formula>
    </cfRule>
    <cfRule type="expression" dxfId="1373" priority="26">
      <formula>K25&lt;0</formula>
    </cfRule>
  </conditionalFormatting>
  <conditionalFormatting sqref="L25">
    <cfRule type="expression" dxfId="1372" priority="23">
      <formula>L25&gt;0</formula>
    </cfRule>
    <cfRule type="expression" dxfId="1371" priority="24">
      <formula>L25&lt;0</formula>
    </cfRule>
  </conditionalFormatting>
  <conditionalFormatting sqref="F89:F110">
    <cfRule type="expression" dxfId="1370" priority="21">
      <formula>F89&gt;0</formula>
    </cfRule>
    <cfRule type="expression" dxfId="1369" priority="22">
      <formula>F89&lt;0</formula>
    </cfRule>
  </conditionalFormatting>
  <conditionalFormatting sqref="H89:H110">
    <cfRule type="expression" dxfId="1368" priority="19">
      <formula>H89&gt;0</formula>
    </cfRule>
    <cfRule type="expression" dxfId="1367" priority="20">
      <formula>H89&lt;0</formula>
    </cfRule>
  </conditionalFormatting>
  <conditionalFormatting sqref="J89:J102">
    <cfRule type="expression" dxfId="1366" priority="17">
      <formula>J89&gt;0</formula>
    </cfRule>
    <cfRule type="expression" dxfId="1365" priority="18">
      <formula>J89&lt;0</formula>
    </cfRule>
  </conditionalFormatting>
  <conditionalFormatting sqref="K89:K102">
    <cfRule type="expression" dxfId="1364" priority="15">
      <formula>K89&gt;0</formula>
    </cfRule>
    <cfRule type="expression" dxfId="1363" priority="16">
      <formula>K89&lt;0</formula>
    </cfRule>
  </conditionalFormatting>
  <conditionalFormatting sqref="L89:L102">
    <cfRule type="expression" dxfId="1362" priority="13">
      <formula>L89&gt;0</formula>
    </cfRule>
    <cfRule type="expression" dxfId="1361" priority="14">
      <formula>L89&lt;0</formula>
    </cfRule>
  </conditionalFormatting>
  <conditionalFormatting sqref="F29:F32">
    <cfRule type="expression" dxfId="1360" priority="11">
      <formula>F29&gt;0</formula>
    </cfRule>
    <cfRule type="expression" dxfId="1359" priority="12">
      <formula>F29&lt;0</formula>
    </cfRule>
  </conditionalFormatting>
  <conditionalFormatting sqref="H29:H32">
    <cfRule type="expression" dxfId="1358" priority="9">
      <formula>H29&gt;0</formula>
    </cfRule>
    <cfRule type="expression" dxfId="1357" priority="10">
      <formula>H29&lt;0</formula>
    </cfRule>
  </conditionalFormatting>
  <conditionalFormatting sqref="F25:F28">
    <cfRule type="expression" dxfId="1356" priority="7">
      <formula>F25&gt;0</formula>
    </cfRule>
    <cfRule type="expression" dxfId="1355" priority="8">
      <formula>F25&lt;0</formula>
    </cfRule>
  </conditionalFormatting>
  <conditionalFormatting sqref="H25:H28">
    <cfRule type="expression" dxfId="1354" priority="5">
      <formula>H25&gt;0</formula>
    </cfRule>
    <cfRule type="expression" dxfId="1353" priority="6">
      <formula>H25&lt;0</formula>
    </cfRule>
  </conditionalFormatting>
  <conditionalFormatting sqref="F37">
    <cfRule type="expression" dxfId="1352" priority="3">
      <formula>F37&gt;0</formula>
    </cfRule>
    <cfRule type="expression" dxfId="1351" priority="4">
      <formula>F37&lt;0</formula>
    </cfRule>
  </conditionalFormatting>
  <conditionalFormatting sqref="H37">
    <cfRule type="expression" dxfId="1350" priority="1">
      <formula>H37&gt;0</formula>
    </cfRule>
    <cfRule type="expression" dxfId="134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8" priority="31">
      <formula>F47&gt;0</formula>
    </cfRule>
    <cfRule type="expression" dxfId="1347" priority="32">
      <formula>F47&lt;0</formula>
    </cfRule>
  </conditionalFormatting>
  <conditionalFormatting sqref="Q7">
    <cfRule type="expression" dxfId="1346" priority="29">
      <formula>Q7&gt;0</formula>
    </cfRule>
    <cfRule type="expression" dxfId="1345" priority="30">
      <formula>Q7&lt;0</formula>
    </cfRule>
  </conditionalFormatting>
  <conditionalFormatting sqref="Q8">
    <cfRule type="expression" dxfId="1344" priority="27">
      <formula>Q8&gt;0</formula>
    </cfRule>
    <cfRule type="expression" dxfId="1343" priority="28">
      <formula>Q8&lt;0</formula>
    </cfRule>
  </conditionalFormatting>
  <conditionalFormatting sqref="F30:F46">
    <cfRule type="expression" dxfId="1342" priority="25">
      <formula>F30&gt;0</formula>
    </cfRule>
    <cfRule type="expression" dxfId="1341" priority="26">
      <formula>F30&lt;0</formula>
    </cfRule>
  </conditionalFormatting>
  <conditionalFormatting sqref="H30:H46">
    <cfRule type="expression" dxfId="1340" priority="23">
      <formula>H30&gt;0</formula>
    </cfRule>
    <cfRule type="expression" dxfId="1339" priority="24">
      <formula>H30&lt;0</formula>
    </cfRule>
  </conditionalFormatting>
  <conditionalFormatting sqref="Q10">
    <cfRule type="expression" dxfId="1338" priority="21">
      <formula>Q10&gt;0</formula>
    </cfRule>
    <cfRule type="expression" dxfId="1337" priority="22">
      <formula>Q10&lt;0</formula>
    </cfRule>
  </conditionalFormatting>
  <conditionalFormatting sqref="J25:J38">
    <cfRule type="expression" dxfId="1336" priority="19">
      <formula>J25&gt;0</formula>
    </cfRule>
    <cfRule type="expression" dxfId="1335" priority="20">
      <formula>J25&lt;0</formula>
    </cfRule>
  </conditionalFormatting>
  <conditionalFormatting sqref="K25:K38">
    <cfRule type="expression" dxfId="1334" priority="17">
      <formula>K25&gt;0</formula>
    </cfRule>
    <cfRule type="expression" dxfId="1333" priority="18">
      <formula>K25&lt;0</formula>
    </cfRule>
  </conditionalFormatting>
  <conditionalFormatting sqref="L25:L38">
    <cfRule type="expression" dxfId="1332" priority="15">
      <formula>L25&gt;0</formula>
    </cfRule>
    <cfRule type="expression" dxfId="1331" priority="16">
      <formula>L25&lt;0</formula>
    </cfRule>
  </conditionalFormatting>
  <conditionalFormatting sqref="F89:F110">
    <cfRule type="expression" dxfId="1330" priority="13">
      <formula>F89&gt;0</formula>
    </cfRule>
    <cfRule type="expression" dxfId="1329" priority="14">
      <formula>F89&lt;0</formula>
    </cfRule>
  </conditionalFormatting>
  <conditionalFormatting sqref="H89:H110">
    <cfRule type="expression" dxfId="1328" priority="11">
      <formula>H89&gt;0</formula>
    </cfRule>
    <cfRule type="expression" dxfId="1327" priority="12">
      <formula>H89&lt;0</formula>
    </cfRule>
  </conditionalFormatting>
  <conditionalFormatting sqref="J89:J102">
    <cfRule type="expression" dxfId="1326" priority="9">
      <formula>J89&gt;0</formula>
    </cfRule>
    <cfRule type="expression" dxfId="1325" priority="10">
      <formula>J89&lt;0</formula>
    </cfRule>
  </conditionalFormatting>
  <conditionalFormatting sqref="K89:K102">
    <cfRule type="expression" dxfId="1324" priority="7">
      <formula>K89&gt;0</formula>
    </cfRule>
    <cfRule type="expression" dxfId="1323" priority="8">
      <formula>K89&lt;0</formula>
    </cfRule>
  </conditionalFormatting>
  <conditionalFormatting sqref="L89:L102">
    <cfRule type="expression" dxfId="1322" priority="5">
      <formula>L89&gt;0</formula>
    </cfRule>
    <cfRule type="expression" dxfId="1321" priority="6">
      <formula>L89&lt;0</formula>
    </cfRule>
  </conditionalFormatting>
  <conditionalFormatting sqref="F25:F29">
    <cfRule type="expression" dxfId="1320" priority="3">
      <formula>F25&gt;0</formula>
    </cfRule>
    <cfRule type="expression" dxfId="1319" priority="4">
      <formula>F25&lt;0</formula>
    </cfRule>
  </conditionalFormatting>
  <conditionalFormatting sqref="H25:H29">
    <cfRule type="expression" dxfId="1318" priority="1">
      <formula>H25&gt;0</formula>
    </cfRule>
    <cfRule type="expression" dxfId="13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1224</v>
      </c>
      <c r="U3" t="s">
        <v>1223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59.279899999999998</v>
      </c>
      <c r="R4" s="495">
        <v>-6.1999999999999998E-3</v>
      </c>
      <c r="T4" t="s">
        <v>1122</v>
      </c>
      <c r="U4" t="s">
        <v>1226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11855.98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-11.430000000000291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-11.430000000000291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-9.6314191554857308E-4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4.2172810682879022E-2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1221</v>
      </c>
      <c r="T12" s="770">
        <v>43315</v>
      </c>
      <c r="U12" t="s">
        <v>1219</v>
      </c>
    </row>
    <row r="13" spans="1:21" x14ac:dyDescent="0.25">
      <c r="H13" s="70"/>
      <c r="O13" s="11" t="s">
        <v>952</v>
      </c>
      <c r="Q13">
        <f>Q4/3.79</f>
        <v>15.641134564643799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65.207890000000006</v>
      </c>
    </row>
    <row r="23" spans="1:16" x14ac:dyDescent="0.25">
      <c r="O23" s="81">
        <v>1.0900000000000001</v>
      </c>
      <c r="P23" s="81">
        <f t="shared" ref="P23:P42" si="0">O23*$Q$4</f>
        <v>64.615091000000007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64.022292000000007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63.429493000000001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62.836694000000001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62.243895000000002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61.651096000000003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61.058296999999996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60.465497999999997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59.872698999999997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59.279899999999998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58.687100999999998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58.094301999999999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" si="4">C35*(E35-D35)</f>
        <v>-207.34000000000066</v>
      </c>
      <c r="G35" s="39">
        <f t="shared" ref="G35" si="5">D35*C35</f>
        <v>12087.34</v>
      </c>
      <c r="H35" s="222">
        <f t="shared" ref="H35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57.501503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ref="F36:F37" si="7">C36*(E36-D36)</f>
        <v>208.58999999999952</v>
      </c>
      <c r="G36" s="39">
        <f t="shared" ref="G36:G37" si="8">D36*C36</f>
        <v>5939.41</v>
      </c>
      <c r="H36" s="222">
        <f t="shared" ref="H36:H37" si="9">(E36-D36)/D36</f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56.908703999999993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7"/>
        <v>-11.419999999999675</v>
      </c>
      <c r="G37" s="39">
        <f t="shared" si="8"/>
        <v>11867.42</v>
      </c>
      <c r="H37" s="222">
        <f t="shared" si="9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56.315904999999994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ref="F38:F41" si="10">C38*(E38-D38)</f>
        <v>1028.5800000000008</v>
      </c>
      <c r="G38" s="39">
        <f t="shared" ref="G38:G41" si="11">D38*C38</f>
        <v>11867.42</v>
      </c>
      <c r="H38" s="222">
        <f t="shared" ref="H38:H41" si="12">(E38-D38)/D38</f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55.723105999999994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10"/>
        <v>591.99999999999875</v>
      </c>
      <c r="G39" s="39">
        <f t="shared" si="11"/>
        <v>11868</v>
      </c>
      <c r="H39" s="222">
        <f t="shared" si="12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55.130307000000002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10"/>
        <v>188.58000000000033</v>
      </c>
      <c r="G40" s="39">
        <f t="shared" si="11"/>
        <v>11867.42</v>
      </c>
      <c r="H40" s="222">
        <f t="shared" si="12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54.537508000000003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10"/>
        <v>61.999999999999034</v>
      </c>
      <c r="G41" s="39">
        <f t="shared" si="11"/>
        <v>11868</v>
      </c>
      <c r="H41" s="222">
        <f t="shared" si="12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53.944709000000003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ref="F42" si="13">C42*(E42-D42)</f>
        <v>-11.419999999999675</v>
      </c>
      <c r="G42" s="39">
        <f t="shared" ref="G42" si="14">D42*C42</f>
        <v>11867.42</v>
      </c>
      <c r="H42" s="222">
        <f t="shared" ref="H42" si="15">(E42-D42)/D42</f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53.351909999999997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316" priority="35">
      <formula>F25&gt;0</formula>
    </cfRule>
    <cfRule type="expression" dxfId="1315" priority="36">
      <formula>F25&lt;0</formula>
    </cfRule>
  </conditionalFormatting>
  <conditionalFormatting sqref="Q7">
    <cfRule type="expression" dxfId="1314" priority="33">
      <formula>Q7&gt;0</formula>
    </cfRule>
    <cfRule type="expression" dxfId="1313" priority="34">
      <formula>Q7&lt;0</formula>
    </cfRule>
  </conditionalFormatting>
  <conditionalFormatting sqref="Q8">
    <cfRule type="expression" dxfId="1312" priority="31">
      <formula>Q8&gt;0</formula>
    </cfRule>
    <cfRule type="expression" dxfId="1311" priority="32">
      <formula>Q8&lt;0</formula>
    </cfRule>
  </conditionalFormatting>
  <conditionalFormatting sqref="F39:F54">
    <cfRule type="expression" dxfId="1310" priority="29">
      <formula>F39&gt;0</formula>
    </cfRule>
    <cfRule type="expression" dxfId="1309" priority="30">
      <formula>F39&lt;0</formula>
    </cfRule>
  </conditionalFormatting>
  <conditionalFormatting sqref="H39:H54">
    <cfRule type="expression" dxfId="1308" priority="27">
      <formula>H39&gt;0</formula>
    </cfRule>
    <cfRule type="expression" dxfId="1307" priority="28">
      <formula>H39&lt;0</formula>
    </cfRule>
  </conditionalFormatting>
  <conditionalFormatting sqref="Q10">
    <cfRule type="expression" dxfId="1306" priority="25">
      <formula>Q10&gt;0</formula>
    </cfRule>
    <cfRule type="expression" dxfId="1305" priority="26">
      <formula>Q10&lt;0</formula>
    </cfRule>
  </conditionalFormatting>
  <conditionalFormatting sqref="L25:L32">
    <cfRule type="expression" dxfId="1304" priority="19">
      <formula>L25&gt;0</formula>
    </cfRule>
    <cfRule type="expression" dxfId="1303" priority="20">
      <formula>L25&lt;0</formula>
    </cfRule>
  </conditionalFormatting>
  <conditionalFormatting sqref="F88:F109">
    <cfRule type="expression" dxfId="1302" priority="17">
      <formula>F88&gt;0</formula>
    </cfRule>
    <cfRule type="expression" dxfId="1301" priority="18">
      <formula>F88&lt;0</formula>
    </cfRule>
  </conditionalFormatting>
  <conditionalFormatting sqref="H88:H109">
    <cfRule type="expression" dxfId="1300" priority="15">
      <formula>H88&gt;0</formula>
    </cfRule>
    <cfRule type="expression" dxfId="1299" priority="16">
      <formula>H88&lt;0</formula>
    </cfRule>
  </conditionalFormatting>
  <conditionalFormatting sqref="J88:J101">
    <cfRule type="expression" dxfId="1298" priority="13">
      <formula>J88&gt;0</formula>
    </cfRule>
    <cfRule type="expression" dxfId="1297" priority="14">
      <formula>J88&lt;0</formula>
    </cfRule>
  </conditionalFormatting>
  <conditionalFormatting sqref="K88:K101">
    <cfRule type="expression" dxfId="1296" priority="11">
      <formula>K88&gt;0</formula>
    </cfRule>
    <cfRule type="expression" dxfId="1295" priority="12">
      <formula>K88&lt;0</formula>
    </cfRule>
  </conditionalFormatting>
  <conditionalFormatting sqref="L88:L101">
    <cfRule type="expression" dxfId="1294" priority="9">
      <formula>L88&gt;0</formula>
    </cfRule>
    <cfRule type="expression" dxfId="1293" priority="10">
      <formula>L88&lt;0</formula>
    </cfRule>
  </conditionalFormatting>
  <conditionalFormatting sqref="F25:F29">
    <cfRule type="expression" dxfId="1292" priority="7">
      <formula>F25&gt;0</formula>
    </cfRule>
    <cfRule type="expression" dxfId="1291" priority="8">
      <formula>F25&lt;0</formula>
    </cfRule>
  </conditionalFormatting>
  <conditionalFormatting sqref="H25:H29">
    <cfRule type="expression" dxfId="1290" priority="5">
      <formula>H25&gt;0</formula>
    </cfRule>
    <cfRule type="expression" dxfId="1289" priority="6">
      <formula>H25&lt;0</formula>
    </cfRule>
  </conditionalFormatting>
  <conditionalFormatting sqref="F35:F38">
    <cfRule type="expression" dxfId="1288" priority="3">
      <formula>F35&gt;0</formula>
    </cfRule>
    <cfRule type="expression" dxfId="1287" priority="4">
      <formula>F35&lt;0</formula>
    </cfRule>
  </conditionalFormatting>
  <conditionalFormatting sqref="H35:H38">
    <cfRule type="expression" dxfId="1286" priority="1">
      <formula>H35&gt;0</formula>
    </cfRule>
    <cfRule type="expression" dxfId="128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4" priority="35">
      <formula>F47&gt;0</formula>
    </cfRule>
    <cfRule type="expression" dxfId="1283" priority="36">
      <formula>F47&lt;0</formula>
    </cfRule>
  </conditionalFormatting>
  <conditionalFormatting sqref="Q7">
    <cfRule type="expression" dxfId="1282" priority="33">
      <formula>Q7&gt;0</formula>
    </cfRule>
    <cfRule type="expression" dxfId="1281" priority="34">
      <formula>Q7&lt;0</formula>
    </cfRule>
  </conditionalFormatting>
  <conditionalFormatting sqref="Q8">
    <cfRule type="expression" dxfId="1280" priority="31">
      <formula>Q8&gt;0</formula>
    </cfRule>
    <cfRule type="expression" dxfId="1279" priority="32">
      <formula>Q8&lt;0</formula>
    </cfRule>
  </conditionalFormatting>
  <conditionalFormatting sqref="F32:F46">
    <cfRule type="expression" dxfId="1278" priority="29">
      <formula>F32&gt;0</formula>
    </cfRule>
    <cfRule type="expression" dxfId="1277" priority="30">
      <formula>F32&lt;0</formula>
    </cfRule>
  </conditionalFormatting>
  <conditionalFormatting sqref="H32:H46">
    <cfRule type="expression" dxfId="1276" priority="27">
      <formula>H32&gt;0</formula>
    </cfRule>
    <cfRule type="expression" dxfId="1275" priority="28">
      <formula>H32&lt;0</formula>
    </cfRule>
  </conditionalFormatting>
  <conditionalFormatting sqref="Q10">
    <cfRule type="expression" dxfId="1274" priority="25">
      <formula>Q10&gt;0</formula>
    </cfRule>
    <cfRule type="expression" dxfId="1273" priority="26">
      <formula>Q10&lt;0</formula>
    </cfRule>
  </conditionalFormatting>
  <conditionalFormatting sqref="J25:J38">
    <cfRule type="expression" dxfId="1272" priority="23">
      <formula>J25&gt;0</formula>
    </cfRule>
    <cfRule type="expression" dxfId="1271" priority="24">
      <formula>J25&lt;0</formula>
    </cfRule>
  </conditionalFormatting>
  <conditionalFormatting sqref="K25:K38">
    <cfRule type="expression" dxfId="1270" priority="21">
      <formula>K25&gt;0</formula>
    </cfRule>
    <cfRule type="expression" dxfId="1269" priority="22">
      <formula>K25&lt;0</formula>
    </cfRule>
  </conditionalFormatting>
  <conditionalFormatting sqref="L25:L38">
    <cfRule type="expression" dxfId="1268" priority="19">
      <formula>L25&gt;0</formula>
    </cfRule>
    <cfRule type="expression" dxfId="1267" priority="20">
      <formula>L25&lt;0</formula>
    </cfRule>
  </conditionalFormatting>
  <conditionalFormatting sqref="F89:F110">
    <cfRule type="expression" dxfId="1266" priority="17">
      <formula>F89&gt;0</formula>
    </cfRule>
    <cfRule type="expression" dxfId="1265" priority="18">
      <formula>F89&lt;0</formula>
    </cfRule>
  </conditionalFormatting>
  <conditionalFormatting sqref="H89:H110">
    <cfRule type="expression" dxfId="1264" priority="15">
      <formula>H89&gt;0</formula>
    </cfRule>
    <cfRule type="expression" dxfId="1263" priority="16">
      <formula>H89&lt;0</formula>
    </cfRule>
  </conditionalFormatting>
  <conditionalFormatting sqref="J89:J102">
    <cfRule type="expression" dxfId="1262" priority="13">
      <formula>J89&gt;0</formula>
    </cfRule>
    <cfRule type="expression" dxfId="1261" priority="14">
      <formula>J89&lt;0</formula>
    </cfRule>
  </conditionalFormatting>
  <conditionalFormatting sqref="K89:K102">
    <cfRule type="expression" dxfId="1260" priority="11">
      <formula>K89&gt;0</formula>
    </cfRule>
    <cfRule type="expression" dxfId="1259" priority="12">
      <formula>K89&lt;0</formula>
    </cfRule>
  </conditionalFormatting>
  <conditionalFormatting sqref="L89:L102">
    <cfRule type="expression" dxfId="1258" priority="9">
      <formula>L89&gt;0</formula>
    </cfRule>
    <cfRule type="expression" dxfId="1257" priority="10">
      <formula>L89&lt;0</formula>
    </cfRule>
  </conditionalFormatting>
  <conditionalFormatting sqref="F25:F28">
    <cfRule type="expression" dxfId="1256" priority="7">
      <formula>F25&gt;0</formula>
    </cfRule>
    <cfRule type="expression" dxfId="1255" priority="8">
      <formula>F25&lt;0</formula>
    </cfRule>
  </conditionalFormatting>
  <conditionalFormatting sqref="H25:H28">
    <cfRule type="expression" dxfId="1254" priority="5">
      <formula>H25&gt;0</formula>
    </cfRule>
    <cfRule type="expression" dxfId="1253" priority="6">
      <formula>H25&lt;0</formula>
    </cfRule>
  </conditionalFormatting>
  <conditionalFormatting sqref="F29:F31">
    <cfRule type="expression" dxfId="1252" priority="3">
      <formula>F29&gt;0</formula>
    </cfRule>
    <cfRule type="expression" dxfId="1251" priority="4">
      <formula>F29&lt;0</formula>
    </cfRule>
  </conditionalFormatting>
  <conditionalFormatting sqref="H29:H31">
    <cfRule type="expression" dxfId="1250" priority="1">
      <formula>H29&gt;0</formula>
    </cfRule>
    <cfRule type="expression" dxfId="124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124.49828571428566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135.8699</v>
      </c>
      <c r="R4" s="495">
        <v>1.1999999999999999E-3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9510.893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8714.8799999999956</v>
      </c>
    </row>
    <row r="7" spans="1:21" x14ac:dyDescent="0.25">
      <c r="B7" s="72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796.01300000000265</v>
      </c>
      <c r="R7">
        <v>50</v>
      </c>
      <c r="T7" s="1">
        <v>43221</v>
      </c>
      <c r="U7" s="821" t="s">
        <v>1018</v>
      </c>
    </row>
    <row r="8" spans="1:21" x14ac:dyDescent="0.25">
      <c r="B8" s="72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796.01300000000265</v>
      </c>
      <c r="U8" t="s">
        <v>1019</v>
      </c>
    </row>
    <row r="9" spans="1:21" x14ac:dyDescent="0.25">
      <c r="B9" s="72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9.1339525042226977E-2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3.827190569802436E-3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Q4/8.62</f>
        <v>15.762169373549886</v>
      </c>
      <c r="T13" s="1">
        <v>43260</v>
      </c>
      <c r="U13" t="s">
        <v>1103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1105</v>
      </c>
    </row>
    <row r="16" spans="1:21" x14ac:dyDescent="0.25">
      <c r="H16" s="70"/>
    </row>
    <row r="17" spans="1:21" x14ac:dyDescent="0.25">
      <c r="T17" s="1">
        <v>43264</v>
      </c>
      <c r="U17" t="s">
        <v>1108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140</v>
      </c>
      <c r="I18" s="18"/>
      <c r="J18" s="18"/>
      <c r="K18" s="18">
        <f>SUM(K2:K7)</f>
        <v>18930.32</v>
      </c>
      <c r="L18" s="14"/>
      <c r="M18" s="18">
        <f>SUM(M2:M10)</f>
        <v>15.6</v>
      </c>
      <c r="O18" s="777" t="s">
        <v>78</v>
      </c>
      <c r="P18" s="777"/>
      <c r="U18" t="s">
        <v>1109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149.45689000000002</v>
      </c>
    </row>
    <row r="20" spans="1:21" x14ac:dyDescent="0.25">
      <c r="O20" s="81">
        <v>1.0900000000000001</v>
      </c>
      <c r="P20" s="81">
        <f t="shared" ref="P20:P39" si="1">O20*$Q$4</f>
        <v>148.09819100000001</v>
      </c>
      <c r="T20" s="1">
        <v>43279</v>
      </c>
      <c r="U20" t="s">
        <v>1126</v>
      </c>
    </row>
    <row r="21" spans="1:21" x14ac:dyDescent="0.25">
      <c r="O21" s="81">
        <v>1.08</v>
      </c>
      <c r="P21" s="81">
        <f t="shared" si="1"/>
        <v>146.73949200000001</v>
      </c>
    </row>
    <row r="22" spans="1:21" x14ac:dyDescent="0.25">
      <c r="O22" s="81">
        <v>1.07</v>
      </c>
      <c r="P22" s="81">
        <f t="shared" si="1"/>
        <v>145.38079300000001</v>
      </c>
    </row>
    <row r="23" spans="1:21" x14ac:dyDescent="0.25">
      <c r="O23" s="81">
        <v>1.06</v>
      </c>
      <c r="P23" s="81">
        <f t="shared" si="1"/>
        <v>144.02209400000001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142.66339500000001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141.30469600000001</v>
      </c>
      <c r="T25" s="156">
        <v>43305</v>
      </c>
      <c r="U25" t="s">
        <v>1159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139.94599700000001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138.587298</v>
      </c>
      <c r="T27" s="156">
        <v>43313</v>
      </c>
      <c r="U27" t="s">
        <v>1158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137.228599</v>
      </c>
      <c r="T28" s="156">
        <v>43314</v>
      </c>
      <c r="U28" t="s">
        <v>1161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135.8699</v>
      </c>
      <c r="T29" s="156">
        <v>43326</v>
      </c>
      <c r="U29" t="s">
        <v>1160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134.511201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133.152502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131.793803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130.435104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129.07640499999999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127.71770599999999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126.35900700000001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125.000308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123.641609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122.28291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49" si="11">C48*(E48-D48)</f>
        <v>838.71899999999926</v>
      </c>
      <c r="G48" s="39">
        <f t="shared" ref="G48:G49" si="12">D48*C48</f>
        <v>8714.8809999999994</v>
      </c>
      <c r="H48" s="222">
        <f t="shared" ref="H48:H49" si="13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1"/>
        <v>795.90000000000032</v>
      </c>
      <c r="G49" s="39">
        <f t="shared" si="12"/>
        <v>8715</v>
      </c>
      <c r="H49" s="222">
        <f t="shared" si="13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48" priority="31">
      <formula>F62&gt;0</formula>
    </cfRule>
    <cfRule type="expression" dxfId="1247" priority="32">
      <formula>F62&lt;0</formula>
    </cfRule>
  </conditionalFormatting>
  <conditionalFormatting sqref="Q7">
    <cfRule type="expression" dxfId="1246" priority="29">
      <formula>Q7&gt;0</formula>
    </cfRule>
    <cfRule type="expression" dxfId="1245" priority="30">
      <formula>Q7&lt;0</formula>
    </cfRule>
  </conditionalFormatting>
  <conditionalFormatting sqref="Q8">
    <cfRule type="expression" dxfId="1244" priority="27">
      <formula>Q8&gt;0</formula>
    </cfRule>
    <cfRule type="expression" dxfId="1243" priority="28">
      <formula>Q8&lt;0</formula>
    </cfRule>
  </conditionalFormatting>
  <conditionalFormatting sqref="F34:F61">
    <cfRule type="expression" dxfId="1242" priority="25">
      <formula>F34&gt;0</formula>
    </cfRule>
    <cfRule type="expression" dxfId="1241" priority="26">
      <formula>F34&lt;0</formula>
    </cfRule>
  </conditionalFormatting>
  <conditionalFormatting sqref="H34:H61">
    <cfRule type="expression" dxfId="1240" priority="23">
      <formula>H34&gt;0</formula>
    </cfRule>
    <cfRule type="expression" dxfId="1239" priority="24">
      <formula>H34&lt;0</formula>
    </cfRule>
  </conditionalFormatting>
  <conditionalFormatting sqref="Q10">
    <cfRule type="expression" dxfId="1238" priority="21">
      <formula>Q10&gt;0</formula>
    </cfRule>
    <cfRule type="expression" dxfId="1237" priority="22">
      <formula>Q10&lt;0</formula>
    </cfRule>
  </conditionalFormatting>
  <conditionalFormatting sqref="J25:J38">
    <cfRule type="expression" dxfId="1236" priority="19">
      <formula>J25&gt;0</formula>
    </cfRule>
    <cfRule type="expression" dxfId="1235" priority="20">
      <formula>J25&lt;0</formula>
    </cfRule>
  </conditionalFormatting>
  <conditionalFormatting sqref="K25:K35 K37:K38">
    <cfRule type="expression" dxfId="1234" priority="17">
      <formula>K25&gt;0</formula>
    </cfRule>
    <cfRule type="expression" dxfId="1233" priority="18">
      <formula>K25&lt;0</formula>
    </cfRule>
  </conditionalFormatting>
  <conditionalFormatting sqref="L25">
    <cfRule type="expression" dxfId="1232" priority="15">
      <formula>L25&gt;0</formula>
    </cfRule>
    <cfRule type="expression" dxfId="1231" priority="16">
      <formula>L25&lt;0</formula>
    </cfRule>
  </conditionalFormatting>
  <conditionalFormatting sqref="F89:F110">
    <cfRule type="expression" dxfId="1230" priority="13">
      <formula>F89&gt;0</formula>
    </cfRule>
    <cfRule type="expression" dxfId="1229" priority="14">
      <formula>F89&lt;0</formula>
    </cfRule>
  </conditionalFormatting>
  <conditionalFormatting sqref="H89:H110">
    <cfRule type="expression" dxfId="1228" priority="11">
      <formula>H89&gt;0</formula>
    </cfRule>
    <cfRule type="expression" dxfId="1227" priority="12">
      <formula>H89&lt;0</formula>
    </cfRule>
  </conditionalFormatting>
  <conditionalFormatting sqref="J89:J102">
    <cfRule type="expression" dxfId="1226" priority="9">
      <formula>J89&gt;0</formula>
    </cfRule>
    <cfRule type="expression" dxfId="1225" priority="10">
      <formula>J89&lt;0</formula>
    </cfRule>
  </conditionalFormatting>
  <conditionalFormatting sqref="K89:K102">
    <cfRule type="expression" dxfId="1224" priority="7">
      <formula>K89&gt;0</formula>
    </cfRule>
    <cfRule type="expression" dxfId="1223" priority="8">
      <formula>K89&lt;0</formula>
    </cfRule>
  </conditionalFormatting>
  <conditionalFormatting sqref="L89:L102">
    <cfRule type="expression" dxfId="1222" priority="5">
      <formula>L89&gt;0</formula>
    </cfRule>
    <cfRule type="expression" dxfId="1221" priority="6">
      <formula>L89&lt;0</formula>
    </cfRule>
  </conditionalFormatting>
  <conditionalFormatting sqref="F25:F33">
    <cfRule type="expression" dxfId="1220" priority="3">
      <formula>F25&gt;0</formula>
    </cfRule>
    <cfRule type="expression" dxfId="1219" priority="4">
      <formula>F25&lt;0</formula>
    </cfRule>
  </conditionalFormatting>
  <conditionalFormatting sqref="H25:H33">
    <cfRule type="expression" dxfId="1218" priority="1">
      <formula>H25&gt;0</formula>
    </cfRule>
    <cfRule type="expression" dxfId="12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6" priority="31">
      <formula>F47&gt;0</formula>
    </cfRule>
    <cfRule type="expression" dxfId="1215" priority="32">
      <formula>F47&lt;0</formula>
    </cfRule>
  </conditionalFormatting>
  <conditionalFormatting sqref="Q7">
    <cfRule type="expression" dxfId="1214" priority="29">
      <formula>Q7&gt;0</formula>
    </cfRule>
    <cfRule type="expression" dxfId="1213" priority="30">
      <formula>Q7&lt;0</formula>
    </cfRule>
  </conditionalFormatting>
  <conditionalFormatting sqref="Q8">
    <cfRule type="expression" dxfId="1212" priority="27">
      <formula>Q8&gt;0</formula>
    </cfRule>
    <cfRule type="expression" dxfId="1211" priority="28">
      <formula>Q8&lt;0</formula>
    </cfRule>
  </conditionalFormatting>
  <conditionalFormatting sqref="F32:F46">
    <cfRule type="expression" dxfId="1210" priority="25">
      <formula>F32&gt;0</formula>
    </cfRule>
    <cfRule type="expression" dxfId="1209" priority="26">
      <formula>F32&lt;0</formula>
    </cfRule>
  </conditionalFormatting>
  <conditionalFormatting sqref="H32:H46">
    <cfRule type="expression" dxfId="1208" priority="23">
      <formula>H32&gt;0</formula>
    </cfRule>
    <cfRule type="expression" dxfId="1207" priority="24">
      <formula>H32&lt;0</formula>
    </cfRule>
  </conditionalFormatting>
  <conditionalFormatting sqref="Q10">
    <cfRule type="expression" dxfId="1206" priority="21">
      <formula>Q10&gt;0</formula>
    </cfRule>
    <cfRule type="expression" dxfId="1205" priority="22">
      <formula>Q10&lt;0</formula>
    </cfRule>
  </conditionalFormatting>
  <conditionalFormatting sqref="J25:J38">
    <cfRule type="expression" dxfId="1204" priority="19">
      <formula>J25&gt;0</formula>
    </cfRule>
    <cfRule type="expression" dxfId="1203" priority="20">
      <formula>J25&lt;0</formula>
    </cfRule>
  </conditionalFormatting>
  <conditionalFormatting sqref="K25:K38">
    <cfRule type="expression" dxfId="1202" priority="17">
      <formula>K25&gt;0</formula>
    </cfRule>
    <cfRule type="expression" dxfId="1201" priority="18">
      <formula>K25&lt;0</formula>
    </cfRule>
  </conditionalFormatting>
  <conditionalFormatting sqref="L25:L38">
    <cfRule type="expression" dxfId="1200" priority="15">
      <formula>L25&gt;0</formula>
    </cfRule>
    <cfRule type="expression" dxfId="1199" priority="16">
      <formula>L25&lt;0</formula>
    </cfRule>
  </conditionalFormatting>
  <conditionalFormatting sqref="F89:F110">
    <cfRule type="expression" dxfId="1198" priority="13">
      <formula>F89&gt;0</formula>
    </cfRule>
    <cfRule type="expression" dxfId="1197" priority="14">
      <formula>F89&lt;0</formula>
    </cfRule>
  </conditionalFormatting>
  <conditionalFormatting sqref="H89:H110">
    <cfRule type="expression" dxfId="1196" priority="11">
      <formula>H89&gt;0</formula>
    </cfRule>
    <cfRule type="expression" dxfId="1195" priority="12">
      <formula>H89&lt;0</formula>
    </cfRule>
  </conditionalFormatting>
  <conditionalFormatting sqref="J89:J102">
    <cfRule type="expression" dxfId="1194" priority="9">
      <formula>J89&gt;0</formula>
    </cfRule>
    <cfRule type="expression" dxfId="1193" priority="10">
      <formula>J89&lt;0</formula>
    </cfRule>
  </conditionalFormatting>
  <conditionalFormatting sqref="K89:K102">
    <cfRule type="expression" dxfId="1192" priority="7">
      <formula>K89&gt;0</formula>
    </cfRule>
    <cfRule type="expression" dxfId="1191" priority="8">
      <formula>K89&lt;0</formula>
    </cfRule>
  </conditionalFormatting>
  <conditionalFormatting sqref="L89:L102">
    <cfRule type="expression" dxfId="1190" priority="5">
      <formula>L89&gt;0</formula>
    </cfRule>
    <cfRule type="expression" dxfId="1189" priority="6">
      <formula>L89&lt;0</formula>
    </cfRule>
  </conditionalFormatting>
  <conditionalFormatting sqref="F25:F31">
    <cfRule type="expression" dxfId="1188" priority="3">
      <formula>F25&gt;0</formula>
    </cfRule>
    <cfRule type="expression" dxfId="1187" priority="4">
      <formula>F25&lt;0</formula>
    </cfRule>
  </conditionalFormatting>
  <conditionalFormatting sqref="H25:H31">
    <cfRule type="expression" dxfId="1186" priority="1">
      <formula>H25&gt;0</formula>
    </cfRule>
    <cfRule type="expression" dxfId="118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72.97</v>
      </c>
      <c r="R4" s="495">
        <v>-4.1000000000000003E-3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4378.2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477.29999999999836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477.29999999999836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0.1223563792970848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1.315609154447033E-2</v>
      </c>
      <c r="R11">
        <v>0.24</v>
      </c>
    </row>
    <row r="12" spans="1:21" x14ac:dyDescent="0.25">
      <c r="H12" s="70"/>
      <c r="O12" s="11" t="s">
        <v>925</v>
      </c>
      <c r="Q12" s="1" t="s">
        <v>1186</v>
      </c>
    </row>
    <row r="13" spans="1:21" x14ac:dyDescent="0.25">
      <c r="H13" s="70"/>
      <c r="O13" s="11" t="s">
        <v>952</v>
      </c>
      <c r="Q13">
        <f>Q4/3.55</f>
        <v>20.55492957746479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80.26700000000001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79.537300000000002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78.807600000000008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78.0779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77.348200000000006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76.618499999999997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75.888800000000003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75.159099999999995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74.429400000000001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73.699699999999993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72.97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72.240300000000005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 t="shared" ref="F35" si="7">C35*(E35-D35)</f>
        <v>467.7000000000001</v>
      </c>
      <c r="G35" s="39">
        <f t="shared" ref="G35" si="8">D35*C35</f>
        <v>3900.9</v>
      </c>
      <c r="H35" s="222">
        <f t="shared" ref="H35" si="9"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71.510599999999997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70.780900000000003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70.051199999999994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69.3215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68.591799999999992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67.862099999999998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67.132400000000004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66.402699999999996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65.673000000000002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5">
      <formula>F47&gt;0</formula>
    </cfRule>
    <cfRule type="expression" dxfId="1183" priority="36">
      <formula>F47&lt;0</formula>
    </cfRule>
  </conditionalFormatting>
  <conditionalFormatting sqref="Q7">
    <cfRule type="expression" dxfId="1182" priority="33">
      <formula>Q7&gt;0</formula>
    </cfRule>
    <cfRule type="expression" dxfId="1181" priority="34">
      <formula>Q7&lt;0</formula>
    </cfRule>
  </conditionalFormatting>
  <conditionalFormatting sqref="Q8">
    <cfRule type="expression" dxfId="1180" priority="31">
      <formula>Q8&gt;0</formula>
    </cfRule>
    <cfRule type="expression" dxfId="1179" priority="32">
      <formula>Q8&lt;0</formula>
    </cfRule>
  </conditionalFormatting>
  <conditionalFormatting sqref="F30:F33 F36:F46">
    <cfRule type="expression" dxfId="1178" priority="29">
      <formula>F30&gt;0</formula>
    </cfRule>
    <cfRule type="expression" dxfId="1177" priority="30">
      <formula>F30&lt;0</formula>
    </cfRule>
  </conditionalFormatting>
  <conditionalFormatting sqref="H30:H33 H36:H46">
    <cfRule type="expression" dxfId="1176" priority="27">
      <formula>H30&gt;0</formula>
    </cfRule>
    <cfRule type="expression" dxfId="1175" priority="28">
      <formula>H30&lt;0</formula>
    </cfRule>
  </conditionalFormatting>
  <conditionalFormatting sqref="Q10">
    <cfRule type="expression" dxfId="1174" priority="25">
      <formula>Q10&gt;0</formula>
    </cfRule>
    <cfRule type="expression" dxfId="1173" priority="26">
      <formula>Q10&lt;0</formula>
    </cfRule>
  </conditionalFormatting>
  <conditionalFormatting sqref="J25:J38">
    <cfRule type="expression" dxfId="1172" priority="23">
      <formula>J25&gt;0</formula>
    </cfRule>
    <cfRule type="expression" dxfId="1171" priority="24">
      <formula>J25&lt;0</formula>
    </cfRule>
  </conditionalFormatting>
  <conditionalFormatting sqref="K25:K38">
    <cfRule type="expression" dxfId="1170" priority="21">
      <formula>K25&gt;0</formula>
    </cfRule>
    <cfRule type="expression" dxfId="1169" priority="22">
      <formula>K25&lt;0</formula>
    </cfRule>
  </conditionalFormatting>
  <conditionalFormatting sqref="L25:L38">
    <cfRule type="expression" dxfId="1168" priority="19">
      <formula>L25&gt;0</formula>
    </cfRule>
    <cfRule type="expression" dxfId="1167" priority="20">
      <formula>L25&lt;0</formula>
    </cfRule>
  </conditionalFormatting>
  <conditionalFormatting sqref="F89:F110">
    <cfRule type="expression" dxfId="1166" priority="17">
      <formula>F89&gt;0</formula>
    </cfRule>
    <cfRule type="expression" dxfId="1165" priority="18">
      <formula>F89&lt;0</formula>
    </cfRule>
  </conditionalFormatting>
  <conditionalFormatting sqref="H89:H110">
    <cfRule type="expression" dxfId="1164" priority="15">
      <formula>H89&gt;0</formula>
    </cfRule>
    <cfRule type="expression" dxfId="1163" priority="16">
      <formula>H89&lt;0</formula>
    </cfRule>
  </conditionalFormatting>
  <conditionalFormatting sqref="J89:J102">
    <cfRule type="expression" dxfId="1162" priority="13">
      <formula>J89&gt;0</formula>
    </cfRule>
    <cfRule type="expression" dxfId="1161" priority="14">
      <formula>J89&lt;0</formula>
    </cfRule>
  </conditionalFormatting>
  <conditionalFormatting sqref="K89:K102">
    <cfRule type="expression" dxfId="1160" priority="11">
      <formula>K89&gt;0</formula>
    </cfRule>
    <cfRule type="expression" dxfId="1159" priority="12">
      <formula>K89&lt;0</formula>
    </cfRule>
  </conditionalFormatting>
  <conditionalFormatting sqref="L89:L102">
    <cfRule type="expression" dxfId="1158" priority="9">
      <formula>L89&gt;0</formula>
    </cfRule>
    <cfRule type="expression" dxfId="1157" priority="10">
      <formula>L89&lt;0</formula>
    </cfRule>
  </conditionalFormatting>
  <conditionalFormatting sqref="F25:F29">
    <cfRule type="expression" dxfId="1156" priority="7">
      <formula>F25&gt;0</formula>
    </cfRule>
    <cfRule type="expression" dxfId="1155" priority="8">
      <formula>F25&lt;0</formula>
    </cfRule>
  </conditionalFormatting>
  <conditionalFormatting sqref="H25:H29">
    <cfRule type="expression" dxfId="1154" priority="5">
      <formula>H25&gt;0</formula>
    </cfRule>
    <cfRule type="expression" dxfId="1153" priority="6">
      <formula>H25&lt;0</formula>
    </cfRule>
  </conditionalFormatting>
  <conditionalFormatting sqref="F34:F35">
    <cfRule type="expression" dxfId="1152" priority="3">
      <formula>F34&gt;0</formula>
    </cfRule>
    <cfRule type="expression" dxfId="1151" priority="4">
      <formula>F34&lt;0</formula>
    </cfRule>
  </conditionalFormatting>
  <conditionalFormatting sqref="H34:H35">
    <cfRule type="expression" dxfId="1150" priority="1">
      <formula>H34&gt;0</formula>
    </cfRule>
    <cfRule type="expression" dxfId="114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8" priority="57">
      <formula>F27&gt;0</formula>
    </cfRule>
    <cfRule type="expression" dxfId="1147" priority="58">
      <formula>F27&lt;0</formula>
    </cfRule>
  </conditionalFormatting>
  <conditionalFormatting sqref="H28:H33">
    <cfRule type="expression" dxfId="1146" priority="53">
      <formula>H28&gt;0</formula>
    </cfRule>
    <cfRule type="expression" dxfId="1145" priority="54">
      <formula>H28&lt;0</formula>
    </cfRule>
  </conditionalFormatting>
  <conditionalFormatting sqref="F24:F26">
    <cfRule type="expression" dxfId="1144" priority="39">
      <formula>F24&gt;0</formula>
    </cfRule>
    <cfRule type="expression" dxfId="1143" priority="40">
      <formula>F24&lt;0</formula>
    </cfRule>
  </conditionalFormatting>
  <conditionalFormatting sqref="Q8">
    <cfRule type="expression" dxfId="1142" priority="33">
      <formula>Q8&gt;0</formula>
    </cfRule>
    <cfRule type="expression" dxfId="1141" priority="34">
      <formula>Q8&lt;0</formula>
    </cfRule>
  </conditionalFormatting>
  <conditionalFormatting sqref="Q7">
    <cfRule type="expression" dxfId="1140" priority="35">
      <formula>Q7&gt;0</formula>
    </cfRule>
    <cfRule type="expression" dxfId="1139" priority="36">
      <formula>Q7&lt;0</formula>
    </cfRule>
  </conditionalFormatting>
  <conditionalFormatting sqref="F34">
    <cfRule type="expression" dxfId="1138" priority="31">
      <formula>F34&gt;0</formula>
    </cfRule>
    <cfRule type="expression" dxfId="1137" priority="32">
      <formula>F34&lt;0</formula>
    </cfRule>
  </conditionalFormatting>
  <conditionalFormatting sqref="H34">
    <cfRule type="expression" dxfId="1136" priority="29">
      <formula>H34&gt;0</formula>
    </cfRule>
    <cfRule type="expression" dxfId="1135" priority="30">
      <formula>H34&lt;0</formula>
    </cfRule>
  </conditionalFormatting>
  <conditionalFormatting sqref="M36">
    <cfRule type="expression" dxfId="1134" priority="19">
      <formula>M36&gt;0</formula>
    </cfRule>
    <cfRule type="expression" dxfId="1133" priority="20">
      <formula>M36&lt;0</formula>
    </cfRule>
  </conditionalFormatting>
  <conditionalFormatting sqref="Q10">
    <cfRule type="expression" dxfId="1132" priority="15">
      <formula>Q10&gt;0</formula>
    </cfRule>
    <cfRule type="expression" dxfId="1131" priority="16">
      <formula>Q10&lt;0</formula>
    </cfRule>
  </conditionalFormatting>
  <conditionalFormatting sqref="F23">
    <cfRule type="expression" dxfId="1130" priority="13">
      <formula>F23&gt;0</formula>
    </cfRule>
    <cfRule type="expression" dxfId="1129" priority="14">
      <formula>F23&lt;0</formula>
    </cfRule>
  </conditionalFormatting>
  <conditionalFormatting sqref="I25:J25">
    <cfRule type="expression" dxfId="1128" priority="9">
      <formula>I25&gt;0</formula>
    </cfRule>
    <cfRule type="expression" dxfId="1127" priority="10">
      <formula>I25&lt;0</formula>
    </cfRule>
  </conditionalFormatting>
  <conditionalFormatting sqref="I26:J27">
    <cfRule type="expression" dxfId="1126" priority="7">
      <formula>I26&gt;0</formula>
    </cfRule>
    <cfRule type="expression" dxfId="1125" priority="8">
      <formula>I26&lt;0</formula>
    </cfRule>
  </conditionalFormatting>
  <conditionalFormatting sqref="K25:K27">
    <cfRule type="expression" dxfId="1124" priority="5">
      <formula>K25&gt;0</formula>
    </cfRule>
    <cfRule type="expression" dxfId="1123" priority="6">
      <formula>K25&lt;0</formula>
    </cfRule>
  </conditionalFormatting>
  <conditionalFormatting sqref="I23:J23">
    <cfRule type="expression" dxfId="1122" priority="3">
      <formula>I23&gt;0</formula>
    </cfRule>
    <cfRule type="expression" dxfId="112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17.576174999999893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30.3399</v>
      </c>
      <c r="R4" s="494">
        <v>-3.6499999999999998E-2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12135.96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6557.75000000004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5105.4900000000416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0.72619469253123514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3.2959897692477562E-3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21.671357142857143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1168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1169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33.373890000000003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33.070491000000004</v>
      </c>
      <c r="U20" s="770">
        <v>43313</v>
      </c>
      <c r="V20" t="s">
        <v>1167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32.767092000000005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32.463692999999999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32.160294</v>
      </c>
      <c r="V23" t="s">
        <v>1232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31.856895000000002</v>
      </c>
      <c r="V24" t="s">
        <v>1233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31.553496000000003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31.250097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30.946698000000001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30.643298999999999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30.3399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30.036501000000001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29.733101999999999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29.429703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29.126303999999998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3750</v>
      </c>
      <c r="D34" s="18"/>
      <c r="E34" s="18"/>
      <c r="F34" s="18">
        <f>SUM(F2:F32)</f>
        <v>94430.62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28.822904999999999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28.519506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28.216107000000001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27.912708000000002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27.609309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27.305910000000001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1112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0" si="22">C106*(E106-D106)</f>
        <v>3908</v>
      </c>
      <c r="G106" s="39">
        <f t="shared" ref="G106:G110" si="23">D106*C106</f>
        <v>7244</v>
      </c>
      <c r="H106" s="222">
        <f t="shared" ref="H106:H110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1190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ref="F111" si="25">C111*(E111-D111)</f>
        <v>5012</v>
      </c>
      <c r="G111" s="39">
        <f t="shared" ref="G111" si="26">D111*C111</f>
        <v>7031.9999999999991</v>
      </c>
      <c r="H111" s="222">
        <f t="shared" ref="H111" si="27">(E111-D111)/D111</f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ref="F112:F113" si="28">C112*(E112-D112)</f>
        <v>5584</v>
      </c>
      <c r="G112" s="39">
        <f t="shared" ref="G112:G113" si="29">D112*C112</f>
        <v>7031.9999999999991</v>
      </c>
      <c r="H112" s="222">
        <f t="shared" ref="H112:H113" si="30">(E112-D112)/D112</f>
        <v>0.79408418657565427</v>
      </c>
      <c r="I112" s="39"/>
      <c r="J112" s="39"/>
      <c r="K112" s="39">
        <v>7038</v>
      </c>
      <c r="L112" s="39"/>
    </row>
    <row r="113" spans="2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8"/>
        <v>5104.0000000000009</v>
      </c>
      <c r="G113" s="39">
        <f t="shared" si="29"/>
        <v>7031.9999999999991</v>
      </c>
      <c r="H113" s="222">
        <f t="shared" si="30"/>
        <v>0.72582480091012536</v>
      </c>
      <c r="I113" s="39"/>
      <c r="J113" s="39"/>
      <c r="K113" s="39">
        <v>6558</v>
      </c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2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2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31">C123*(E123-D123)</f>
        <v>-30.999999999999872</v>
      </c>
      <c r="G123" s="363">
        <f t="shared" ref="G123:G128" si="32">D123*C123</f>
        <v>2500</v>
      </c>
      <c r="H123" s="364">
        <f t="shared" ref="H123:H128" si="33">(E123-D123)/D123</f>
        <v>-1.2399999999999949E-2</v>
      </c>
      <c r="I123" s="363"/>
    </row>
    <row r="124" spans="2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31"/>
        <v>26.000000000000156</v>
      </c>
      <c r="G124" s="363">
        <f t="shared" si="32"/>
        <v>2500</v>
      </c>
      <c r="H124" s="364">
        <f t="shared" si="33"/>
        <v>1.0400000000000062E-2</v>
      </c>
      <c r="I124" s="363"/>
    </row>
    <row r="125" spans="2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31"/>
        <v>157.00000000000003</v>
      </c>
      <c r="G125" s="363">
        <f t="shared" si="32"/>
        <v>2500</v>
      </c>
      <c r="H125" s="364">
        <f t="shared" si="33"/>
        <v>6.2800000000000009E-2</v>
      </c>
      <c r="I125" s="363"/>
    </row>
    <row r="126" spans="2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31"/>
        <v>46.999999999999886</v>
      </c>
      <c r="G126" s="363">
        <f t="shared" si="32"/>
        <v>2500</v>
      </c>
      <c r="H126" s="364">
        <f t="shared" si="33"/>
        <v>1.8799999999999956E-2</v>
      </c>
      <c r="I126" s="363"/>
    </row>
    <row r="127" spans="2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31"/>
        <v>69.000000000000128</v>
      </c>
      <c r="G127" s="363">
        <f t="shared" si="32"/>
        <v>2500</v>
      </c>
      <c r="H127" s="364">
        <f t="shared" si="33"/>
        <v>2.7600000000000052E-2</v>
      </c>
      <c r="I127" s="363"/>
    </row>
    <row r="128" spans="2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31"/>
        <v>148.00000000000006</v>
      </c>
      <c r="G128" s="363">
        <f t="shared" si="32"/>
        <v>2500</v>
      </c>
      <c r="H128" s="364">
        <f t="shared" si="33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4">C129*(E129-D129)</f>
        <v>428.00000000000011</v>
      </c>
      <c r="G129" s="363">
        <f t="shared" ref="G129:G135" si="35">D129*C129</f>
        <v>2500</v>
      </c>
      <c r="H129" s="364">
        <f t="shared" ref="H129:H135" si="36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4"/>
        <v>368</v>
      </c>
      <c r="G130" s="363">
        <f t="shared" si="35"/>
        <v>2500</v>
      </c>
      <c r="H130" s="364">
        <f t="shared" si="36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4"/>
        <v>401.00000000000017</v>
      </c>
      <c r="G131" s="363">
        <f t="shared" si="35"/>
        <v>2500</v>
      </c>
      <c r="H131" s="364">
        <f t="shared" si="36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4"/>
        <v>389.00000000000006</v>
      </c>
      <c r="G132" s="363">
        <f t="shared" si="35"/>
        <v>2500</v>
      </c>
      <c r="H132" s="364">
        <f t="shared" si="36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4"/>
        <v>362.99999999999989</v>
      </c>
      <c r="G133" s="363">
        <f t="shared" si="35"/>
        <v>2500</v>
      </c>
      <c r="H133" s="364">
        <f t="shared" si="36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4"/>
        <v>434</v>
      </c>
      <c r="G134" s="363">
        <f t="shared" si="35"/>
        <v>2500</v>
      </c>
      <c r="H134" s="364">
        <f t="shared" si="36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4"/>
        <v>200</v>
      </c>
      <c r="G135" s="363">
        <f t="shared" si="35"/>
        <v>2500</v>
      </c>
      <c r="H135" s="364">
        <f t="shared" si="36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7">C140*(E140-D140)</f>
        <v>-9.9999999999999645</v>
      </c>
      <c r="G140" s="251">
        <f t="shared" ref="G140:G145" si="38">D140*C140</f>
        <v>1287</v>
      </c>
      <c r="H140" s="265">
        <f t="shared" ref="H140:H145" si="39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7"/>
        <v>-45.999999999999908</v>
      </c>
      <c r="G141" s="251">
        <f t="shared" si="38"/>
        <v>1287</v>
      </c>
      <c r="H141" s="265">
        <f t="shared" si="39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7"/>
        <v>-82.000000000000028</v>
      </c>
      <c r="G142" s="251">
        <f t="shared" si="38"/>
        <v>2496</v>
      </c>
      <c r="H142" s="265">
        <f t="shared" si="39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7"/>
        <v>-99.000000000000028</v>
      </c>
      <c r="G143" s="251">
        <f t="shared" si="38"/>
        <v>3720</v>
      </c>
      <c r="H143" s="265">
        <f t="shared" si="39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7"/>
        <v>-121.50000000000034</v>
      </c>
      <c r="G144" s="251">
        <f t="shared" si="38"/>
        <v>3720</v>
      </c>
      <c r="H144" s="265">
        <f t="shared" si="39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7"/>
        <v>-50.999999999999979</v>
      </c>
      <c r="G145" s="251">
        <f t="shared" si="38"/>
        <v>3720</v>
      </c>
      <c r="H145" s="265">
        <f t="shared" si="39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40">C146*(E146-D146)</f>
        <v>13.499999999999979</v>
      </c>
      <c r="G146" s="251">
        <f t="shared" ref="G146:G157" si="41">D146*C146</f>
        <v>3720</v>
      </c>
      <c r="H146" s="265">
        <f t="shared" ref="H146:H157" si="42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40"/>
        <v>40.499999999999936</v>
      </c>
      <c r="G147" s="251">
        <f t="shared" si="41"/>
        <v>3720</v>
      </c>
      <c r="H147" s="265">
        <f t="shared" si="42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40"/>
        <v>7.5000000000001066</v>
      </c>
      <c r="G148" s="251">
        <f t="shared" si="41"/>
        <v>3720</v>
      </c>
      <c r="H148" s="265">
        <f t="shared" si="42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40"/>
        <v>-33.000000000000362</v>
      </c>
      <c r="G149" s="251">
        <f t="shared" si="41"/>
        <v>3720</v>
      </c>
      <c r="H149" s="265">
        <f t="shared" si="42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40"/>
        <v>-211.50000000000003</v>
      </c>
      <c r="G150" s="251">
        <f t="shared" si="41"/>
        <v>3720</v>
      </c>
      <c r="H150" s="265">
        <f t="shared" si="42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40"/>
        <v>-144.00000000000011</v>
      </c>
      <c r="G151" s="251">
        <f t="shared" si="41"/>
        <v>3720</v>
      </c>
      <c r="H151" s="265">
        <f t="shared" si="42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40"/>
        <v>-73.500000000000298</v>
      </c>
      <c r="G152" s="251">
        <f t="shared" si="41"/>
        <v>3720</v>
      </c>
      <c r="H152" s="265">
        <f t="shared" si="42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40"/>
        <v>-104.53499999999991</v>
      </c>
      <c r="G153" s="251">
        <f t="shared" si="41"/>
        <v>3694.0349999999999</v>
      </c>
      <c r="H153" s="265">
        <f t="shared" si="42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40"/>
        <v>-164.53499999999968</v>
      </c>
      <c r="G154" s="251">
        <f t="shared" si="41"/>
        <v>3694.0349999999999</v>
      </c>
      <c r="H154" s="265">
        <f t="shared" si="42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40"/>
        <v>8.2949999999998525</v>
      </c>
      <c r="G155" s="251">
        <f t="shared" si="41"/>
        <v>3639.7050000000004</v>
      </c>
      <c r="H155" s="265">
        <f t="shared" si="42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40"/>
        <v>69.794999999999874</v>
      </c>
      <c r="G156" s="251">
        <f t="shared" si="41"/>
        <v>3639.7050000000004</v>
      </c>
      <c r="H156" s="265">
        <f t="shared" si="42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40"/>
        <v>589.25999999999976</v>
      </c>
      <c r="G157" s="251">
        <f t="shared" si="41"/>
        <v>2250.7400000000002</v>
      </c>
      <c r="H157" s="265">
        <f t="shared" si="42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120" priority="84">
      <formula>F87&gt;0</formula>
    </cfRule>
    <cfRule type="expression" dxfId="1119" priority="85">
      <formula>F87&lt;0</formula>
    </cfRule>
  </conditionalFormatting>
  <conditionalFormatting sqref="Q7">
    <cfRule type="expression" dxfId="1118" priority="72">
      <formula>Q7&gt;0</formula>
    </cfRule>
    <cfRule type="expression" dxfId="1117" priority="73">
      <formula>Q7&lt;0</formula>
    </cfRule>
  </conditionalFormatting>
  <conditionalFormatting sqref="Q8">
    <cfRule type="expression" dxfId="1116" priority="70">
      <formula>Q8&gt;0</formula>
    </cfRule>
    <cfRule type="expression" dxfId="1115" priority="71">
      <formula>Q8&lt;0</formula>
    </cfRule>
  </conditionalFormatting>
  <conditionalFormatting sqref="F123:F135">
    <cfRule type="expression" dxfId="1114" priority="68">
      <formula>F123&gt;0</formula>
    </cfRule>
    <cfRule type="expression" dxfId="1113" priority="69">
      <formula>F123&lt;0</formula>
    </cfRule>
  </conditionalFormatting>
  <conditionalFormatting sqref="H123:H135">
    <cfRule type="expression" dxfId="1112" priority="66">
      <formula>H123&gt;0</formula>
    </cfRule>
    <cfRule type="expression" dxfId="1111" priority="67">
      <formula>H123&lt;0</formula>
    </cfRule>
  </conditionalFormatting>
  <conditionalFormatting sqref="H139:H142">
    <cfRule type="expression" dxfId="1110" priority="62">
      <formula>H139&gt;0</formula>
    </cfRule>
    <cfRule type="expression" dxfId="1109" priority="63">
      <formula>H139&lt;0</formula>
    </cfRule>
  </conditionalFormatting>
  <conditionalFormatting sqref="F139:F142">
    <cfRule type="expression" dxfId="1108" priority="64">
      <formula>F139&gt;0</formula>
    </cfRule>
    <cfRule type="expression" dxfId="1107" priority="65">
      <formula>F139&lt;0</formula>
    </cfRule>
  </conditionalFormatting>
  <conditionalFormatting sqref="M165">
    <cfRule type="expression" dxfId="1106" priority="60">
      <formula>M165&gt;0</formula>
    </cfRule>
    <cfRule type="expression" dxfId="1105" priority="61">
      <formula>M165&lt;0</formula>
    </cfRule>
  </conditionalFormatting>
  <conditionalFormatting sqref="F39:F40 F47:F84">
    <cfRule type="expression" dxfId="1104" priority="58">
      <formula>F39&gt;0</formula>
    </cfRule>
    <cfRule type="expression" dxfId="1103" priority="59">
      <formula>F39&lt;0</formula>
    </cfRule>
  </conditionalFormatting>
  <conditionalFormatting sqref="H39:H40 H47:H84">
    <cfRule type="expression" dxfId="1102" priority="56">
      <formula>H39&gt;0</formula>
    </cfRule>
    <cfRule type="expression" dxfId="1101" priority="57">
      <formula>H39&lt;0</formula>
    </cfRule>
  </conditionalFormatting>
  <conditionalFormatting sqref="Q10">
    <cfRule type="expression" dxfId="1100" priority="54">
      <formula>Q10&gt;0</formula>
    </cfRule>
    <cfRule type="expression" dxfId="1099" priority="55">
      <formula>Q10&lt;0</formula>
    </cfRule>
  </conditionalFormatting>
  <conditionalFormatting sqref="F41:F46">
    <cfRule type="expression" dxfId="1098" priority="52">
      <formula>F41&gt;0</formula>
    </cfRule>
    <cfRule type="expression" dxfId="1097" priority="53">
      <formula>F41&lt;0</formula>
    </cfRule>
  </conditionalFormatting>
  <conditionalFormatting sqref="H41:H46">
    <cfRule type="expression" dxfId="1096" priority="50">
      <formula>H41&gt;0</formula>
    </cfRule>
    <cfRule type="expression" dxfId="1095" priority="51">
      <formula>H41&lt;0</formula>
    </cfRule>
  </conditionalFormatting>
  <conditionalFormatting sqref="K44:K51">
    <cfRule type="expression" dxfId="1094" priority="48">
      <formula>K44&gt;0</formula>
    </cfRule>
    <cfRule type="expression" dxfId="1093" priority="49">
      <formula>K44&lt;0</formula>
    </cfRule>
  </conditionalFormatting>
  <conditionalFormatting sqref="K52:K84">
    <cfRule type="expression" dxfId="1092" priority="46">
      <formula>K52&gt;0</formula>
    </cfRule>
    <cfRule type="expression" dxfId="1091" priority="47">
      <formula>K52&lt;0</formula>
    </cfRule>
  </conditionalFormatting>
  <conditionalFormatting sqref="F85:F86">
    <cfRule type="expression" dxfId="1090" priority="43">
      <formula>F85&gt;0</formula>
    </cfRule>
    <cfRule type="expression" dxfId="1089" priority="44">
      <formula>F85&lt;0</formula>
    </cfRule>
  </conditionalFormatting>
  <conditionalFormatting sqref="H85:H86">
    <cfRule type="expression" dxfId="1088" priority="41">
      <formula>H85&gt;0</formula>
    </cfRule>
    <cfRule type="expression" dxfId="1087" priority="42">
      <formula>H85&lt;0</formula>
    </cfRule>
  </conditionalFormatting>
  <conditionalFormatting sqref="K85:K86">
    <cfRule type="expression" dxfId="1086" priority="39">
      <formula>K85&gt;0</formula>
    </cfRule>
    <cfRule type="expression" dxfId="1085" priority="40">
      <formula>K85&lt;0</formula>
    </cfRule>
  </conditionalFormatting>
  <conditionalFormatting sqref="F95:F97 H95:H97 K95:K97">
    <cfRule type="expression" dxfId="1084" priority="35">
      <formula>F95&gt;0</formula>
    </cfRule>
    <cfRule type="expression" dxfId="1083" priority="36">
      <formula>F95&lt;0</formula>
    </cfRule>
  </conditionalFormatting>
  <conditionalFormatting sqref="L87:L93 L118:L120">
    <cfRule type="expression" dxfId="1082" priority="33">
      <formula>L87&gt;0</formula>
    </cfRule>
    <cfRule type="expression" dxfId="1081" priority="34">
      <formula>L87&lt;0</formula>
    </cfRule>
  </conditionalFormatting>
  <conditionalFormatting sqref="L44:L51">
    <cfRule type="expression" dxfId="1080" priority="31">
      <formula>L44&gt;0</formula>
    </cfRule>
    <cfRule type="expression" dxfId="1079" priority="32">
      <formula>L44&lt;0</formula>
    </cfRule>
  </conditionalFormatting>
  <conditionalFormatting sqref="L52:L84">
    <cfRule type="expression" dxfId="1078" priority="29">
      <formula>L52&gt;0</formula>
    </cfRule>
    <cfRule type="expression" dxfId="1077" priority="30">
      <formula>L52&lt;0</formula>
    </cfRule>
  </conditionalFormatting>
  <conditionalFormatting sqref="L85:L86">
    <cfRule type="expression" dxfId="1076" priority="27">
      <formula>L85&gt;0</formula>
    </cfRule>
    <cfRule type="expression" dxfId="1075" priority="28">
      <formula>L85&lt;0</formula>
    </cfRule>
  </conditionalFormatting>
  <conditionalFormatting sqref="L95:L97">
    <cfRule type="expression" dxfId="1074" priority="25">
      <formula>L95&gt;0</formula>
    </cfRule>
    <cfRule type="expression" dxfId="1073" priority="26">
      <formula>L95&lt;0</formula>
    </cfRule>
  </conditionalFormatting>
  <conditionalFormatting sqref="K104:K106 F104:F107 H104:H107">
    <cfRule type="expression" dxfId="1072" priority="23">
      <formula>F104&gt;0</formula>
    </cfRule>
    <cfRule type="expression" dxfId="1071" priority="24">
      <formula>F104&lt;0</formula>
    </cfRule>
  </conditionalFormatting>
  <conditionalFormatting sqref="L104:L106">
    <cfRule type="expression" dxfId="1070" priority="21">
      <formula>L104&gt;0</formula>
    </cfRule>
    <cfRule type="expression" dxfId="1069" priority="22">
      <formula>L104&lt;0</formula>
    </cfRule>
  </conditionalFormatting>
  <conditionalFormatting sqref="K101:K103 F101:F103 H101:H103">
    <cfRule type="expression" dxfId="1068" priority="19">
      <formula>F101&gt;0</formula>
    </cfRule>
    <cfRule type="expression" dxfId="1067" priority="20">
      <formula>F101&lt;0</formula>
    </cfRule>
  </conditionalFormatting>
  <conditionalFormatting sqref="L101:L103">
    <cfRule type="expression" dxfId="1066" priority="17">
      <formula>L101&gt;0</formula>
    </cfRule>
    <cfRule type="expression" dxfId="1065" priority="18">
      <formula>L101&lt;0</formula>
    </cfRule>
  </conditionalFormatting>
  <conditionalFormatting sqref="K98:K100 F98:F100 H98:H100">
    <cfRule type="expression" dxfId="1064" priority="15">
      <formula>F98&gt;0</formula>
    </cfRule>
    <cfRule type="expression" dxfId="1063" priority="16">
      <formula>F98&lt;0</formula>
    </cfRule>
  </conditionalFormatting>
  <conditionalFormatting sqref="L99:L100">
    <cfRule type="expression" dxfId="1062" priority="13">
      <formula>L99&gt;0</formula>
    </cfRule>
    <cfRule type="expression" dxfId="1061" priority="14">
      <formula>L99&lt;0</formula>
    </cfRule>
  </conditionalFormatting>
  <conditionalFormatting sqref="K109:L109 K110:K112 H109:H112 F109:F112">
    <cfRule type="expression" dxfId="1060" priority="7">
      <formula>F109&gt;0</formula>
    </cfRule>
    <cfRule type="expression" dxfId="1059" priority="8">
      <formula>F109&lt;0</formula>
    </cfRule>
  </conditionalFormatting>
  <conditionalFormatting sqref="L110:L112">
    <cfRule type="expression" dxfId="1058" priority="5">
      <formula>L110&gt;0</formula>
    </cfRule>
    <cfRule type="expression" dxfId="1057" priority="6">
      <formula>L110&lt;0</formula>
    </cfRule>
  </conditionalFormatting>
  <conditionalFormatting sqref="K114:K116 H113:H116 F113:F116 K113:L113">
    <cfRule type="expression" dxfId="1056" priority="3">
      <formula>F113&gt;0</formula>
    </cfRule>
    <cfRule type="expression" dxfId="1055" priority="4">
      <formula>F113&lt;0</formula>
    </cfRule>
  </conditionalFormatting>
  <conditionalFormatting sqref="L114:L116">
    <cfRule type="expression" dxfId="1054" priority="1">
      <formula>L114&gt;0</formula>
    </cfRule>
    <cfRule type="expression" dxfId="1053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2" priority="9">
      <formula>F39&gt;0</formula>
    </cfRule>
    <cfRule type="expression" dxfId="1051" priority="10">
      <formula>F39&lt;0</formula>
    </cfRule>
  </conditionalFormatting>
  <conditionalFormatting sqref="F25:F38">
    <cfRule type="expression" dxfId="1050" priority="7">
      <formula>F25&gt;0</formula>
    </cfRule>
    <cfRule type="expression" dxfId="1049" priority="8">
      <formula>F25&lt;0</formula>
    </cfRule>
  </conditionalFormatting>
  <conditionalFormatting sqref="H25:H38">
    <cfRule type="expression" dxfId="1048" priority="5">
      <formula>H25&gt;0</formula>
    </cfRule>
    <cfRule type="expression" dxfId="1047" priority="6">
      <formula>H25&lt;0</formula>
    </cfRule>
  </conditionalFormatting>
  <conditionalFormatting sqref="Q7">
    <cfRule type="expression" dxfId="1046" priority="3">
      <formula>Q7&gt;0</formula>
    </cfRule>
    <cfRule type="expression" dxfId="1045" priority="4">
      <formula>Q7&lt;0</formula>
    </cfRule>
  </conditionalFormatting>
  <conditionalFormatting sqref="Q8">
    <cfRule type="expression" dxfId="1044" priority="1">
      <formula>Q8&gt;0</formula>
    </cfRule>
    <cfRule type="expression" dxfId="104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2" priority="29">
      <formula>F29&gt;0</formula>
    </cfRule>
    <cfRule type="expression" dxfId="1041" priority="30">
      <formula>F29&lt;0</formula>
    </cfRule>
  </conditionalFormatting>
  <conditionalFormatting sqref="Q7">
    <cfRule type="expression" dxfId="1040" priority="27">
      <formula>Q7&gt;0</formula>
    </cfRule>
    <cfRule type="expression" dxfId="1039" priority="28">
      <formula>Q7&lt;0</formula>
    </cfRule>
  </conditionalFormatting>
  <conditionalFormatting sqref="Q8">
    <cfRule type="expression" dxfId="1038" priority="25">
      <formula>Q8&gt;0</formula>
    </cfRule>
    <cfRule type="expression" dxfId="1037" priority="26">
      <formula>Q8&lt;0</formula>
    </cfRule>
  </conditionalFormatting>
  <conditionalFormatting sqref="F96:F110">
    <cfRule type="expression" dxfId="1036" priority="19">
      <formula>F96&gt;0</formula>
    </cfRule>
    <cfRule type="expression" dxfId="1035" priority="20">
      <formula>F96&lt;0</formula>
    </cfRule>
  </conditionalFormatting>
  <conditionalFormatting sqref="H96:H110">
    <cfRule type="expression" dxfId="1034" priority="17">
      <formula>H96&gt;0</formula>
    </cfRule>
    <cfRule type="expression" dxfId="1033" priority="18">
      <formula>H96&lt;0</formula>
    </cfRule>
  </conditionalFormatting>
  <conditionalFormatting sqref="Q10">
    <cfRule type="expression" dxfId="1032" priority="15">
      <formula>Q10&gt;0</formula>
    </cfRule>
    <cfRule type="expression" dxfId="1031" priority="16">
      <formula>Q10&lt;0</formula>
    </cfRule>
  </conditionalFormatting>
  <conditionalFormatting sqref="L29:L38">
    <cfRule type="expression" dxfId="1030" priority="9">
      <formula>L29&gt;0</formula>
    </cfRule>
    <cfRule type="expression" dxfId="1029" priority="10">
      <formula>L29&lt;0</formula>
    </cfRule>
  </conditionalFormatting>
  <conditionalFormatting sqref="F27:F29 H27:H29 J25:K29">
    <cfRule type="expression" dxfId="1028" priority="7">
      <formula>F25&gt;0</formula>
    </cfRule>
    <cfRule type="expression" dxfId="1027" priority="8">
      <formula>F25&lt;0</formula>
    </cfRule>
  </conditionalFormatting>
  <conditionalFormatting sqref="L25:L29">
    <cfRule type="expression" dxfId="1026" priority="5">
      <formula>L25&gt;0</formula>
    </cfRule>
    <cfRule type="expression" dxfId="1025" priority="6">
      <formula>L25&lt;0</formula>
    </cfRule>
  </conditionalFormatting>
  <conditionalFormatting sqref="F25:F26">
    <cfRule type="expression" dxfId="1024" priority="3">
      <formula>F25&gt;0</formula>
    </cfRule>
    <cfRule type="expression" dxfId="1023" priority="4">
      <formula>F25&lt;0</formula>
    </cfRule>
  </conditionalFormatting>
  <conditionalFormatting sqref="H25:H26">
    <cfRule type="expression" dxfId="1022" priority="1">
      <formula>H25&gt;0</formula>
    </cfRule>
    <cfRule type="expression" dxfId="102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97.94</v>
      </c>
      <c r="R4" s="495">
        <v>1.1999999999999999E-3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3917.6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913.32000000000107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913.32000000000107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0.30400628436763605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2.3279558913620584E-2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1187</v>
      </c>
      <c r="W12" s="134"/>
    </row>
    <row r="13" spans="1:23" x14ac:dyDescent="0.25">
      <c r="H13" s="70"/>
      <c r="O13" s="11" t="s">
        <v>952</v>
      </c>
      <c r="Q13" s="2">
        <f>Q4/4.76</f>
        <v>20.57563025210084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107.73400000000001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106.75460000000001</v>
      </c>
      <c r="T20" s="1">
        <v>43304</v>
      </c>
      <c r="U20" s="475" t="s">
        <v>1206</v>
      </c>
      <c r="W20" s="134"/>
    </row>
    <row r="21" spans="1:23" x14ac:dyDescent="0.25">
      <c r="O21" s="81">
        <v>1.08</v>
      </c>
      <c r="P21" s="81">
        <f t="shared" si="1"/>
        <v>105.7752</v>
      </c>
      <c r="W21" s="134"/>
    </row>
    <row r="22" spans="1:23" x14ac:dyDescent="0.25">
      <c r="O22" s="81">
        <v>1.07</v>
      </c>
      <c r="P22" s="81">
        <f t="shared" si="1"/>
        <v>104.7958</v>
      </c>
      <c r="T22" s="156">
        <v>43306</v>
      </c>
      <c r="U22" t="s">
        <v>1207</v>
      </c>
      <c r="W22" s="134"/>
    </row>
    <row r="23" spans="1:23" x14ac:dyDescent="0.25">
      <c r="O23" s="81">
        <v>1.06</v>
      </c>
      <c r="P23" s="81">
        <f t="shared" si="1"/>
        <v>103.8164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102.837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101.85760000000001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100.87820000000001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99.898799999999994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98.919399999999996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97.94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96.960599999999999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95.981200000000001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95.001799999999989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94.02239999999999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93.042999999999992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92.063599999999994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91.084199999999996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90.104799999999997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89.125399999999999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88.146000000000001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2" si="5">C41*(E41-D41)</f>
        <v>0</v>
      </c>
      <c r="G41" s="39">
        <f t="shared" ref="G41:G42" si="6">D41*C41</f>
        <v>0</v>
      </c>
      <c r="H41" s="222">
        <f t="shared" ref="H41:H42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0" priority="29">
      <formula>F60&gt;0</formula>
    </cfRule>
    <cfRule type="expression" dxfId="1019" priority="30">
      <formula>F60&lt;0</formula>
    </cfRule>
  </conditionalFormatting>
  <conditionalFormatting sqref="Q7">
    <cfRule type="expression" dxfId="1018" priority="27">
      <formula>Q7&gt;0</formula>
    </cfRule>
    <cfRule type="expression" dxfId="1017" priority="28">
      <formula>Q7&lt;0</formula>
    </cfRule>
  </conditionalFormatting>
  <conditionalFormatting sqref="Q8">
    <cfRule type="expression" dxfId="1016" priority="25">
      <formula>Q8&gt;0</formula>
    </cfRule>
    <cfRule type="expression" dxfId="1015" priority="26">
      <formula>Q8&lt;0</formula>
    </cfRule>
  </conditionalFormatting>
  <conditionalFormatting sqref="F25:F29 F34:F59">
    <cfRule type="expression" dxfId="1014" priority="23">
      <formula>F25&gt;0</formula>
    </cfRule>
    <cfRule type="expression" dxfId="1013" priority="24">
      <formula>F25&lt;0</formula>
    </cfRule>
  </conditionalFormatting>
  <conditionalFormatting sqref="H25:H29 H34:H59">
    <cfRule type="expression" dxfId="1012" priority="21">
      <formula>H25&gt;0</formula>
    </cfRule>
    <cfRule type="expression" dxfId="1011" priority="22">
      <formula>H25&lt;0</formula>
    </cfRule>
  </conditionalFormatting>
  <conditionalFormatting sqref="F89:F110">
    <cfRule type="expression" dxfId="1010" priority="19">
      <formula>F89&gt;0</formula>
    </cfRule>
    <cfRule type="expression" dxfId="1009" priority="20">
      <formula>F89&lt;0</formula>
    </cfRule>
  </conditionalFormatting>
  <conditionalFormatting sqref="H89:H110">
    <cfRule type="expression" dxfId="1008" priority="17">
      <formula>H89&gt;0</formula>
    </cfRule>
    <cfRule type="expression" dxfId="1007" priority="18">
      <formula>H89&lt;0</formula>
    </cfRule>
  </conditionalFormatting>
  <conditionalFormatting sqref="Q10">
    <cfRule type="expression" dxfId="1006" priority="15">
      <formula>Q10&gt;0</formula>
    </cfRule>
    <cfRule type="expression" dxfId="1005" priority="16">
      <formula>Q10&lt;0</formula>
    </cfRule>
  </conditionalFormatting>
  <conditionalFormatting sqref="J25:J32 J34:J38">
    <cfRule type="expression" dxfId="1004" priority="13">
      <formula>J25&gt;0</formula>
    </cfRule>
    <cfRule type="expression" dxfId="1003" priority="14">
      <formula>J25&lt;0</formula>
    </cfRule>
  </conditionalFormatting>
  <conditionalFormatting sqref="K25:K30">
    <cfRule type="expression" dxfId="1002" priority="11">
      <formula>K25&gt;0</formula>
    </cfRule>
    <cfRule type="expression" dxfId="1001" priority="12">
      <formula>K25&lt;0</formula>
    </cfRule>
  </conditionalFormatting>
  <conditionalFormatting sqref="L25:L38">
    <cfRule type="expression" dxfId="1000" priority="9">
      <formula>L25&gt;0</formula>
    </cfRule>
    <cfRule type="expression" dxfId="999" priority="10">
      <formula>L25&lt;0</formula>
    </cfRule>
  </conditionalFormatting>
  <conditionalFormatting sqref="F30:F33">
    <cfRule type="expression" dxfId="998" priority="7">
      <formula>F30&gt;0</formula>
    </cfRule>
    <cfRule type="expression" dxfId="997" priority="8">
      <formula>F30&lt;0</formula>
    </cfRule>
  </conditionalFormatting>
  <conditionalFormatting sqref="H30:H33">
    <cfRule type="expression" dxfId="996" priority="5">
      <formula>H30&gt;0</formula>
    </cfRule>
    <cfRule type="expression" dxfId="995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1128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1230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4" priority="49">
      <formula>Q7&gt;0</formula>
    </cfRule>
    <cfRule type="expression" dxfId="993" priority="50">
      <formula>Q7&lt;0</formula>
    </cfRule>
  </conditionalFormatting>
  <conditionalFormatting sqref="Q8">
    <cfRule type="expression" dxfId="992" priority="47">
      <formula>Q8&gt;0</formula>
    </cfRule>
    <cfRule type="expression" dxfId="991" priority="48">
      <formula>Q8&lt;0</formula>
    </cfRule>
  </conditionalFormatting>
  <conditionalFormatting sqref="F26:F38">
    <cfRule type="expression" dxfId="990" priority="45">
      <formula>F26&gt;0</formula>
    </cfRule>
    <cfRule type="expression" dxfId="989" priority="46">
      <formula>F26&lt;0</formula>
    </cfRule>
  </conditionalFormatting>
  <conditionalFormatting sqref="H26:H38">
    <cfRule type="expression" dxfId="988" priority="43">
      <formula>H26&gt;0</formula>
    </cfRule>
    <cfRule type="expression" dxfId="987" priority="44">
      <formula>H26&lt;0</formula>
    </cfRule>
  </conditionalFormatting>
  <conditionalFormatting sqref="H25">
    <cfRule type="expression" dxfId="986" priority="23">
      <formula>H25&gt;0</formula>
    </cfRule>
    <cfRule type="expression" dxfId="985" priority="24">
      <formula>H25&lt;0</formula>
    </cfRule>
  </conditionalFormatting>
  <conditionalFormatting sqref="Q10">
    <cfRule type="expression" dxfId="984" priority="37">
      <formula>Q10&gt;0</formula>
    </cfRule>
    <cfRule type="expression" dxfId="983" priority="38">
      <formula>Q10&lt;0</formula>
    </cfRule>
  </conditionalFormatting>
  <conditionalFormatting sqref="F25">
    <cfRule type="expression" dxfId="982" priority="25">
      <formula>F25&gt;0</formula>
    </cfRule>
    <cfRule type="expression" dxfId="981" priority="26">
      <formula>F25&lt;0</formula>
    </cfRule>
  </conditionalFormatting>
  <conditionalFormatting sqref="J65:K72">
    <cfRule type="expression" dxfId="980" priority="19">
      <formula>J65&gt;0</formula>
    </cfRule>
    <cfRule type="expression" dxfId="979" priority="20">
      <formula>J65&lt;0</formula>
    </cfRule>
  </conditionalFormatting>
  <conditionalFormatting sqref="F65:F83 F89">
    <cfRule type="expression" dxfId="978" priority="17">
      <formula>F65&gt;0</formula>
    </cfRule>
    <cfRule type="expression" dxfId="977" priority="18">
      <formula>F65&lt;0</formula>
    </cfRule>
  </conditionalFormatting>
  <conditionalFormatting sqref="H65:H83 H89">
    <cfRule type="expression" dxfId="976" priority="15">
      <formula>H65&gt;0</formula>
    </cfRule>
    <cfRule type="expression" dxfId="975" priority="16">
      <formula>H65&lt;0</formula>
    </cfRule>
  </conditionalFormatting>
  <conditionalFormatting sqref="J76:J78">
    <cfRule type="expression" dxfId="974" priority="13">
      <formula>J76&gt;0</formula>
    </cfRule>
    <cfRule type="expression" dxfId="973" priority="14">
      <formula>J76&lt;0</formula>
    </cfRule>
  </conditionalFormatting>
  <conditionalFormatting sqref="K76:K78">
    <cfRule type="expression" dxfId="972" priority="11">
      <formula>K76&gt;0</formula>
    </cfRule>
    <cfRule type="expression" dxfId="971" priority="12">
      <formula>K76&lt;0</formula>
    </cfRule>
  </conditionalFormatting>
  <conditionalFormatting sqref="L65:L78">
    <cfRule type="expression" dxfId="970" priority="9">
      <formula>L65&gt;0</formula>
    </cfRule>
    <cfRule type="expression" dxfId="969" priority="10">
      <formula>L65&lt;0</formula>
    </cfRule>
  </conditionalFormatting>
  <conditionalFormatting sqref="F84:F88">
    <cfRule type="expression" dxfId="968" priority="7">
      <formula>F84&gt;0</formula>
    </cfRule>
    <cfRule type="expression" dxfId="967" priority="8">
      <formula>F84&lt;0</formula>
    </cfRule>
  </conditionalFormatting>
  <conditionalFormatting sqref="H84:H88">
    <cfRule type="expression" dxfId="966" priority="5">
      <formula>H84&gt;0</formula>
    </cfRule>
    <cfRule type="expression" dxfId="965" priority="6">
      <formula>H84&lt;0</formula>
    </cfRule>
  </conditionalFormatting>
  <conditionalFormatting sqref="M65:M78">
    <cfRule type="expression" dxfId="964" priority="3">
      <formula>M65&gt;0</formula>
    </cfRule>
    <cfRule type="expression" dxfId="963" priority="4">
      <formula>M65&lt;0</formula>
    </cfRule>
  </conditionalFormatting>
  <conditionalFormatting sqref="M26:M31">
    <cfRule type="expression" dxfId="962" priority="1">
      <formula>M26&gt;0</formula>
    </cfRule>
    <cfRule type="expression" dxfId="96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227</v>
      </c>
      <c r="AJ2">
        <f>$Q$2*$Q$4</f>
        <v>9159.9599999999991</v>
      </c>
      <c r="AK2">
        <f ca="1">AJ2*EXP(-$X$2 * AI2/365.25)</f>
        <v>17922.435552467163</v>
      </c>
      <c r="AM2" s="2">
        <f>Q10</f>
        <v>0</v>
      </c>
      <c r="AO2">
        <f ca="1" xml:space="preserve"> (SUM(AB:AB) - SUM(AE:AE) - SUM(AH:AH) - SUM(AK:AK))/SUM(AB:AB)</f>
        <v>-0.51467539608419866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227</v>
      </c>
      <c r="AJ3">
        <f t="shared" ref="AJ3:AJ17" si="11">$Q$2*$Q$4</f>
        <v>9159.9599999999991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22.899899999999999</v>
      </c>
      <c r="R4" s="495">
        <v>0.02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227</v>
      </c>
      <c r="AJ4">
        <f t="shared" si="11"/>
        <v>9159.9599999999991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9159.9599999999991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227</v>
      </c>
      <c r="AJ5">
        <f t="shared" si="11"/>
        <v>9159.9599999999991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227</v>
      </c>
      <c r="AJ6">
        <f t="shared" si="11"/>
        <v>9159.9599999999991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-2689.7799999999952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227</v>
      </c>
      <c r="AJ7">
        <f t="shared" si="11"/>
        <v>9159.9599999999991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-2689.7799999999952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227</v>
      </c>
      <c r="AJ8">
        <f t="shared" si="11"/>
        <v>9159.9599999999991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-0.22699063439366574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227</v>
      </c>
      <c r="AJ9">
        <f t="shared" si="11"/>
        <v>9159.9599999999991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227</v>
      </c>
      <c r="AJ10">
        <f t="shared" si="11"/>
        <v>9159.9599999999991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4.5415045480547957E-2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227</v>
      </c>
      <c r="AJ11">
        <f t="shared" si="11"/>
        <v>9159.9599999999991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1200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227</v>
      </c>
      <c r="AJ12">
        <f t="shared" si="11"/>
        <v>9159.9599999999991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13.470529411764705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227</v>
      </c>
      <c r="AJ13">
        <f t="shared" si="11"/>
        <v>9159.9599999999991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227</v>
      </c>
      <c r="AJ14">
        <f t="shared" si="11"/>
        <v>9159.9599999999991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227</v>
      </c>
      <c r="AJ15">
        <f t="shared" si="11"/>
        <v>9159.9599999999991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227</v>
      </c>
      <c r="AJ16">
        <f t="shared" si="11"/>
        <v>9159.9599999999991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227</v>
      </c>
      <c r="AJ17">
        <f t="shared" si="11"/>
        <v>9159.9599999999991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25.189890000000002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24.960891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24.731892000000002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24.502893</v>
      </c>
      <c r="T22" s="156">
        <v>43288</v>
      </c>
      <c r="U22" t="s">
        <v>1165</v>
      </c>
      <c r="W22" s="134"/>
    </row>
    <row r="23" spans="1:39" x14ac:dyDescent="0.25">
      <c r="O23" s="81">
        <v>1.06</v>
      </c>
      <c r="P23" s="81">
        <f t="shared" si="13"/>
        <v>24.273893999999999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24.044895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23.815895999999999</v>
      </c>
      <c r="T25" s="156">
        <v>43318</v>
      </c>
      <c r="U25" t="s">
        <v>1170</v>
      </c>
      <c r="W25" s="134"/>
    </row>
    <row r="26" spans="1:39" x14ac:dyDescent="0.25">
      <c r="O26" s="81">
        <v>1.03</v>
      </c>
      <c r="P26" s="81">
        <f t="shared" si="13"/>
        <v>23.586897</v>
      </c>
      <c r="W26" s="134"/>
    </row>
    <row r="27" spans="1:39" x14ac:dyDescent="0.25">
      <c r="O27" s="81">
        <v>1.02</v>
      </c>
      <c r="P27" s="81">
        <f t="shared" si="13"/>
        <v>23.357897999999999</v>
      </c>
      <c r="W27" s="134"/>
    </row>
    <row r="28" spans="1:39" x14ac:dyDescent="0.25">
      <c r="O28" s="81">
        <v>1.01</v>
      </c>
      <c r="P28" s="81">
        <f t="shared" si="13"/>
        <v>23.128899000000001</v>
      </c>
      <c r="W28" s="134"/>
    </row>
    <row r="29" spans="1:39" x14ac:dyDescent="0.25">
      <c r="O29" s="81">
        <v>1</v>
      </c>
      <c r="P29" s="81">
        <f t="shared" si="13"/>
        <v>22.899899999999999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22.670900999999997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22.441901999999999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22.212902999999997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21.983903999999999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21.754904999999997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21.525905999999999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21.296907000000001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21.067907999999999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20.838909000000001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20.609909999999999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60" priority="23">
      <formula>F31&gt;0</formula>
    </cfRule>
    <cfRule type="expression" dxfId="959" priority="24">
      <formula>F31&lt;0</formula>
    </cfRule>
  </conditionalFormatting>
  <conditionalFormatting sqref="Q7">
    <cfRule type="expression" dxfId="958" priority="21">
      <formula>Q7&gt;0</formula>
    </cfRule>
    <cfRule type="expression" dxfId="957" priority="22">
      <formula>Q7&lt;0</formula>
    </cfRule>
  </conditionalFormatting>
  <conditionalFormatting sqref="Q8">
    <cfRule type="expression" dxfId="956" priority="19">
      <formula>Q8&gt;0</formula>
    </cfRule>
    <cfRule type="expression" dxfId="955" priority="20">
      <formula>Q8&lt;0</formula>
    </cfRule>
  </conditionalFormatting>
  <conditionalFormatting sqref="F101:F122">
    <cfRule type="expression" dxfId="954" priority="13">
      <formula>F101&gt;0</formula>
    </cfRule>
    <cfRule type="expression" dxfId="953" priority="14">
      <formula>F101&lt;0</formula>
    </cfRule>
  </conditionalFormatting>
  <conditionalFormatting sqref="H101:H122">
    <cfRule type="expression" dxfId="952" priority="11">
      <formula>H101&gt;0</formula>
    </cfRule>
    <cfRule type="expression" dxfId="951" priority="12">
      <formula>H101&lt;0</formula>
    </cfRule>
  </conditionalFormatting>
  <conditionalFormatting sqref="Q10">
    <cfRule type="expression" dxfId="950" priority="9">
      <formula>Q10&gt;0</formula>
    </cfRule>
    <cfRule type="expression" dxfId="949" priority="10">
      <formula>Q10&lt;0</formula>
    </cfRule>
  </conditionalFormatting>
  <conditionalFormatting sqref="J31:J44">
    <cfRule type="expression" dxfId="948" priority="7">
      <formula>J31&gt;0</formula>
    </cfRule>
    <cfRule type="expression" dxfId="947" priority="8">
      <formula>J31&lt;0</formula>
    </cfRule>
  </conditionalFormatting>
  <conditionalFormatting sqref="K31:K44">
    <cfRule type="expression" dxfId="946" priority="5">
      <formula>K31&gt;0</formula>
    </cfRule>
    <cfRule type="expression" dxfId="945" priority="6">
      <formula>K31&lt;0</formula>
    </cfRule>
  </conditionalFormatting>
  <conditionalFormatting sqref="L31:L44">
    <cfRule type="expression" dxfId="944" priority="3">
      <formula>L31&gt;0</formula>
    </cfRule>
    <cfRule type="expression" dxfId="943" priority="4">
      <formula>L31&lt;0</formula>
    </cfRule>
  </conditionalFormatting>
  <conditionalFormatting sqref="H66:H72 F66:F72">
    <cfRule type="expression" dxfId="942" priority="1">
      <formula>F66&gt;0</formula>
    </cfRule>
    <cfRule type="expression" dxfId="941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40" priority="137">
      <formula>F30&gt;0</formula>
    </cfRule>
    <cfRule type="expression" dxfId="939" priority="138">
      <formula>F30&lt;0</formula>
    </cfRule>
  </conditionalFormatting>
  <conditionalFormatting sqref="H47:H58">
    <cfRule type="expression" dxfId="938" priority="129">
      <formula>H47&gt;0</formula>
    </cfRule>
    <cfRule type="expression" dxfId="937" priority="130">
      <formula>H47&lt;0</formula>
    </cfRule>
  </conditionalFormatting>
  <conditionalFormatting sqref="H59">
    <cfRule type="expression" dxfId="936" priority="119">
      <formula>H59&gt;0</formula>
    </cfRule>
    <cfRule type="expression" dxfId="935" priority="120">
      <formula>H59&lt;0</formula>
    </cfRule>
  </conditionalFormatting>
  <conditionalFormatting sqref="H60">
    <cfRule type="expression" dxfId="934" priority="115">
      <formula>H60&gt;0</formula>
    </cfRule>
    <cfRule type="expression" dxfId="933" priority="116">
      <formula>H60&lt;0</formula>
    </cfRule>
  </conditionalFormatting>
  <conditionalFormatting sqref="H61:H66">
    <cfRule type="expression" dxfId="932" priority="111">
      <formula>H61&gt;0</formula>
    </cfRule>
    <cfRule type="expression" dxfId="931" priority="112">
      <formula>H61&lt;0</formula>
    </cfRule>
  </conditionalFormatting>
  <conditionalFormatting sqref="Q8">
    <cfRule type="expression" dxfId="930" priority="95">
      <formula>Q8&gt;0</formula>
    </cfRule>
    <cfRule type="expression" dxfId="929" priority="96">
      <formula>Q8&lt;0</formula>
    </cfRule>
  </conditionalFormatting>
  <conditionalFormatting sqref="Q7">
    <cfRule type="expression" dxfId="928" priority="97">
      <formula>Q7&gt;0</formula>
    </cfRule>
    <cfRule type="expression" dxfId="927" priority="98">
      <formula>Q7&lt;0</formula>
    </cfRule>
  </conditionalFormatting>
  <conditionalFormatting sqref="F178 H178">
    <cfRule type="expression" dxfId="926" priority="93">
      <formula>F178&gt;0</formula>
    </cfRule>
    <cfRule type="expression" dxfId="925" priority="94">
      <formula>F178&lt;0</formula>
    </cfRule>
  </conditionalFormatting>
  <conditionalFormatting sqref="Q10">
    <cfRule type="expression" dxfId="924" priority="87">
      <formula>Q10&gt;0</formula>
    </cfRule>
    <cfRule type="expression" dxfId="923" priority="88">
      <formula>Q10&lt;0</formula>
    </cfRule>
  </conditionalFormatting>
  <conditionalFormatting sqref="Q9">
    <cfRule type="expression" dxfId="922" priority="81">
      <formula>Q9&gt;0</formula>
    </cfRule>
    <cfRule type="expression" dxfId="921" priority="82">
      <formula>Q9&lt;0</formula>
    </cfRule>
  </conditionalFormatting>
  <conditionalFormatting sqref="F201:F248">
    <cfRule type="expression" dxfId="920" priority="41">
      <formula>F201&gt;0</formula>
    </cfRule>
    <cfRule type="expression" dxfId="919" priority="42">
      <formula>F201&lt;0</formula>
    </cfRule>
  </conditionalFormatting>
  <conditionalFormatting sqref="H201:H248">
    <cfRule type="expression" dxfId="918" priority="39">
      <formula>H201&gt;0</formula>
    </cfRule>
    <cfRule type="expression" dxfId="917" priority="40">
      <formula>H201&lt;0</formula>
    </cfRule>
  </conditionalFormatting>
  <conditionalFormatting sqref="J208">
    <cfRule type="expression" dxfId="916" priority="37">
      <formula>J208&gt;0</formula>
    </cfRule>
    <cfRule type="expression" dxfId="915" priority="38">
      <formula>J208&lt;0</formula>
    </cfRule>
  </conditionalFormatting>
  <conditionalFormatting sqref="J214:J215">
    <cfRule type="expression" dxfId="914" priority="35">
      <formula>J214&gt;0</formula>
    </cfRule>
    <cfRule type="expression" dxfId="913" priority="36">
      <formula>J214&lt;0</formula>
    </cfRule>
  </conditionalFormatting>
  <conditionalFormatting sqref="J216">
    <cfRule type="expression" dxfId="912" priority="33">
      <formula>J216&gt;0</formula>
    </cfRule>
    <cfRule type="expression" dxfId="911" priority="34">
      <formula>J216&lt;0</formula>
    </cfRule>
  </conditionalFormatting>
  <conditionalFormatting sqref="J217:J219 J221:J224">
    <cfRule type="expression" dxfId="910" priority="31">
      <formula>J217&gt;0</formula>
    </cfRule>
    <cfRule type="expression" dxfId="909" priority="32">
      <formula>J217&lt;0</formula>
    </cfRule>
  </conditionalFormatting>
  <conditionalFormatting sqref="K208">
    <cfRule type="expression" dxfId="908" priority="29">
      <formula>K208&gt;0</formula>
    </cfRule>
    <cfRule type="expression" dxfId="907" priority="30">
      <formula>K208&lt;0</formula>
    </cfRule>
  </conditionalFormatting>
  <conditionalFormatting sqref="K214:K215">
    <cfRule type="expression" dxfId="906" priority="27">
      <formula>K214&gt;0</formula>
    </cfRule>
    <cfRule type="expression" dxfId="905" priority="28">
      <formula>K214&lt;0</formula>
    </cfRule>
  </conditionalFormatting>
  <conditionalFormatting sqref="K216">
    <cfRule type="expression" dxfId="904" priority="25">
      <formula>K216&gt;0</formula>
    </cfRule>
    <cfRule type="expression" dxfId="903" priority="26">
      <formula>K216&lt;0</formula>
    </cfRule>
  </conditionalFormatting>
  <conditionalFormatting sqref="K217:K224">
    <cfRule type="expression" dxfId="902" priority="23">
      <formula>K217&gt;0</formula>
    </cfRule>
    <cfRule type="expression" dxfId="901" priority="24">
      <formula>K217&lt;0</formula>
    </cfRule>
  </conditionalFormatting>
  <conditionalFormatting sqref="L208">
    <cfRule type="expression" dxfId="900" priority="21">
      <formula>L208&gt;0</formula>
    </cfRule>
    <cfRule type="expression" dxfId="899" priority="22">
      <formula>L208&lt;0</formula>
    </cfRule>
  </conditionalFormatting>
  <conditionalFormatting sqref="L214:L215">
    <cfRule type="expression" dxfId="898" priority="19">
      <formula>L214&gt;0</formula>
    </cfRule>
    <cfRule type="expression" dxfId="897" priority="20">
      <formula>L214&lt;0</formula>
    </cfRule>
  </conditionalFormatting>
  <conditionalFormatting sqref="L216">
    <cfRule type="expression" dxfId="896" priority="17">
      <formula>L216&gt;0</formula>
    </cfRule>
    <cfRule type="expression" dxfId="895" priority="18">
      <formula>L216&lt;0</formula>
    </cfRule>
  </conditionalFormatting>
  <conditionalFormatting sqref="L217:L224">
    <cfRule type="expression" dxfId="894" priority="15">
      <formula>L217&gt;0</formula>
    </cfRule>
    <cfRule type="expression" dxfId="893" priority="16">
      <formula>L217&lt;0</formula>
    </cfRule>
  </conditionalFormatting>
  <conditionalFormatting sqref="K225">
    <cfRule type="expression" dxfId="892" priority="13">
      <formula>K225&gt;0</formula>
    </cfRule>
    <cfRule type="expression" dxfId="891" priority="14">
      <formula>K225&lt;0</formula>
    </cfRule>
  </conditionalFormatting>
  <conditionalFormatting sqref="L225:L232">
    <cfRule type="expression" dxfId="890" priority="11">
      <formula>L225&gt;0</formula>
    </cfRule>
    <cfRule type="expression" dxfId="889" priority="12">
      <formula>L225&lt;0</formula>
    </cfRule>
  </conditionalFormatting>
  <conditionalFormatting sqref="K226">
    <cfRule type="expression" dxfId="888" priority="9">
      <formula>K226&gt;0</formula>
    </cfRule>
    <cfRule type="expression" dxfId="887" priority="10">
      <formula>K226&lt;0</formula>
    </cfRule>
  </conditionalFormatting>
  <conditionalFormatting sqref="K227">
    <cfRule type="expression" dxfId="886" priority="7">
      <formula>K227&gt;0</formula>
    </cfRule>
    <cfRule type="expression" dxfId="885" priority="8">
      <formula>K227&lt;0</formula>
    </cfRule>
  </conditionalFormatting>
  <conditionalFormatting sqref="K228:K248">
    <cfRule type="expression" dxfId="884" priority="5">
      <formula>K228&gt;0</formula>
    </cfRule>
    <cfRule type="expression" dxfId="883" priority="6">
      <formula>K228&lt;0</formula>
    </cfRule>
  </conditionalFormatting>
  <conditionalFormatting sqref="L233:L237">
    <cfRule type="expression" dxfId="882" priority="3">
      <formula>L233&gt;0</formula>
    </cfRule>
    <cfRule type="expression" dxfId="881" priority="4">
      <formula>L233&lt;0</formula>
    </cfRule>
  </conditionalFormatting>
  <conditionalFormatting sqref="L238:L243">
    <cfRule type="expression" dxfId="880" priority="1">
      <formula>L238&gt;0</formula>
    </cfRule>
    <cfRule type="expression" dxfId="87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8" priority="11">
      <formula>F27&gt;0</formula>
    </cfRule>
    <cfRule type="expression" dxfId="877" priority="12">
      <formula>F27&lt;0</formula>
    </cfRule>
  </conditionalFormatting>
  <conditionalFormatting sqref="H27:H29">
    <cfRule type="expression" dxfId="876" priority="9">
      <formula>H27&gt;0</formula>
    </cfRule>
    <cfRule type="expression" dxfId="875" priority="10">
      <formula>H27&lt;0</formula>
    </cfRule>
  </conditionalFormatting>
  <conditionalFormatting sqref="F23:F26">
    <cfRule type="expression" dxfId="874" priority="7">
      <formula>F23&gt;0</formula>
    </cfRule>
    <cfRule type="expression" dxfId="873" priority="8">
      <formula>F23&lt;0</formula>
    </cfRule>
  </conditionalFormatting>
  <conditionalFormatting sqref="H23:H26">
    <cfRule type="expression" dxfId="872" priority="5">
      <formula>H23&gt;0</formula>
    </cfRule>
    <cfRule type="expression" dxfId="871" priority="6">
      <formula>H23&lt;0</formula>
    </cfRule>
  </conditionalFormatting>
  <conditionalFormatting sqref="Q8">
    <cfRule type="expression" dxfId="870" priority="1">
      <formula>Q8&gt;0</formula>
    </cfRule>
    <cfRule type="expression" dxfId="869" priority="2">
      <formula>Q8&lt;0</formula>
    </cfRule>
  </conditionalFormatting>
  <conditionalFormatting sqref="Q7">
    <cfRule type="expression" dxfId="868" priority="3">
      <formula>Q7&gt;0</formula>
    </cfRule>
    <cfRule type="expression" dxfId="86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66" priority="7">
      <formula>F21&gt;0</formula>
    </cfRule>
    <cfRule type="expression" dxfId="865" priority="8">
      <formula>F21&lt;0</formula>
    </cfRule>
  </conditionalFormatting>
  <conditionalFormatting sqref="F22">
    <cfRule type="expression" dxfId="864" priority="5">
      <formula>F22&gt;0</formula>
    </cfRule>
    <cfRule type="expression" dxfId="863" priority="6">
      <formula>F22&lt;0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8" priority="17">
      <formula>F38&gt;0</formula>
    </cfRule>
    <cfRule type="expression" dxfId="857" priority="18">
      <formula>F38&lt;0</formula>
    </cfRule>
  </conditionalFormatting>
  <conditionalFormatting sqref="H38:H72">
    <cfRule type="expression" dxfId="856" priority="9">
      <formula>H38&gt;0</formula>
    </cfRule>
    <cfRule type="expression" dxfId="855" priority="10">
      <formula>H38&lt;0</formula>
    </cfRule>
  </conditionalFormatting>
  <conditionalFormatting sqref="F21:F37">
    <cfRule type="expression" dxfId="854" priority="7">
      <formula>F21&gt;0</formula>
    </cfRule>
    <cfRule type="expression" dxfId="853" priority="8">
      <formula>F21&lt;0</formula>
    </cfRule>
  </conditionalFormatting>
  <conditionalFormatting sqref="H21:H37">
    <cfRule type="expression" dxfId="852" priority="5">
      <formula>H21&gt;0</formula>
    </cfRule>
    <cfRule type="expression" dxfId="851" priority="6">
      <formula>H21&lt;0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46" priority="11">
      <formula>F24&gt;0</formula>
    </cfRule>
    <cfRule type="expression" dxfId="845" priority="12">
      <formula>F24&lt;0</formula>
    </cfRule>
  </conditionalFormatting>
  <conditionalFormatting sqref="H27:H30">
    <cfRule type="expression" dxfId="844" priority="9">
      <formula>H27&gt;0</formula>
    </cfRule>
    <cfRule type="expression" dxfId="843" priority="10">
      <formula>H27&lt;0</formula>
    </cfRule>
  </conditionalFormatting>
  <conditionalFormatting sqref="F25">
    <cfRule type="expression" dxfId="842" priority="7">
      <formula>F25&gt;0</formula>
    </cfRule>
    <cfRule type="expression" dxfId="841" priority="8">
      <formula>F25&lt;0</formula>
    </cfRule>
  </conditionalFormatting>
  <conditionalFormatting sqref="H24:H26">
    <cfRule type="expression" dxfId="840" priority="5">
      <formula>H24&gt;0</formula>
    </cfRule>
    <cfRule type="expression" dxfId="839" priority="6">
      <formula>H24&lt;0</formula>
    </cfRule>
  </conditionalFormatting>
  <conditionalFormatting sqref="Q7">
    <cfRule type="expression" dxfId="838" priority="3">
      <formula>Q7&gt;0</formula>
    </cfRule>
    <cfRule type="expression" dxfId="837" priority="4">
      <formula>Q7&lt;0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34" priority="17">
      <formula>F28&gt;0</formula>
    </cfRule>
    <cfRule type="expression" dxfId="833" priority="18">
      <formula>F28&lt;0</formula>
    </cfRule>
  </conditionalFormatting>
  <conditionalFormatting sqref="F28 F33:F35">
    <cfRule type="expression" dxfId="832" priority="19">
      <formula>F28&gt;0</formula>
    </cfRule>
    <cfRule type="expression" dxfId="831" priority="20">
      <formula>F28&lt;0</formula>
    </cfRule>
  </conditionalFormatting>
  <conditionalFormatting sqref="H28 H33:H35">
    <cfRule type="expression" dxfId="830" priority="15">
      <formula>H28&gt;0</formula>
    </cfRule>
    <cfRule type="expression" dxfId="829" priority="16">
      <formula>H28&lt;0</formula>
    </cfRule>
  </conditionalFormatting>
  <conditionalFormatting sqref="F21:F27">
    <cfRule type="expression" dxfId="828" priority="13">
      <formula>F21&gt;0</formula>
    </cfRule>
    <cfRule type="expression" dxfId="827" priority="14">
      <formula>F21&lt;0</formula>
    </cfRule>
  </conditionalFormatting>
  <conditionalFormatting sqref="H21:H27">
    <cfRule type="expression" dxfId="826" priority="11">
      <formula>H21&gt;0</formula>
    </cfRule>
    <cfRule type="expression" dxfId="825" priority="12">
      <formula>H21&lt;0</formula>
    </cfRule>
  </conditionalFormatting>
  <conditionalFormatting sqref="Q8">
    <cfRule type="expression" dxfId="824" priority="7">
      <formula>Q8&gt;0</formula>
    </cfRule>
    <cfRule type="expression" dxfId="823" priority="8">
      <formula>Q8&lt;0</formula>
    </cfRule>
  </conditionalFormatting>
  <conditionalFormatting sqref="Q7">
    <cfRule type="expression" dxfId="822" priority="9">
      <formula>Q7&gt;0</formula>
    </cfRule>
    <cfRule type="expression" dxfId="821" priority="10">
      <formula>Q7&lt;0</formula>
    </cfRule>
  </conditionalFormatting>
  <conditionalFormatting sqref="F29:F32">
    <cfRule type="expression" dxfId="820" priority="5">
      <formula>F29&gt;0</formula>
    </cfRule>
    <cfRule type="expression" dxfId="819" priority="6">
      <formula>F29&lt;0</formula>
    </cfRule>
  </conditionalFormatting>
  <conditionalFormatting sqref="H29:H32">
    <cfRule type="expression" dxfId="818" priority="3">
      <formula>H29&gt;0</formula>
    </cfRule>
    <cfRule type="expression" dxfId="817" priority="4">
      <formula>H29&lt;0</formula>
    </cfRule>
  </conditionalFormatting>
  <conditionalFormatting sqref="M37">
    <cfRule type="expression" dxfId="816" priority="1">
      <formula>M37&gt;0</formula>
    </cfRule>
    <cfRule type="expression" dxfId="81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814" priority="47">
      <formula>F26&gt;0</formula>
    </cfRule>
    <cfRule type="expression" dxfId="81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12" priority="35">
      <formula>F22&gt;0</formula>
    </cfRule>
    <cfRule type="expression" dxfId="811" priority="36">
      <formula>F22&lt;0</formula>
    </cfRule>
  </conditionalFormatting>
  <conditionalFormatting sqref="H22:H25">
    <cfRule type="expression" dxfId="810" priority="33">
      <formula>H22&gt;0</formula>
    </cfRule>
    <cfRule type="expression" dxfId="809" priority="34">
      <formula>H22&lt;0</formula>
    </cfRule>
  </conditionalFormatting>
  <conditionalFormatting sqref="Q8">
    <cfRule type="expression" dxfId="808" priority="29">
      <formula>Q8&gt;0</formula>
    </cfRule>
    <cfRule type="expression" dxfId="807" priority="30">
      <formula>Q8&lt;0</formula>
    </cfRule>
  </conditionalFormatting>
  <conditionalFormatting sqref="Q7">
    <cfRule type="expression" dxfId="806" priority="31">
      <formula>Q7&gt;0</formula>
    </cfRule>
    <cfRule type="expression" dxfId="805" priority="32">
      <formula>Q7&lt;0</formula>
    </cfRule>
  </conditionalFormatting>
  <conditionalFormatting sqref="F72:F74">
    <cfRule type="expression" dxfId="804" priority="27">
      <formula>F72&gt;0</formula>
    </cfRule>
    <cfRule type="expression" dxfId="803" priority="28">
      <formula>F72&lt;0</formula>
    </cfRule>
  </conditionalFormatting>
  <conditionalFormatting sqref="F75:F82">
    <cfRule type="expression" dxfId="802" priority="23">
      <formula>F75&gt;0</formula>
    </cfRule>
    <cfRule type="expression" dxfId="801" priority="24">
      <formula>F75&lt;0</formula>
    </cfRule>
  </conditionalFormatting>
  <conditionalFormatting sqref="F75:F82">
    <cfRule type="expression" dxfId="800" priority="25">
      <formula>F75&gt;0</formula>
    </cfRule>
    <cfRule type="expression" dxfId="799" priority="26">
      <formula>F75&lt;0</formula>
    </cfRule>
  </conditionalFormatting>
  <conditionalFormatting sqref="H72:H82">
    <cfRule type="expression" dxfId="798" priority="21">
      <formula>H72&gt;0</formula>
    </cfRule>
    <cfRule type="expression" dxfId="797" priority="22">
      <formula>H72&lt;0</formula>
    </cfRule>
  </conditionalFormatting>
  <conditionalFormatting sqref="F68:F71">
    <cfRule type="expression" dxfId="796" priority="19">
      <formula>F68&gt;0</formula>
    </cfRule>
    <cfRule type="expression" dxfId="795" priority="20">
      <formula>F68&lt;0</formula>
    </cfRule>
  </conditionalFormatting>
  <conditionalFormatting sqref="H68:H71">
    <cfRule type="expression" dxfId="794" priority="17">
      <formula>H68&gt;0</formula>
    </cfRule>
    <cfRule type="expression" dxfId="793" priority="18">
      <formula>H68&lt;0</formula>
    </cfRule>
  </conditionalFormatting>
  <conditionalFormatting sqref="Q10">
    <cfRule type="expression" dxfId="792" priority="15">
      <formula>Q10&gt;0</formula>
    </cfRule>
    <cfRule type="expression" dxfId="791" priority="16">
      <formula>Q10&lt;0</formula>
    </cfRule>
  </conditionalFormatting>
  <conditionalFormatting sqref="H43 F43">
    <cfRule type="expression" dxfId="790" priority="11">
      <formula>F43&gt;0</formula>
    </cfRule>
    <cfRule type="expression" dxfId="789" priority="12">
      <formula>F43&lt;0</formula>
    </cfRule>
  </conditionalFormatting>
  <conditionalFormatting sqref="H37:H39 F37:F39">
    <cfRule type="expression" dxfId="788" priority="9">
      <formula>F37&gt;0</formula>
    </cfRule>
    <cfRule type="expression" dxfId="787" priority="10">
      <formula>F37&lt;0</formula>
    </cfRule>
  </conditionalFormatting>
  <conditionalFormatting sqref="H35:H36 F35:F36">
    <cfRule type="expression" dxfId="786" priority="7">
      <formula>F35&gt;0</formula>
    </cfRule>
    <cfRule type="expression" dxfId="785" priority="8">
      <formula>F35&lt;0</formula>
    </cfRule>
  </conditionalFormatting>
  <conditionalFormatting sqref="H41:H42 F41:F42 J40:J41">
    <cfRule type="expression" dxfId="784" priority="5">
      <formula>F40&gt;0</formula>
    </cfRule>
    <cfRule type="expression" dxfId="783" priority="6">
      <formula>F40&lt;0</formula>
    </cfRule>
  </conditionalFormatting>
  <conditionalFormatting sqref="H40 F40">
    <cfRule type="expression" dxfId="782" priority="3">
      <formula>F40&gt;0</formula>
    </cfRule>
    <cfRule type="expression" dxfId="781" priority="4">
      <formula>F40&lt;0</formula>
    </cfRule>
  </conditionalFormatting>
  <conditionalFormatting sqref="J42:J45">
    <cfRule type="expression" dxfId="780" priority="1">
      <formula>J42&gt;0</formula>
    </cfRule>
    <cfRule type="expression" dxfId="77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8" priority="29">
      <formula>F40&gt;0</formula>
    </cfRule>
    <cfRule type="expression" dxfId="777" priority="30">
      <formula>F40&lt;0</formula>
    </cfRule>
  </conditionalFormatting>
  <conditionalFormatting sqref="F40:F45">
    <cfRule type="expression" dxfId="776" priority="31">
      <formula>F40&gt;0</formula>
    </cfRule>
    <cfRule type="expression" dxfId="775" priority="32">
      <formula>F40&lt;0</formula>
    </cfRule>
  </conditionalFormatting>
  <conditionalFormatting sqref="H40:H45">
    <cfRule type="expression" dxfId="774" priority="27">
      <formula>H40&gt;0</formula>
    </cfRule>
    <cfRule type="expression" dxfId="773" priority="28">
      <formula>H40&lt;0</formula>
    </cfRule>
  </conditionalFormatting>
  <conditionalFormatting sqref="F23:F39">
    <cfRule type="expression" dxfId="772" priority="13">
      <formula>F23&gt;0</formula>
    </cfRule>
    <cfRule type="expression" dxfId="771" priority="14">
      <formula>F23&lt;0</formula>
    </cfRule>
  </conditionalFormatting>
  <conditionalFormatting sqref="H23:H39">
    <cfRule type="expression" dxfId="770" priority="11">
      <formula>H23&gt;0</formula>
    </cfRule>
    <cfRule type="expression" dxfId="769" priority="12">
      <formula>H23&lt;0</formula>
    </cfRule>
  </conditionalFormatting>
  <conditionalFormatting sqref="Q7">
    <cfRule type="expression" dxfId="768" priority="9">
      <formula>Q7&gt;0</formula>
    </cfRule>
    <cfRule type="expression" dxfId="767" priority="10">
      <formula>Q7&lt;0</formula>
    </cfRule>
  </conditionalFormatting>
  <conditionalFormatting sqref="Q8">
    <cfRule type="expression" dxfId="766" priority="7">
      <formula>Q8&gt;0</formula>
    </cfRule>
    <cfRule type="expression" dxfId="765" priority="8">
      <formula>Q8&lt;0</formula>
    </cfRule>
  </conditionalFormatting>
  <conditionalFormatting sqref="Q10">
    <cfRule type="expression" dxfId="764" priority="1">
      <formula>Q10&gt;0</formula>
    </cfRule>
    <cfRule type="expression" dxfId="76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62" priority="39">
      <formula>Q12&gt;0</formula>
    </cfRule>
    <cfRule type="expression" dxfId="76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60" priority="33">
      <formula>F25&gt;0</formula>
    </cfRule>
    <cfRule type="expression" dxfId="759" priority="34">
      <formula>F25&lt;0</formula>
    </cfRule>
  </conditionalFormatting>
  <conditionalFormatting sqref="F30">
    <cfRule type="expression" dxfId="758" priority="31">
      <formula>F30&gt;0</formula>
    </cfRule>
    <cfRule type="expression" dxfId="757" priority="32">
      <formula>F30&lt;0</formula>
    </cfRule>
  </conditionalFormatting>
  <conditionalFormatting sqref="F31">
    <cfRule type="expression" dxfId="756" priority="29">
      <formula>F31&gt;0</formula>
    </cfRule>
    <cfRule type="expression" dxfId="755" priority="30">
      <formula>F31&lt;0</formula>
    </cfRule>
  </conditionalFormatting>
  <conditionalFormatting sqref="F32:F34">
    <cfRule type="expression" dxfId="754" priority="27">
      <formula>F32&gt;0</formula>
    </cfRule>
    <cfRule type="expression" dxfId="753" priority="28">
      <formula>F32&lt;0</formula>
    </cfRule>
  </conditionalFormatting>
  <conditionalFormatting sqref="H25:H29">
    <cfRule type="expression" dxfId="752" priority="25">
      <formula>H25&gt;0</formula>
    </cfRule>
    <cfRule type="expression" dxfId="751" priority="26">
      <formula>H25&lt;0</formula>
    </cfRule>
  </conditionalFormatting>
  <conditionalFormatting sqref="H30">
    <cfRule type="expression" dxfId="750" priority="23">
      <formula>H30&gt;0</formula>
    </cfRule>
    <cfRule type="expression" dxfId="749" priority="24">
      <formula>H30&lt;0</formula>
    </cfRule>
  </conditionalFormatting>
  <conditionalFormatting sqref="H31">
    <cfRule type="expression" dxfId="748" priority="21">
      <formula>H31&gt;0</formula>
    </cfRule>
    <cfRule type="expression" dxfId="747" priority="22">
      <formula>H31&lt;0</formula>
    </cfRule>
  </conditionalFormatting>
  <conditionalFormatting sqref="H32:H34">
    <cfRule type="expression" dxfId="746" priority="19">
      <formula>H32&gt;0</formula>
    </cfRule>
    <cfRule type="expression" dxfId="745" priority="20">
      <formula>H32&lt;0</formula>
    </cfRule>
  </conditionalFormatting>
  <conditionalFormatting sqref="F35">
    <cfRule type="expression" dxfId="744" priority="17">
      <formula>F35&gt;0</formula>
    </cfRule>
    <cfRule type="expression" dxfId="743" priority="18">
      <formula>F35&lt;0</formula>
    </cfRule>
  </conditionalFormatting>
  <conditionalFormatting sqref="H35">
    <cfRule type="expression" dxfId="742" priority="15">
      <formula>H35&gt;0</formula>
    </cfRule>
    <cfRule type="expression" dxfId="741" priority="16">
      <formula>H35&lt;0</formula>
    </cfRule>
  </conditionalFormatting>
  <conditionalFormatting sqref="F36">
    <cfRule type="expression" dxfId="740" priority="13">
      <formula>F36&gt;0</formula>
    </cfRule>
    <cfRule type="expression" dxfId="739" priority="14">
      <formula>F36&lt;0</formula>
    </cfRule>
  </conditionalFormatting>
  <conditionalFormatting sqref="H36">
    <cfRule type="expression" dxfId="738" priority="11">
      <formula>H36&gt;0</formula>
    </cfRule>
    <cfRule type="expression" dxfId="737" priority="12">
      <formula>H36&lt;0</formula>
    </cfRule>
  </conditionalFormatting>
  <conditionalFormatting sqref="H23:H24">
    <cfRule type="expression" dxfId="736" priority="5">
      <formula>H23&gt;0</formula>
    </cfRule>
    <cfRule type="expression" dxfId="735" priority="6">
      <formula>H23&lt;0</formula>
    </cfRule>
  </conditionalFormatting>
  <conditionalFormatting sqref="F23:F24">
    <cfRule type="expression" dxfId="734" priority="7">
      <formula>F23&gt;0</formula>
    </cfRule>
    <cfRule type="expression" dxfId="733" priority="8">
      <formula>F23&lt;0</formula>
    </cfRule>
  </conditionalFormatting>
  <conditionalFormatting sqref="Q7">
    <cfRule type="expression" dxfId="732" priority="3">
      <formula>Q7&gt;0</formula>
    </cfRule>
    <cfRule type="expression" dxfId="731" priority="4">
      <formula>Q7&lt;0</formula>
    </cfRule>
  </conditionalFormatting>
  <conditionalFormatting sqref="Q8">
    <cfRule type="expression" dxfId="730" priority="1">
      <formula>Q8&gt;0</formula>
    </cfRule>
    <cfRule type="expression" dxfId="72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57.61</v>
      </c>
      <c r="R4" s="475">
        <v>-7.6E-3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6913.2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2779.1599999999953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1174.5799999999936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0.20467987077032324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2.9855927790314183E-2</v>
      </c>
      <c r="R11">
        <v>0.43</v>
      </c>
      <c r="T11" s="83">
        <v>43294</v>
      </c>
      <c r="U11" t="s">
        <v>1178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12.745575221238939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63.371000000000002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62.794900000000005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62.218800000000002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61.642700000000005</v>
      </c>
      <c r="W20" s="2"/>
      <c r="X20" s="134"/>
    </row>
    <row r="21" spans="1:33" x14ac:dyDescent="0.25">
      <c r="P21" s="81">
        <v>1.06</v>
      </c>
      <c r="Q21" s="81">
        <f t="shared" si="2"/>
        <v>61.066600000000001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60.490500000000004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59.914400000000001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59.338300000000004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58.7622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58.186100000000003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57.61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57.033899999999996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56.457799999999999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55.881699999999995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55.305599999999998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54.729499999999994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54.153399999999998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53.577300000000001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53.001200000000004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52.4251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51.849000000000004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1125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1127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832" t="s">
        <v>1261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ref="F52" si="12">C52*(E52-D52)</f>
        <v>1320.9839999999995</v>
      </c>
      <c r="G52" s="39">
        <f t="shared" ref="G52" si="13">D52*C52</f>
        <v>5738.616</v>
      </c>
      <c r="H52" s="222">
        <f t="shared" ref="H52" si="14"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ref="F53:F54" si="15">C53*(E53-D53)</f>
        <v>1227.3839999999993</v>
      </c>
      <c r="G53" s="39">
        <f t="shared" ref="G53:G54" si="16">D53*C53</f>
        <v>5738.616</v>
      </c>
      <c r="H53" s="222">
        <f t="shared" ref="H53:H54" si="17"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ref="F54" si="18">C54*(E54-D54)</f>
        <v>1174.8</v>
      </c>
      <c r="G54" s="39">
        <f t="shared" ref="G54" si="19">D54*C54</f>
        <v>5738.4</v>
      </c>
      <c r="H54" s="222">
        <f t="shared" ref="H54" si="20"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21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21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22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21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22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21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22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21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22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21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22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21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22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21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22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21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23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23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23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23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23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23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728" priority="69">
      <formula>J8&gt;0</formula>
    </cfRule>
    <cfRule type="expression" dxfId="727" priority="70">
      <formula>J8&lt;0</formula>
    </cfRule>
  </conditionalFormatting>
  <conditionalFormatting sqref="Q7">
    <cfRule type="expression" dxfId="726" priority="71">
      <formula>Q7&gt;0</formula>
    </cfRule>
    <cfRule type="expression" dxfId="725" priority="72">
      <formula>Q7&lt;0</formula>
    </cfRule>
  </conditionalFormatting>
  <conditionalFormatting sqref="M62">
    <cfRule type="expression" dxfId="724" priority="59">
      <formula>M62&gt;0</formula>
    </cfRule>
    <cfRule type="expression" dxfId="723" priority="60">
      <formula>M62&lt;0</formula>
    </cfRule>
  </conditionalFormatting>
  <conditionalFormatting sqref="M62">
    <cfRule type="expression" dxfId="722" priority="61">
      <formula>M62&gt;0</formula>
    </cfRule>
    <cfRule type="expression" dxfId="721" priority="62">
      <formula>M62&lt;0</formula>
    </cfRule>
  </conditionalFormatting>
  <conditionalFormatting sqref="F24:F54">
    <cfRule type="expression" dxfId="720" priority="47">
      <formula>F24&gt;0</formula>
    </cfRule>
    <cfRule type="expression" dxfId="719" priority="48">
      <formula>F24&lt;0</formula>
    </cfRule>
  </conditionalFormatting>
  <conditionalFormatting sqref="F24:F54">
    <cfRule type="expression" dxfId="718" priority="49">
      <formula>F24&gt;0</formula>
    </cfRule>
    <cfRule type="expression" dxfId="717" priority="50">
      <formula>F24&lt;0</formula>
    </cfRule>
  </conditionalFormatting>
  <conditionalFormatting sqref="H24:H54">
    <cfRule type="expression" dxfId="716" priority="45">
      <formula>H24&gt;0</formula>
    </cfRule>
    <cfRule type="expression" dxfId="715" priority="46">
      <formula>H24&lt;0</formula>
    </cfRule>
  </conditionalFormatting>
  <conditionalFormatting sqref="J27:J38">
    <cfRule type="expression" dxfId="714" priority="15">
      <formula>J27&gt;0</formula>
    </cfRule>
    <cfRule type="expression" dxfId="713" priority="16">
      <formula>J27&lt;0</formula>
    </cfRule>
  </conditionalFormatting>
  <conditionalFormatting sqref="J27:J38">
    <cfRule type="expression" dxfId="712" priority="17">
      <formula>J27&gt;0</formula>
    </cfRule>
    <cfRule type="expression" dxfId="711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710" priority="11">
      <formula>J39&gt;0</formula>
    </cfRule>
    <cfRule type="expression" dxfId="709" priority="12">
      <formula>J39&lt;0</formula>
    </cfRule>
  </conditionalFormatting>
  <conditionalFormatting sqref="J39">
    <cfRule type="expression" dxfId="708" priority="13">
      <formula>J39&gt;0</formula>
    </cfRule>
    <cfRule type="expression" dxfId="707" priority="14">
      <formula>J39&lt;0</formula>
    </cfRule>
  </conditionalFormatting>
  <conditionalFormatting sqref="J51:J56">
    <cfRule type="expression" dxfId="706" priority="1">
      <formula>J51&gt;0</formula>
    </cfRule>
    <cfRule type="expression" dxfId="705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704" priority="66">
      <formula>F22&gt;0</formula>
    </cfRule>
    <cfRule type="expression" dxfId="70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02" priority="53">
      <formula>F41&gt;0</formula>
    </cfRule>
    <cfRule type="expression" dxfId="701" priority="54">
      <formula>F41&lt;0</formula>
    </cfRule>
  </conditionalFormatting>
  <conditionalFormatting sqref="F41">
    <cfRule type="expression" dxfId="700" priority="57">
      <formula>F41&gt;0</formula>
    </cfRule>
    <cfRule type="expression" dxfId="699" priority="58">
      <formula>F41&lt;0</formula>
    </cfRule>
  </conditionalFormatting>
  <conditionalFormatting sqref="H41">
    <cfRule type="expression" dxfId="698" priority="35">
      <formula>H41&gt;0</formula>
    </cfRule>
    <cfRule type="expression" dxfId="697" priority="36">
      <formula>H41&lt;0</formula>
    </cfRule>
  </conditionalFormatting>
  <conditionalFormatting sqref="F89:F95">
    <cfRule type="expression" dxfId="696" priority="29">
      <formula>F89&gt;0</formula>
    </cfRule>
    <cfRule type="expression" dxfId="695" priority="30">
      <formula>F89&lt;0</formula>
    </cfRule>
  </conditionalFormatting>
  <conditionalFormatting sqref="F96:F110">
    <cfRule type="expression" dxfId="694" priority="25">
      <formula>F96&gt;0</formula>
    </cfRule>
    <cfRule type="expression" dxfId="693" priority="26">
      <formula>F96&lt;0</formula>
    </cfRule>
  </conditionalFormatting>
  <conditionalFormatting sqref="F96:F110">
    <cfRule type="expression" dxfId="692" priority="27">
      <formula>F96&gt;0</formula>
    </cfRule>
    <cfRule type="expression" dxfId="691" priority="28">
      <formula>F96&lt;0</formula>
    </cfRule>
  </conditionalFormatting>
  <conditionalFormatting sqref="H89:H100">
    <cfRule type="expression" dxfId="690" priority="23">
      <formula>H89&gt;0</formula>
    </cfRule>
    <cfRule type="expression" dxfId="689" priority="24">
      <formula>H89&lt;0</formula>
    </cfRule>
  </conditionalFormatting>
  <conditionalFormatting sqref="H101">
    <cfRule type="expression" dxfId="688" priority="21">
      <formula>H101&gt;0</formula>
    </cfRule>
    <cfRule type="expression" dxfId="687" priority="22">
      <formula>H101&lt;0</formula>
    </cfRule>
  </conditionalFormatting>
  <conditionalFormatting sqref="F111:F116">
    <cfRule type="expression" dxfId="686" priority="19">
      <formula>F111&gt;0</formula>
    </cfRule>
    <cfRule type="expression" dxfId="685" priority="20">
      <formula>F111&lt;0</formula>
    </cfRule>
  </conditionalFormatting>
  <conditionalFormatting sqref="H103:H116">
    <cfRule type="expression" dxfId="684" priority="17">
      <formula>H103&gt;0</formula>
    </cfRule>
    <cfRule type="expression" dxfId="683" priority="18">
      <formula>H103&lt;0</formula>
    </cfRule>
  </conditionalFormatting>
  <conditionalFormatting sqref="H102">
    <cfRule type="expression" dxfId="682" priority="15">
      <formula>H102&gt;0</formula>
    </cfRule>
    <cfRule type="expression" dxfId="681" priority="16">
      <formula>H102&lt;0</formula>
    </cfRule>
  </conditionalFormatting>
  <conditionalFormatting sqref="M42">
    <cfRule type="expression" dxfId="680" priority="13">
      <formula>M42&gt;0</formula>
    </cfRule>
    <cfRule type="expression" dxfId="679" priority="14">
      <formula>M42&lt;0</formula>
    </cfRule>
  </conditionalFormatting>
  <conditionalFormatting sqref="Q7">
    <cfRule type="expression" dxfId="678" priority="9">
      <formula>Q7&gt;0</formula>
    </cfRule>
    <cfRule type="expression" dxfId="677" priority="10">
      <formula>Q7&lt;0</formula>
    </cfRule>
  </conditionalFormatting>
  <conditionalFormatting sqref="Q8">
    <cfRule type="expression" dxfId="676" priority="7">
      <formula>Q8&gt;0</formula>
    </cfRule>
    <cfRule type="expression" dxfId="675" priority="8">
      <formula>Q8&lt;0</formula>
    </cfRule>
  </conditionalFormatting>
  <conditionalFormatting sqref="F117:F130 H117:H130">
    <cfRule type="expression" dxfId="674" priority="1">
      <formula>F117&gt;0</formula>
    </cfRule>
    <cfRule type="expression" dxfId="67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1182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72" priority="84">
      <formula>F7&gt;0</formula>
    </cfRule>
    <cfRule type="expression" dxfId="671" priority="85">
      <formula>F7&lt;0</formula>
    </cfRule>
  </conditionalFormatting>
  <conditionalFormatting sqref="Q8">
    <cfRule type="expression" dxfId="670" priority="82">
      <formula>Q8&gt;0</formula>
    </cfRule>
    <cfRule type="expression" dxfId="669" priority="83">
      <formula>Q8&lt;0</formula>
    </cfRule>
  </conditionalFormatting>
  <conditionalFormatting sqref="F29:F36">
    <cfRule type="expression" dxfId="668" priority="62">
      <formula>F29&gt;0</formula>
    </cfRule>
    <cfRule type="expression" dxfId="667" priority="63">
      <formula>F29&lt;0</formula>
    </cfRule>
  </conditionalFormatting>
  <conditionalFormatting sqref="J32:J38">
    <cfRule type="expression" dxfId="666" priority="57">
      <formula>J32&gt;0</formula>
    </cfRule>
    <cfRule type="expression" dxfId="665" priority="58">
      <formula>J32&lt;0</formula>
    </cfRule>
  </conditionalFormatting>
  <conditionalFormatting sqref="M42">
    <cfRule type="expression" dxfId="664" priority="55">
      <formula>M42&gt;0</formula>
    </cfRule>
    <cfRule type="expression" dxfId="663" priority="56">
      <formula>M42&lt;0</formula>
    </cfRule>
  </conditionalFormatting>
  <conditionalFormatting sqref="F98:F134 H98:H134 H137:H142 F137:F142 F144:F153 H144:H153">
    <cfRule type="expression" dxfId="662" priority="53">
      <formula>F98&gt;0</formula>
    </cfRule>
    <cfRule type="expression" dxfId="661" priority="54">
      <formula>F98&lt;0</formula>
    </cfRule>
  </conditionalFormatting>
  <conditionalFormatting sqref="F90:F97">
    <cfRule type="expression" dxfId="660" priority="51">
      <formula>F90&gt;0</formula>
    </cfRule>
    <cfRule type="expression" dxfId="659" priority="52">
      <formula>F90&lt;0</formula>
    </cfRule>
  </conditionalFormatting>
  <conditionalFormatting sqref="H90:H97">
    <cfRule type="expression" dxfId="658" priority="49">
      <formula>H90&gt;0</formula>
    </cfRule>
    <cfRule type="expression" dxfId="657" priority="50">
      <formula>H90&lt;0</formula>
    </cfRule>
  </conditionalFormatting>
  <conditionalFormatting sqref="F135:F136 H135:H136">
    <cfRule type="expression" dxfId="656" priority="47">
      <formula>F135&gt;0</formula>
    </cfRule>
    <cfRule type="expression" dxfId="655" priority="48">
      <formula>F135&lt;0</formula>
    </cfRule>
  </conditionalFormatting>
  <conditionalFormatting sqref="H143 F143">
    <cfRule type="expression" dxfId="654" priority="45">
      <formula>F143&gt;0</formula>
    </cfRule>
    <cfRule type="expression" dxfId="653" priority="46">
      <formula>F143&lt;0</formula>
    </cfRule>
  </conditionalFormatting>
  <conditionalFormatting sqref="F154:F161">
    <cfRule type="expression" dxfId="652" priority="31">
      <formula>F154&gt;0</formula>
    </cfRule>
    <cfRule type="expression" dxfId="651" priority="32">
      <formula>F154&lt;0</formula>
    </cfRule>
  </conditionalFormatting>
  <conditionalFormatting sqref="H154:H161">
    <cfRule type="expression" dxfId="650" priority="29">
      <formula>H154&gt;0</formula>
    </cfRule>
    <cfRule type="expression" dxfId="649" priority="30">
      <formula>H154&lt;0</formula>
    </cfRule>
  </conditionalFormatting>
  <conditionalFormatting sqref="Q10">
    <cfRule type="expression" dxfId="648" priority="27">
      <formula>Q10&gt;0</formula>
    </cfRule>
    <cfRule type="expression" dxfId="647" priority="28">
      <formula>Q10&lt;0</formula>
    </cfRule>
  </conditionalFormatting>
  <conditionalFormatting sqref="F37:F38">
    <cfRule type="expression" dxfId="646" priority="25">
      <formula>F37&gt;0</formula>
    </cfRule>
    <cfRule type="expression" dxfId="645" priority="26">
      <formula>F37&lt;0</formula>
    </cfRule>
  </conditionalFormatting>
  <conditionalFormatting sqref="H37:H38">
    <cfRule type="expression" dxfId="644" priority="23">
      <formula>H37&gt;0</formula>
    </cfRule>
    <cfRule type="expression" dxfId="643" priority="24">
      <formula>H37&lt;0</formula>
    </cfRule>
  </conditionalFormatting>
  <conditionalFormatting sqref="F167">
    <cfRule type="expression" dxfId="642" priority="21">
      <formula>F167&gt;0</formula>
    </cfRule>
    <cfRule type="expression" dxfId="641" priority="22">
      <formula>F167&lt;0</formula>
    </cfRule>
  </conditionalFormatting>
  <conditionalFormatting sqref="F168:F179">
    <cfRule type="expression" dxfId="640" priority="19">
      <formula>F168&gt;0</formula>
    </cfRule>
    <cfRule type="expression" dxfId="639" priority="20">
      <formula>F168&lt;0</formula>
    </cfRule>
  </conditionalFormatting>
  <conditionalFormatting sqref="H167:H179">
    <cfRule type="expression" dxfId="638" priority="17">
      <formula>H167&gt;0</formula>
    </cfRule>
    <cfRule type="expression" dxfId="637" priority="18">
      <formula>H167&lt;0</formula>
    </cfRule>
  </conditionalFormatting>
  <conditionalFormatting sqref="J175:J197 J201">
    <cfRule type="expression" dxfId="636" priority="15">
      <formula>J175&gt;0</formula>
    </cfRule>
    <cfRule type="expression" dxfId="635" priority="16">
      <formula>J175&lt;0</formula>
    </cfRule>
  </conditionalFormatting>
  <conditionalFormatting sqref="F180:F197 F201">
    <cfRule type="expression" dxfId="634" priority="13">
      <formula>F180&gt;0</formula>
    </cfRule>
    <cfRule type="expression" dxfId="633" priority="14">
      <formula>F180&lt;0</formula>
    </cfRule>
  </conditionalFormatting>
  <conditionalFormatting sqref="H180:H197 H201">
    <cfRule type="expression" dxfId="632" priority="11">
      <formula>H180&gt;0</formula>
    </cfRule>
    <cfRule type="expression" dxfId="631" priority="12">
      <formula>H180&lt;0</formula>
    </cfRule>
  </conditionalFormatting>
  <conditionalFormatting sqref="I32:J35">
    <cfRule type="expression" dxfId="630" priority="9">
      <formula>I32&gt;0</formula>
    </cfRule>
    <cfRule type="expression" dxfId="629" priority="10">
      <formula>I32&lt;0</formula>
    </cfRule>
  </conditionalFormatting>
  <conditionalFormatting sqref="F198:F200">
    <cfRule type="expression" dxfId="628" priority="7">
      <formula>F198&gt;0</formula>
    </cfRule>
    <cfRule type="expression" dxfId="627" priority="8">
      <formula>F198&lt;0</formula>
    </cfRule>
  </conditionalFormatting>
  <conditionalFormatting sqref="H198:H200">
    <cfRule type="expression" dxfId="626" priority="5">
      <formula>H198&gt;0</formula>
    </cfRule>
    <cfRule type="expression" dxfId="625" priority="6">
      <formula>H198&lt;0</formula>
    </cfRule>
  </conditionalFormatting>
  <conditionalFormatting sqref="J198:J200">
    <cfRule type="expression" dxfId="624" priority="3">
      <formula>J198&gt;0</formula>
    </cfRule>
    <cfRule type="expression" dxfId="623" priority="4">
      <formula>J198&lt;0</formula>
    </cfRule>
  </conditionalFormatting>
  <conditionalFormatting sqref="F202:F211 H202:H211 J202:J211">
    <cfRule type="expression" dxfId="622" priority="1">
      <formula>F202&gt;0</formula>
    </cfRule>
    <cfRule type="expression" dxfId="62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20" priority="80">
      <formula>Q7&gt;0</formula>
    </cfRule>
    <cfRule type="expression" dxfId="619" priority="81">
      <formula>Q7&lt;0</formula>
    </cfRule>
  </conditionalFormatting>
  <conditionalFormatting sqref="Q8">
    <cfRule type="expression" dxfId="618" priority="78">
      <formula>Q8&gt;0</formula>
    </cfRule>
    <cfRule type="expression" dxfId="617" priority="79">
      <formula>Q8&lt;0</formula>
    </cfRule>
  </conditionalFormatting>
  <conditionalFormatting sqref="F29:F43">
    <cfRule type="expression" dxfId="616" priority="62">
      <formula>F29&gt;0</formula>
    </cfRule>
    <cfRule type="expression" dxfId="615" priority="63">
      <formula>F29&lt;0</formula>
    </cfRule>
  </conditionalFormatting>
  <conditionalFormatting sqref="H45 H47:H48 H50:H51 H53 H29:H43">
    <cfRule type="expression" dxfId="614" priority="60">
      <formula>H29&gt;0</formula>
    </cfRule>
    <cfRule type="expression" dxfId="613" priority="61">
      <formula>H29&lt;0</formula>
    </cfRule>
  </conditionalFormatting>
  <conditionalFormatting sqref="J35">
    <cfRule type="expression" dxfId="612" priority="56">
      <formula>J35&gt;0</formula>
    </cfRule>
    <cfRule type="expression" dxfId="611" priority="57">
      <formula>J35&lt;0</formula>
    </cfRule>
  </conditionalFormatting>
  <conditionalFormatting sqref="J36:J37">
    <cfRule type="expression" dxfId="610" priority="54">
      <formula>J36&gt;0</formula>
    </cfRule>
    <cfRule type="expression" dxfId="609" priority="55">
      <formula>J36&lt;0</formula>
    </cfRule>
  </conditionalFormatting>
  <conditionalFormatting sqref="J38:J45 J48 J51">
    <cfRule type="expression" dxfId="608" priority="52">
      <formula>J38&gt;0</formula>
    </cfRule>
    <cfRule type="expression" dxfId="60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06" priority="49">
      <formula>M59&gt;0</formula>
    </cfRule>
    <cfRule type="expression" dxfId="605" priority="50">
      <formula>M59&lt;0</formula>
    </cfRule>
  </conditionalFormatting>
  <conditionalFormatting sqref="Q10">
    <cfRule type="expression" dxfId="604" priority="47">
      <formula>Q10&gt;0</formula>
    </cfRule>
    <cfRule type="expression" dxfId="603" priority="48">
      <formula>Q10&lt;0</formula>
    </cfRule>
  </conditionalFormatting>
  <conditionalFormatting sqref="F84:F103">
    <cfRule type="expression" dxfId="602" priority="45">
      <formula>F84&gt;0</formula>
    </cfRule>
    <cfRule type="expression" dxfId="601" priority="46">
      <formula>F84&lt;0</formula>
    </cfRule>
  </conditionalFormatting>
  <conditionalFormatting sqref="H107 H84:H103">
    <cfRule type="expression" dxfId="600" priority="43">
      <formula>H84&gt;0</formula>
    </cfRule>
    <cfRule type="expression" dxfId="599" priority="44">
      <formula>H84&lt;0</formula>
    </cfRule>
  </conditionalFormatting>
  <conditionalFormatting sqref="J89">
    <cfRule type="expression" dxfId="598" priority="41">
      <formula>J89&gt;0</formula>
    </cfRule>
    <cfRule type="expression" dxfId="597" priority="42">
      <formula>J89&lt;0</formula>
    </cfRule>
  </conditionalFormatting>
  <conditionalFormatting sqref="J90:J95">
    <cfRule type="expression" dxfId="596" priority="39">
      <formula>J90&gt;0</formula>
    </cfRule>
    <cfRule type="expression" dxfId="595" priority="40">
      <formula>J90&lt;0</formula>
    </cfRule>
  </conditionalFormatting>
  <conditionalFormatting sqref="J96:J97">
    <cfRule type="expression" dxfId="594" priority="37">
      <formula>J96&gt;0</formula>
    </cfRule>
    <cfRule type="expression" dxfId="593" priority="38">
      <formula>J96&lt;0</formula>
    </cfRule>
  </conditionalFormatting>
  <conditionalFormatting sqref="J98:J104">
    <cfRule type="expression" dxfId="592" priority="35">
      <formula>J98&gt;0</formula>
    </cfRule>
    <cfRule type="expression" dxfId="591" priority="36">
      <formula>J98&lt;0</formula>
    </cfRule>
  </conditionalFormatting>
  <conditionalFormatting sqref="J25">
    <cfRule type="expression" dxfId="590" priority="31">
      <formula>J25&gt;0</formula>
    </cfRule>
    <cfRule type="expression" dxfId="589" priority="32">
      <formula>J25&lt;0</formula>
    </cfRule>
  </conditionalFormatting>
  <conditionalFormatting sqref="F105:F106">
    <cfRule type="expression" dxfId="588" priority="29">
      <formula>F105&gt;0</formula>
    </cfRule>
    <cfRule type="expression" dxfId="587" priority="30">
      <formula>F105&lt;0</formula>
    </cfRule>
  </conditionalFormatting>
  <conditionalFormatting sqref="H105:H106">
    <cfRule type="expression" dxfId="586" priority="27">
      <formula>H105&gt;0</formula>
    </cfRule>
    <cfRule type="expression" dxfId="585" priority="28">
      <formula>H105&lt;0</formula>
    </cfRule>
  </conditionalFormatting>
  <conditionalFormatting sqref="J105">
    <cfRule type="expression" dxfId="584" priority="25">
      <formula>J105&gt;0</formula>
    </cfRule>
    <cfRule type="expression" dxfId="583" priority="26">
      <formula>J105&lt;0</formula>
    </cfRule>
  </conditionalFormatting>
  <conditionalFormatting sqref="J106">
    <cfRule type="expression" dxfId="582" priority="23">
      <formula>J106&gt;0</formula>
    </cfRule>
    <cfRule type="expression" dxfId="581" priority="24">
      <formula>J106&lt;0</formula>
    </cfRule>
  </conditionalFormatting>
  <conditionalFormatting sqref="F24 F27:F28">
    <cfRule type="expression" dxfId="580" priority="21">
      <formula>F24&gt;0</formula>
    </cfRule>
    <cfRule type="expression" dxfId="579" priority="22">
      <formula>F24&lt;0</formula>
    </cfRule>
  </conditionalFormatting>
  <conditionalFormatting sqref="H24:H28">
    <cfRule type="expression" dxfId="578" priority="19">
      <formula>H24&gt;0</formula>
    </cfRule>
    <cfRule type="expression" dxfId="577" priority="20">
      <formula>H24&lt;0</formula>
    </cfRule>
  </conditionalFormatting>
  <conditionalFormatting sqref="J26:J34">
    <cfRule type="expression" dxfId="576" priority="17">
      <formula>J26&gt;0</formula>
    </cfRule>
    <cfRule type="expression" dxfId="575" priority="18">
      <formula>J26&lt;0</formula>
    </cfRule>
  </conditionalFormatting>
  <conditionalFormatting sqref="F113">
    <cfRule type="expression" dxfId="574" priority="15">
      <formula>F113&gt;0</formula>
    </cfRule>
    <cfRule type="expression" dxfId="573" priority="16">
      <formula>F113&lt;0</formula>
    </cfRule>
  </conditionalFormatting>
  <conditionalFormatting sqref="H113">
    <cfRule type="expression" dxfId="572" priority="13">
      <formula>H113&gt;0</formula>
    </cfRule>
    <cfRule type="expression" dxfId="571" priority="14">
      <formula>H113&lt;0</formula>
    </cfRule>
  </conditionalFormatting>
  <conditionalFormatting sqref="J109">
    <cfRule type="expression" dxfId="570" priority="11">
      <formula>J109&gt;0</formula>
    </cfRule>
    <cfRule type="expression" dxfId="569" priority="12">
      <formula>J109&lt;0</formula>
    </cfRule>
  </conditionalFormatting>
  <conditionalFormatting sqref="F108:F112">
    <cfRule type="expression" dxfId="568" priority="9">
      <formula>F108&gt;0</formula>
    </cfRule>
    <cfRule type="expression" dxfId="567" priority="10">
      <formula>F108&lt;0</formula>
    </cfRule>
  </conditionalFormatting>
  <conditionalFormatting sqref="H108:H112">
    <cfRule type="expression" dxfId="566" priority="7">
      <formula>H108&gt;0</formula>
    </cfRule>
    <cfRule type="expression" dxfId="565" priority="8">
      <formula>H108&lt;0</formula>
    </cfRule>
  </conditionalFormatting>
  <conditionalFormatting sqref="J110:J113">
    <cfRule type="expression" dxfId="564" priority="5">
      <formula>J110&gt;0</formula>
    </cfRule>
    <cfRule type="expression" dxfId="563" priority="6">
      <formula>J110&lt;0</formula>
    </cfRule>
  </conditionalFormatting>
  <conditionalFormatting sqref="F25:F26">
    <cfRule type="expression" dxfId="562" priority="3">
      <formula>F25&gt;0</formula>
    </cfRule>
    <cfRule type="expression" dxfId="561" priority="4">
      <formula>F25&lt;0</formula>
    </cfRule>
  </conditionalFormatting>
  <conditionalFormatting sqref="Q9">
    <cfRule type="expression" dxfId="560" priority="1">
      <formula>Q9&gt;0</formula>
    </cfRule>
    <cfRule type="expression" dxfId="55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24.427626666666665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20.4499</v>
      </c>
      <c r="R4" s="223">
        <v>-1.78E-2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30674.85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36641.439999999995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-5891.5699999999961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-5966.5899999999965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-0.16283721382129079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4.4987995051320548E-2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7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1198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8.0195686274509814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22.494890000000002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22.290391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22.085892000000001</v>
      </c>
      <c r="U21" t="s">
        <v>892</v>
      </c>
    </row>
    <row r="22" spans="1:21" x14ac:dyDescent="0.25">
      <c r="A22" s="861" t="s">
        <v>1241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21.881392999999999</v>
      </c>
    </row>
    <row r="23" spans="1:21" x14ac:dyDescent="0.25">
      <c r="A23" s="861"/>
      <c r="B23" s="474">
        <v>43318</v>
      </c>
      <c r="C23" s="853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21.676894000000001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21.472394999999999</v>
      </c>
    </row>
    <row r="25" spans="1:21" x14ac:dyDescent="0.25">
      <c r="A25" s="861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21.267896</v>
      </c>
    </row>
    <row r="26" spans="1:21" x14ac:dyDescent="0.25">
      <c r="A26" s="861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21.063396999999998</v>
      </c>
    </row>
    <row r="27" spans="1:21" x14ac:dyDescent="0.25">
      <c r="B27" s="474">
        <v>43325</v>
      </c>
      <c r="C27" s="4">
        <v>500</v>
      </c>
      <c r="D27" s="3">
        <v>20.48</v>
      </c>
      <c r="E27" s="3">
        <v>0</v>
      </c>
      <c r="F27" s="3">
        <f t="shared" si="2"/>
        <v>10240</v>
      </c>
      <c r="O27" s="81">
        <v>1.02</v>
      </c>
      <c r="P27" s="81">
        <f t="shared" si="3"/>
        <v>20.858898</v>
      </c>
    </row>
    <row r="28" spans="1:21" x14ac:dyDescent="0.25">
      <c r="C28" s="4"/>
      <c r="O28" s="81">
        <v>1.01</v>
      </c>
      <c r="P28" s="81">
        <f t="shared" si="3"/>
        <v>20.654398999999998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20.4499</v>
      </c>
    </row>
    <row r="30" spans="1:21" x14ac:dyDescent="0.25">
      <c r="O30" s="81">
        <v>0.99</v>
      </c>
      <c r="P30" s="81">
        <f t="shared" si="3"/>
        <v>20.245401000000001</v>
      </c>
      <c r="T30" s="1">
        <v>43175</v>
      </c>
      <c r="U30" t="s">
        <v>1095</v>
      </c>
    </row>
    <row r="31" spans="1:21" x14ac:dyDescent="0.25">
      <c r="A31" s="35" t="s">
        <v>81</v>
      </c>
      <c r="B31" s="36"/>
      <c r="C31" s="36">
        <f>SUM(C2:C30)</f>
        <v>2840</v>
      </c>
      <c r="D31" s="37"/>
      <c r="E31" s="37"/>
      <c r="F31" s="37">
        <f>SUM(F2:F30)</f>
        <v>74251.899999999994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20.040901999999999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19.836403000000001</v>
      </c>
    </row>
    <row r="33" spans="1:21" x14ac:dyDescent="0.25">
      <c r="O33" s="81">
        <v>0.96</v>
      </c>
      <c r="P33" s="81">
        <f t="shared" si="3"/>
        <v>19.631903999999999</v>
      </c>
      <c r="T33" s="1">
        <v>43217</v>
      </c>
      <c r="U33" t="s">
        <v>1012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19.427405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19.222905999999998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19.018407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18.813908000000001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18.609408999999999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18.404910000000001</v>
      </c>
      <c r="U39" t="s">
        <v>1227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1238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1237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1242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1243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  <c r="T47" s="1">
        <v>43322</v>
      </c>
      <c r="U47" t="s">
        <v>1249</v>
      </c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18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</row>
    <row r="50" spans="1:18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1" si="7">C50*(E50-D50)</f>
        <v>-1511.0400000000004</v>
      </c>
      <c r="G50" s="39">
        <f t="shared" ref="G50:G81" si="8">D50*C50</f>
        <v>11696.64</v>
      </c>
      <c r="H50" s="223">
        <f t="shared" ref="H50:H81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18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18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18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18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18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18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18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18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18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18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18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18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18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1023</v>
      </c>
      <c r="J63" s="39"/>
      <c r="K63" s="39">
        <v>-2523</v>
      </c>
      <c r="L63" s="39"/>
      <c r="Q63" s="81"/>
    </row>
    <row r="64" spans="1:18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1151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-5646</v>
      </c>
      <c r="L80" s="193">
        <v>8.5</v>
      </c>
    </row>
    <row r="81" spans="1:13" x14ac:dyDescent="0.25">
      <c r="A81">
        <v>160</v>
      </c>
      <c r="B81" s="184">
        <v>43325</v>
      </c>
      <c r="C81" s="10">
        <v>1500</v>
      </c>
      <c r="D81" s="39">
        <v>24.43</v>
      </c>
      <c r="E81" s="39">
        <v>20.45</v>
      </c>
      <c r="F81" s="39">
        <f t="shared" si="7"/>
        <v>-5970.0000000000009</v>
      </c>
      <c r="G81" s="39">
        <f t="shared" si="8"/>
        <v>36645</v>
      </c>
      <c r="H81" s="223">
        <f t="shared" si="9"/>
        <v>-0.16291444944740074</v>
      </c>
      <c r="I81" s="39"/>
      <c r="J81" s="39"/>
      <c r="K81" s="39">
        <v>-5892</v>
      </c>
      <c r="L81" s="193">
        <v>8.02</v>
      </c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547" priority="77">
      <formula>F39&gt;0</formula>
    </cfRule>
    <cfRule type="expression" dxfId="546" priority="78">
      <formula>F39&lt;0</formula>
    </cfRule>
  </conditionalFormatting>
  <conditionalFormatting sqref="H39:H41">
    <cfRule type="expression" dxfId="545" priority="75">
      <formula>H39&gt;0</formula>
    </cfRule>
    <cfRule type="expression" dxfId="544" priority="76">
      <formula>H39&lt;0</formula>
    </cfRule>
  </conditionalFormatting>
  <conditionalFormatting sqref="H42">
    <cfRule type="expression" dxfId="543" priority="73">
      <formula>H42&gt;0</formula>
    </cfRule>
    <cfRule type="expression" dxfId="542" priority="74">
      <formula>H42&lt;0</formula>
    </cfRule>
  </conditionalFormatting>
  <conditionalFormatting sqref="H43">
    <cfRule type="expression" dxfId="541" priority="71">
      <formula>H43&gt;0</formula>
    </cfRule>
    <cfRule type="expression" dxfId="540" priority="72">
      <formula>H43&lt;0</formula>
    </cfRule>
  </conditionalFormatting>
  <conditionalFormatting sqref="F35:F38">
    <cfRule type="expression" dxfId="539" priority="67">
      <formula>F35&gt;0</formula>
    </cfRule>
    <cfRule type="expression" dxfId="538" priority="68">
      <formula>F35&lt;0</formula>
    </cfRule>
  </conditionalFormatting>
  <conditionalFormatting sqref="H35:H38">
    <cfRule type="expression" dxfId="537" priority="65">
      <formula>H35&gt;0</formula>
    </cfRule>
    <cfRule type="expression" dxfId="536" priority="66">
      <formula>H35&lt;0</formula>
    </cfRule>
  </conditionalFormatting>
  <conditionalFormatting sqref="F44:F45">
    <cfRule type="expression" dxfId="535" priority="61">
      <formula>F44&gt;0</formula>
    </cfRule>
    <cfRule type="expression" dxfId="534" priority="62">
      <formula>F44&lt;0</formula>
    </cfRule>
  </conditionalFormatting>
  <conditionalFormatting sqref="I39:L41">
    <cfRule type="expression" dxfId="533" priority="59">
      <formula>I39&gt;0</formula>
    </cfRule>
    <cfRule type="expression" dxfId="532" priority="60">
      <formula>I39&lt;0</formula>
    </cfRule>
  </conditionalFormatting>
  <conditionalFormatting sqref="I48:I53 I45:L46">
    <cfRule type="expression" dxfId="531" priority="53">
      <formula>I45&gt;0</formula>
    </cfRule>
    <cfRule type="expression" dxfId="530" priority="54">
      <formula>I45&lt;0</formula>
    </cfRule>
  </conditionalFormatting>
  <conditionalFormatting sqref="I35:L38">
    <cfRule type="expression" dxfId="529" priority="51">
      <formula>I35&gt;0</formula>
    </cfRule>
    <cfRule type="expression" dxfId="528" priority="52">
      <formula>I35&lt;0</formula>
    </cfRule>
  </conditionalFormatting>
  <conditionalFormatting sqref="F46:F57">
    <cfRule type="expression" dxfId="527" priority="49">
      <formula>F46&gt;0</formula>
    </cfRule>
    <cfRule type="expression" dxfId="526" priority="50">
      <formula>F46&lt;0</formula>
    </cfRule>
  </conditionalFormatting>
  <conditionalFormatting sqref="Q8">
    <cfRule type="expression" dxfId="525" priority="45">
      <formula>Q8&gt;0</formula>
    </cfRule>
    <cfRule type="expression" dxfId="524" priority="46">
      <formula>Q8&lt;0</formula>
    </cfRule>
  </conditionalFormatting>
  <conditionalFormatting sqref="Q7">
    <cfRule type="expression" dxfId="523" priority="47">
      <formula>Q7&gt;0</formula>
    </cfRule>
    <cfRule type="expression" dxfId="522" priority="48">
      <formula>Q7&lt;0</formula>
    </cfRule>
  </conditionalFormatting>
  <conditionalFormatting sqref="F114:F118">
    <cfRule type="expression" dxfId="521" priority="43">
      <formula>F114&gt;0</formula>
    </cfRule>
    <cfRule type="expression" dxfId="520" priority="44">
      <formula>F114&lt;0</formula>
    </cfRule>
  </conditionalFormatting>
  <conditionalFormatting sqref="H114:H116">
    <cfRule type="expression" dxfId="519" priority="41">
      <formula>H114&gt;0</formula>
    </cfRule>
    <cfRule type="expression" dxfId="518" priority="42">
      <formula>H114&lt;0</formula>
    </cfRule>
  </conditionalFormatting>
  <conditionalFormatting sqref="H117">
    <cfRule type="expression" dxfId="517" priority="39">
      <formula>H117&gt;0</formula>
    </cfRule>
    <cfRule type="expression" dxfId="516" priority="40">
      <formula>H117&lt;0</formula>
    </cfRule>
  </conditionalFormatting>
  <conditionalFormatting sqref="H118">
    <cfRule type="expression" dxfId="515" priority="37">
      <formula>H118&gt;0</formula>
    </cfRule>
    <cfRule type="expression" dxfId="514" priority="38">
      <formula>H118&lt;0</formula>
    </cfRule>
  </conditionalFormatting>
  <conditionalFormatting sqref="H119:H128">
    <cfRule type="expression" dxfId="513" priority="35">
      <formula>H119&gt;0</formula>
    </cfRule>
    <cfRule type="expression" dxfId="512" priority="36">
      <formula>H119&lt;0</formula>
    </cfRule>
  </conditionalFormatting>
  <conditionalFormatting sqref="F110:F113">
    <cfRule type="expression" dxfId="511" priority="33">
      <formula>F110&gt;0</formula>
    </cfRule>
    <cfRule type="expression" dxfId="510" priority="34">
      <formula>F110&lt;0</formula>
    </cfRule>
  </conditionalFormatting>
  <conditionalFormatting sqref="H110:H113">
    <cfRule type="expression" dxfId="509" priority="31">
      <formula>H110&gt;0</formula>
    </cfRule>
    <cfRule type="expression" dxfId="508" priority="32">
      <formula>H110&lt;0</formula>
    </cfRule>
  </conditionalFormatting>
  <conditionalFormatting sqref="F119:F120">
    <cfRule type="expression" dxfId="507" priority="29">
      <formula>F119&gt;0</formula>
    </cfRule>
    <cfRule type="expression" dxfId="506" priority="30">
      <formula>F119&lt;0</formula>
    </cfRule>
  </conditionalFormatting>
  <conditionalFormatting sqref="I114:I116">
    <cfRule type="expression" dxfId="505" priority="27">
      <formula>I114&gt;0</formula>
    </cfRule>
    <cfRule type="expression" dxfId="504" priority="28">
      <formula>I114&lt;0</formula>
    </cfRule>
  </conditionalFormatting>
  <conditionalFormatting sqref="I117">
    <cfRule type="expression" dxfId="503" priority="25">
      <formula>I117&gt;0</formula>
    </cfRule>
    <cfRule type="expression" dxfId="502" priority="26">
      <formula>I117&lt;0</formula>
    </cfRule>
  </conditionalFormatting>
  <conditionalFormatting sqref="I118">
    <cfRule type="expression" dxfId="501" priority="23">
      <formula>I118&gt;0</formula>
    </cfRule>
    <cfRule type="expression" dxfId="500" priority="24">
      <formula>I118&lt;0</formula>
    </cfRule>
  </conditionalFormatting>
  <conditionalFormatting sqref="I119:I128">
    <cfRule type="expression" dxfId="499" priority="21">
      <formula>I119&gt;0</formula>
    </cfRule>
    <cfRule type="expression" dxfId="498" priority="22">
      <formula>I119&lt;0</formula>
    </cfRule>
  </conditionalFormatting>
  <conditionalFormatting sqref="I110:I113">
    <cfRule type="expression" dxfId="497" priority="19">
      <formula>I110&gt;0</formula>
    </cfRule>
    <cfRule type="expression" dxfId="496" priority="20">
      <formula>I110&lt;0</formula>
    </cfRule>
  </conditionalFormatting>
  <conditionalFormatting sqref="F121">
    <cfRule type="expression" dxfId="495" priority="17">
      <formula>F121&gt;0</formula>
    </cfRule>
    <cfRule type="expression" dxfId="494" priority="18">
      <formula>F121&lt;0</formula>
    </cfRule>
  </conditionalFormatting>
  <conditionalFormatting sqref="F60:F62 H61:H62 H60:L60">
    <cfRule type="expression" dxfId="493" priority="15">
      <formula>F60&gt;0</formula>
    </cfRule>
    <cfRule type="expression" dxfId="492" priority="16">
      <formula>F60&lt;0</formula>
    </cfRule>
  </conditionalFormatting>
  <conditionalFormatting sqref="R4">
    <cfRule type="expression" dxfId="491" priority="13">
      <formula>R4&gt;0</formula>
    </cfRule>
    <cfRule type="expression" dxfId="490" priority="14">
      <formula>R4&lt;0</formula>
    </cfRule>
  </conditionalFormatting>
  <conditionalFormatting sqref="F66:F69 H66:K69">
    <cfRule type="expression" dxfId="489" priority="11">
      <formula>F66&gt;0</formula>
    </cfRule>
    <cfRule type="expression" dxfId="488" priority="12">
      <formula>F66&lt;0</formula>
    </cfRule>
  </conditionalFormatting>
  <conditionalFormatting sqref="H74:H78 F73:F78 H73:J73 J74:K78">
    <cfRule type="expression" dxfId="487" priority="7">
      <formula>F73&gt;0</formula>
    </cfRule>
    <cfRule type="expression" dxfId="486" priority="8">
      <formula>F73&lt;0</formula>
    </cfRule>
  </conditionalFormatting>
  <conditionalFormatting sqref="H85:K87 F85:F87">
    <cfRule type="expression" dxfId="485" priority="5">
      <formula>F85&gt;0</formula>
    </cfRule>
    <cfRule type="expression" dxfId="484" priority="6">
      <formula>F85&lt;0</formula>
    </cfRule>
  </conditionalFormatting>
  <conditionalFormatting sqref="H82:K84 F82:F84">
    <cfRule type="expression" dxfId="483" priority="3">
      <formula>F82&gt;0</formula>
    </cfRule>
    <cfRule type="expression" dxfId="482" priority="4">
      <formula>F82&lt;0</formula>
    </cfRule>
  </conditionalFormatting>
  <conditionalFormatting sqref="H80:K81 F79:F81 H79 J79:K79">
    <cfRule type="expression" dxfId="481" priority="1">
      <formula>F79&gt;0</formula>
    </cfRule>
    <cfRule type="expression" dxfId="480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79" priority="11">
      <formula>Q8&gt;0</formula>
    </cfRule>
    <cfRule type="expression" dxfId="478" priority="12">
      <formula>Q8&lt;0</formula>
    </cfRule>
  </conditionalFormatting>
  <conditionalFormatting sqref="Q7">
    <cfRule type="expression" dxfId="477" priority="13">
      <formula>Q7&gt;0</formula>
    </cfRule>
    <cfRule type="expression" dxfId="476" priority="14">
      <formula>Q7&lt;0</formula>
    </cfRule>
  </conditionalFormatting>
  <conditionalFormatting sqref="F22">
    <cfRule type="expression" dxfId="475" priority="9">
      <formula>F22&gt;0</formula>
    </cfRule>
    <cfRule type="expression" dxfId="474" priority="10">
      <formula>F22&lt;0</formula>
    </cfRule>
  </conditionalFormatting>
  <conditionalFormatting sqref="H22">
    <cfRule type="expression" dxfId="473" priority="7">
      <formula>H22&gt;0</formula>
    </cfRule>
    <cfRule type="expression" dxfId="472" priority="8">
      <formula>H22&lt;0</formula>
    </cfRule>
  </conditionalFormatting>
  <conditionalFormatting sqref="F59">
    <cfRule type="expression" dxfId="471" priority="5">
      <formula>F59&gt;0</formula>
    </cfRule>
    <cfRule type="expression" dxfId="470" priority="6">
      <formula>F59&lt;0</formula>
    </cfRule>
  </conditionalFormatting>
  <conditionalFormatting sqref="H59">
    <cfRule type="expression" dxfId="469" priority="3">
      <formula>H59&gt;0</formula>
    </cfRule>
    <cfRule type="expression" dxfId="468" priority="4">
      <formula>H59&lt;0</formula>
    </cfRule>
  </conditionalFormatting>
  <conditionalFormatting sqref="M30">
    <cfRule type="expression" dxfId="467" priority="1">
      <formula>M30&gt;0</formula>
    </cfRule>
    <cfRule type="expression" dxfId="46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65" priority="19">
      <formula>F27&gt;0</formula>
    </cfRule>
    <cfRule type="expression" dxfId="464" priority="20">
      <formula>F27&lt;0</formula>
    </cfRule>
  </conditionalFormatting>
  <conditionalFormatting sqref="F37:F38">
    <cfRule type="expression" dxfId="463" priority="17">
      <formula>F37&gt;0</formula>
    </cfRule>
    <cfRule type="expression" dxfId="462" priority="18">
      <formula>F37&lt;0</formula>
    </cfRule>
  </conditionalFormatting>
  <conditionalFormatting sqref="H27:H32">
    <cfRule type="expression" dxfId="461" priority="15">
      <formula>H27&gt;0</formula>
    </cfRule>
    <cfRule type="expression" dxfId="460" priority="16">
      <formula>H27&lt;0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55" priority="25">
      <formula>F24&gt;0</formula>
    </cfRule>
    <cfRule type="expression" dxfId="454" priority="26">
      <formula>F24&lt;0</formula>
    </cfRule>
  </conditionalFormatting>
  <conditionalFormatting sqref="H21:H27">
    <cfRule type="expression" dxfId="453" priority="19">
      <formula>H21&gt;0</formula>
    </cfRule>
    <cfRule type="expression" dxfId="452" priority="20">
      <formula>H21&lt;0</formula>
    </cfRule>
  </conditionalFormatting>
  <conditionalFormatting sqref="F21:F23">
    <cfRule type="expression" dxfId="451" priority="5">
      <formula>F21&gt;0</formula>
    </cfRule>
    <cfRule type="expression" dxfId="450" priority="6">
      <formula>F21&lt;0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45" priority="11">
      <formula>F21&gt;0</formula>
    </cfRule>
    <cfRule type="expression" dxfId="444" priority="12">
      <formula>F21&lt;0</formula>
    </cfRule>
  </conditionalFormatting>
  <conditionalFormatting sqref="H21:H23">
    <cfRule type="expression" dxfId="443" priority="9">
      <formula>H21&gt;0</formula>
    </cfRule>
    <cfRule type="expression" dxfId="442" priority="10">
      <formula>H21&lt;0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conditionalFormatting sqref="Q7">
    <cfRule type="expression" dxfId="439" priority="3">
      <formula>Q7&gt;0</formula>
    </cfRule>
    <cfRule type="expression" dxfId="43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37" priority="15">
      <formula>F29&gt;0</formula>
    </cfRule>
    <cfRule type="expression" dxfId="436" priority="16">
      <formula>F29&lt;0</formula>
    </cfRule>
  </conditionalFormatting>
  <conditionalFormatting sqref="F34:F62">
    <cfRule type="expression" dxfId="435" priority="11">
      <formula>F34&gt;0</formula>
    </cfRule>
    <cfRule type="expression" dxfId="434" priority="12">
      <formula>F34&lt;0</formula>
    </cfRule>
  </conditionalFormatting>
  <conditionalFormatting sqref="F34:F62">
    <cfRule type="expression" dxfId="433" priority="13">
      <formula>F34&gt;0</formula>
    </cfRule>
    <cfRule type="expression" dxfId="432" priority="14">
      <formula>F34&lt;0</formula>
    </cfRule>
  </conditionalFormatting>
  <conditionalFormatting sqref="H29:H62">
    <cfRule type="expression" dxfId="431" priority="9">
      <formula>H29&gt;0</formula>
    </cfRule>
    <cfRule type="expression" dxfId="430" priority="10">
      <formula>H29&lt;0</formula>
    </cfRule>
  </conditionalFormatting>
  <conditionalFormatting sqref="F25:F28">
    <cfRule type="expression" dxfId="429" priority="7">
      <formula>F25&gt;0</formula>
    </cfRule>
    <cfRule type="expression" dxfId="428" priority="8">
      <formula>F25&lt;0</formula>
    </cfRule>
  </conditionalFormatting>
  <conditionalFormatting sqref="H25:H28">
    <cfRule type="expression" dxfId="427" priority="5">
      <formula>H25&gt;0</formula>
    </cfRule>
    <cfRule type="expression" dxfId="426" priority="6">
      <formula>H25&lt;0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250</v>
      </c>
      <c r="T2" s="83" t="s">
        <v>1122</v>
      </c>
      <c r="U2" s="837" t="s">
        <v>1253</v>
      </c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49.260280000000002</v>
      </c>
      <c r="T3" s="83" t="s">
        <v>1252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49.059899999999999</v>
      </c>
      <c r="R4" s="492">
        <v>1.3599999999999999E-2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12264.975</v>
      </c>
      <c r="T5" s="83">
        <v>43307</v>
      </c>
      <c r="U5" s="837" t="s">
        <v>1202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12315.07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1006.6449999999986</v>
      </c>
      <c r="R7" s="29">
        <v>43329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-50.094999999999345</v>
      </c>
      <c r="T8" s="83">
        <v>43314</v>
      </c>
      <c r="U8" s="837" t="s">
        <v>1203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-4.0677803699044621E-3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3.8809699979005255E-2</v>
      </c>
      <c r="R11">
        <v>0.47599999999999998</v>
      </c>
      <c r="T11" s="83">
        <v>43318</v>
      </c>
      <c r="U11" s="837" t="s">
        <v>1204</v>
      </c>
    </row>
    <row r="12" spans="1:21" x14ac:dyDescent="0.25">
      <c r="H12" s="70"/>
      <c r="O12" s="11" t="s">
        <v>925</v>
      </c>
      <c r="Q12" s="1" t="s">
        <v>1251</v>
      </c>
      <c r="U12" s="837" t="s">
        <v>1228</v>
      </c>
    </row>
    <row r="13" spans="1:21" x14ac:dyDescent="0.25">
      <c r="H13" s="70"/>
      <c r="O13" s="11" t="s">
        <v>952</v>
      </c>
      <c r="Q13" s="2">
        <f>Q4/(4.85+4.95)*2</f>
        <v>10.012224489795917</v>
      </c>
      <c r="U13" s="837" t="s">
        <v>1229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>
        <v>1056.74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>
        <v>822.74</v>
      </c>
      <c r="K27" s="39">
        <v>9.9589999999999996</v>
      </c>
      <c r="L27" s="39"/>
      <c r="O27" s="81">
        <v>1.1000000000000001</v>
      </c>
      <c r="P27" s="81">
        <f>O27*$Q$4</f>
        <v>53.965890000000002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:F30" si="9">C28*(E28-D28)</f>
        <v>98.92499999999913</v>
      </c>
      <c r="G28" s="39">
        <f t="shared" ref="G28:G30" si="10">D28*C28</f>
        <v>7425.0750000000007</v>
      </c>
      <c r="H28" s="222">
        <f t="shared" ref="H28:H30" si="11">(E28-D28)/D28</f>
        <v>1.3323097746487291E-2</v>
      </c>
      <c r="I28" s="39"/>
      <c r="J28" s="39">
        <v>1156</v>
      </c>
      <c r="K28" s="39">
        <v>10.24</v>
      </c>
      <c r="L28" s="39"/>
      <c r="O28" s="81">
        <v>1.0900000000000001</v>
      </c>
      <c r="P28" s="81">
        <f t="shared" ref="P28:P47" si="12">O28*$Q$4</f>
        <v>53.475291000000006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9"/>
        <v>-215.07500000000056</v>
      </c>
      <c r="G29" s="39">
        <f t="shared" si="10"/>
        <v>12315.075000000001</v>
      </c>
      <c r="H29" s="222">
        <f t="shared" si="11"/>
        <v>-1.7464367858092668E-2</v>
      </c>
      <c r="I29" s="39"/>
      <c r="J29" s="39">
        <v>842</v>
      </c>
      <c r="K29" s="39">
        <v>9.8699999999999992</v>
      </c>
      <c r="L29" s="39"/>
      <c r="O29" s="81">
        <v>1.08</v>
      </c>
      <c r="P29" s="81">
        <f t="shared" si="12"/>
        <v>52.984692000000003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9"/>
        <v>-50.074999999999648</v>
      </c>
      <c r="G30" s="39">
        <f t="shared" si="10"/>
        <v>12315.075000000001</v>
      </c>
      <c r="H30" s="222">
        <f t="shared" si="11"/>
        <v>-4.0661546925211296E-3</v>
      </c>
      <c r="I30" s="39"/>
      <c r="J30" s="39">
        <v>1007</v>
      </c>
      <c r="K30" s="39">
        <v>10.01</v>
      </c>
      <c r="L30" s="39"/>
      <c r="O30" s="81">
        <v>1.07</v>
      </c>
      <c r="P30" s="81">
        <f t="shared" si="12"/>
        <v>52.494092999999999</v>
      </c>
    </row>
    <row r="31" spans="1:21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1.06</v>
      </c>
      <c r="P31" s="81">
        <f t="shared" si="12"/>
        <v>52.003494000000003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12"/>
        <v>51.512895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12"/>
        <v>51.022295999999997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12"/>
        <v>50.531697000000001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12"/>
        <v>50.041097999999998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12"/>
        <v>49.550499000000002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12"/>
        <v>49.059899999999999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12"/>
        <v>48.569300999999996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12"/>
        <v>48.078702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12"/>
        <v>47.588102999999997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12"/>
        <v>47.097504000000001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12"/>
        <v>46.606904999999998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12"/>
        <v>46.116305999999994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12"/>
        <v>45.625706999999998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12"/>
        <v>45.135108000000002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12"/>
        <v>44.644508999999999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12"/>
        <v>44.153910000000003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21" priority="87">
      <formula>F29&gt;0</formula>
    </cfRule>
    <cfRule type="expression" dxfId="420" priority="88">
      <formula>F29&lt;0</formula>
    </cfRule>
  </conditionalFormatting>
  <conditionalFormatting sqref="F57:F64 F66">
    <cfRule type="expression" dxfId="419" priority="83">
      <formula>F57&gt;0</formula>
    </cfRule>
    <cfRule type="expression" dxfId="418" priority="84">
      <formula>F57&lt;0</formula>
    </cfRule>
  </conditionalFormatting>
  <conditionalFormatting sqref="F57:F64 F66">
    <cfRule type="expression" dxfId="417" priority="85">
      <formula>F57&gt;0</formula>
    </cfRule>
    <cfRule type="expression" dxfId="416" priority="86">
      <formula>F57&lt;0</formula>
    </cfRule>
  </conditionalFormatting>
  <conditionalFormatting sqref="H57:H64 H66">
    <cfRule type="expression" dxfId="415" priority="81">
      <formula>H57&gt;0</formula>
    </cfRule>
    <cfRule type="expression" dxfId="414" priority="82">
      <formula>H57&lt;0</formula>
    </cfRule>
  </conditionalFormatting>
  <conditionalFormatting sqref="Q7">
    <cfRule type="expression" dxfId="413" priority="63">
      <formula>Q7&gt;0</formula>
    </cfRule>
    <cfRule type="expression" dxfId="412" priority="64">
      <formula>Q7&lt;0</formula>
    </cfRule>
  </conditionalFormatting>
  <conditionalFormatting sqref="Q8">
    <cfRule type="expression" dxfId="411" priority="61">
      <formula>Q8&gt;0</formula>
    </cfRule>
    <cfRule type="expression" dxfId="410" priority="62">
      <formula>Q8&lt;0</formula>
    </cfRule>
  </conditionalFormatting>
  <conditionalFormatting sqref="F93:F97 H93:H97 H99:H124 F99:F124">
    <cfRule type="expression" dxfId="409" priority="33">
      <formula>F93&gt;0</formula>
    </cfRule>
    <cfRule type="expression" dxfId="408" priority="34">
      <formula>F93&lt;0</formula>
    </cfRule>
  </conditionalFormatting>
  <conditionalFormatting sqref="F125:F132 F134">
    <cfRule type="expression" dxfId="407" priority="31">
      <formula>F125&gt;0</formula>
    </cfRule>
    <cfRule type="expression" dxfId="406" priority="32">
      <formula>F125&lt;0</formula>
    </cfRule>
  </conditionalFormatting>
  <conditionalFormatting sqref="M67">
    <cfRule type="expression" dxfId="405" priority="43">
      <formula>M67&gt;0</formula>
    </cfRule>
    <cfRule type="expression" dxfId="404" priority="44">
      <formula>M67&lt;0</formula>
    </cfRule>
  </conditionalFormatting>
  <conditionalFormatting sqref="F65">
    <cfRule type="expression" dxfId="403" priority="39">
      <formula>F65&gt;0</formula>
    </cfRule>
    <cfRule type="expression" dxfId="402" priority="40">
      <formula>F65&lt;0</formula>
    </cfRule>
  </conditionalFormatting>
  <conditionalFormatting sqref="F65">
    <cfRule type="expression" dxfId="401" priority="41">
      <formula>F65&gt;0</formula>
    </cfRule>
    <cfRule type="expression" dxfId="400" priority="42">
      <formula>F65&lt;0</formula>
    </cfRule>
  </conditionalFormatting>
  <conditionalFormatting sqref="H65">
    <cfRule type="expression" dxfId="399" priority="37">
      <formula>H65&gt;0</formula>
    </cfRule>
    <cfRule type="expression" dxfId="398" priority="38">
      <formula>H65&lt;0</formula>
    </cfRule>
  </conditionalFormatting>
  <conditionalFormatting sqref="F125:F132 F134">
    <cfRule type="expression" dxfId="397" priority="29">
      <formula>F125&gt;0</formula>
    </cfRule>
    <cfRule type="expression" dxfId="396" priority="30">
      <formula>F125&lt;0</formula>
    </cfRule>
  </conditionalFormatting>
  <conditionalFormatting sqref="H125:H132 H134">
    <cfRule type="expression" dxfId="395" priority="27">
      <formula>H125&gt;0</formula>
    </cfRule>
    <cfRule type="expression" dxfId="394" priority="28">
      <formula>H125&lt;0</formula>
    </cfRule>
  </conditionalFormatting>
  <conditionalFormatting sqref="F92">
    <cfRule type="expression" dxfId="393" priority="25">
      <formula>F92&gt;0</formula>
    </cfRule>
    <cfRule type="expression" dxfId="392" priority="26">
      <formula>F92&lt;0</formula>
    </cfRule>
  </conditionalFormatting>
  <conditionalFormatting sqref="H92">
    <cfRule type="expression" dxfId="391" priority="23">
      <formula>H92&gt;0</formula>
    </cfRule>
    <cfRule type="expression" dxfId="390" priority="24">
      <formula>H92&lt;0</formula>
    </cfRule>
  </conditionalFormatting>
  <conditionalFormatting sqref="F133">
    <cfRule type="expression" dxfId="389" priority="19">
      <formula>F133&gt;0</formula>
    </cfRule>
    <cfRule type="expression" dxfId="388" priority="20">
      <formula>F133&lt;0</formula>
    </cfRule>
  </conditionalFormatting>
  <conditionalFormatting sqref="F133">
    <cfRule type="expression" dxfId="387" priority="21">
      <formula>F133&gt;0</formula>
    </cfRule>
    <cfRule type="expression" dxfId="386" priority="22">
      <formula>F133&lt;0</formula>
    </cfRule>
  </conditionalFormatting>
  <conditionalFormatting sqref="H133">
    <cfRule type="expression" dxfId="385" priority="17">
      <formula>H133&gt;0</formula>
    </cfRule>
    <cfRule type="expression" dxfId="384" priority="18">
      <formula>H133&lt;0</formula>
    </cfRule>
  </conditionalFormatting>
  <conditionalFormatting sqref="F98 H98">
    <cfRule type="expression" dxfId="383" priority="15">
      <formula>F98&gt;0</formula>
    </cfRule>
    <cfRule type="expression" dxfId="382" priority="16">
      <formula>F98&lt;0</formula>
    </cfRule>
  </conditionalFormatting>
  <conditionalFormatting sqref="J25:J66">
    <cfRule type="expression" dxfId="381" priority="13">
      <formula>J25&gt;0</formula>
    </cfRule>
    <cfRule type="expression" dxfId="380" priority="14">
      <formula>J25&lt;0</formula>
    </cfRule>
  </conditionalFormatting>
  <conditionalFormatting sqref="K38:K66">
    <cfRule type="expression" dxfId="379" priority="11">
      <formula>K38&gt;0</formula>
    </cfRule>
    <cfRule type="expression" dxfId="378" priority="12">
      <formula>K38&lt;0</formula>
    </cfRule>
  </conditionalFormatting>
  <conditionalFormatting sqref="L25">
    <cfRule type="expression" dxfId="377" priority="9">
      <formula>L25&gt;0</formula>
    </cfRule>
    <cfRule type="expression" dxfId="376" priority="10">
      <formula>L25&lt;0</formula>
    </cfRule>
  </conditionalFormatting>
  <conditionalFormatting sqref="F25:F28">
    <cfRule type="expression" dxfId="375" priority="7">
      <formula>F25&gt;0</formula>
    </cfRule>
    <cfRule type="expression" dxfId="374" priority="8">
      <formula>F25&lt;0</formula>
    </cfRule>
  </conditionalFormatting>
  <conditionalFormatting sqref="H25:H28">
    <cfRule type="expression" dxfId="373" priority="5">
      <formula>H25&gt;0</formula>
    </cfRule>
    <cfRule type="expression" dxfId="37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54.22</v>
      </c>
      <c r="R4" s="494">
        <v>-8.9999999999999993E-3</v>
      </c>
      <c r="T4" s="29">
        <v>42568</v>
      </c>
      <c r="U4" t="s">
        <v>238</v>
      </c>
    </row>
    <row r="5" spans="1:21" x14ac:dyDescent="0.25">
      <c r="A5" t="s">
        <v>1192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5422</v>
      </c>
      <c r="T5" s="29">
        <v>42592</v>
      </c>
      <c r="U5" t="s">
        <v>256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260</v>
      </c>
    </row>
    <row r="7" spans="1:21" x14ac:dyDescent="0.25">
      <c r="B7" s="72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2490.7499999999959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1292.2799999999988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0.31292194143912866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2.250092216894135E-2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9.813574660633483</v>
      </c>
      <c r="T13" s="29">
        <v>43288</v>
      </c>
      <c r="U13" t="s">
        <v>1152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1154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1153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1176</v>
      </c>
    </row>
    <row r="23" spans="1:21" x14ac:dyDescent="0.25">
      <c r="T23" s="156">
        <v>43298</v>
      </c>
      <c r="U23" t="s">
        <v>1191</v>
      </c>
    </row>
    <row r="24" spans="1:21" x14ac:dyDescent="0.25">
      <c r="T24" s="67"/>
    </row>
    <row r="25" spans="1:21" x14ac:dyDescent="0.25">
      <c r="T25" s="156">
        <v>43307</v>
      </c>
      <c r="U25" t="s">
        <v>1184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59.642000000000003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59.099800000000002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58.557600000000001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58.0154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57.473199999999999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56.931000000000004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56.388800000000003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55.846600000000002</v>
      </c>
      <c r="Q50" s="2"/>
    </row>
    <row r="51" spans="1:17" x14ac:dyDescent="0.25">
      <c r="A51" t="s">
        <v>1193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55.304400000000001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 t="shared" ref="F52" si="5">C52*(E52-D52)</f>
        <v>1296.2800000000002</v>
      </c>
      <c r="G52" s="39">
        <f t="shared" ref="G52" si="6">D52*C52</f>
        <v>4129.7199999999993</v>
      </c>
      <c r="H52" s="222">
        <f t="shared" ref="H52" si="7">(E52-D52)/D52</f>
        <v>0.31389053010857887</v>
      </c>
      <c r="I52" s="39"/>
      <c r="J52" s="39">
        <v>2495</v>
      </c>
      <c r="O52" s="81">
        <v>1.01</v>
      </c>
      <c r="P52" s="81">
        <f t="shared" si="4"/>
        <v>54.7622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54.22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53.677799999999998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53.135599999999997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52.593399999999995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52.051199999999994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51.508999999999993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50.966799999999999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50.424599999999998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49.882400000000004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49.340200000000003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48.798000000000002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8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8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8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8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8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8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8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8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8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9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8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9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8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9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8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9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9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9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9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0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0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0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0"/>
        <v>-357.95999999999992</v>
      </c>
      <c r="G163" s="251">
        <f t="shared" ref="G163:G212" si="11">D163*C163</f>
        <v>8471.9599999999991</v>
      </c>
      <c r="H163" s="265">
        <f t="shared" ref="H163:H212" si="12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0"/>
        <v>-723.96000000000095</v>
      </c>
      <c r="G164" s="251">
        <f t="shared" si="11"/>
        <v>12456.960000000001</v>
      </c>
      <c r="H164" s="265">
        <f t="shared" si="12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0"/>
        <v>-1033.9599999999991</v>
      </c>
      <c r="G165" s="251">
        <f t="shared" si="11"/>
        <v>16241.960000000001</v>
      </c>
      <c r="H165" s="265">
        <f t="shared" si="12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0"/>
        <v>-773.95999999999958</v>
      </c>
      <c r="G166" s="251">
        <f t="shared" si="11"/>
        <v>16241.960000000001</v>
      </c>
      <c r="H166" s="265">
        <f t="shared" si="12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0"/>
        <v>-687.9499999999972</v>
      </c>
      <c r="G167" s="251">
        <f t="shared" si="11"/>
        <v>19842.949999999997</v>
      </c>
      <c r="H167" s="265">
        <f t="shared" si="12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0"/>
        <v>-2153.5499999999993</v>
      </c>
      <c r="G168" s="251">
        <f t="shared" si="11"/>
        <v>19743.55</v>
      </c>
      <c r="H168" s="265">
        <f t="shared" si="12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0"/>
        <v>-3115.5599999999995</v>
      </c>
      <c r="G169" s="251">
        <f t="shared" si="11"/>
        <v>23131.559999999998</v>
      </c>
      <c r="H169" s="265">
        <f t="shared" si="12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0"/>
        <v>-2329.5599999999977</v>
      </c>
      <c r="G170" s="251">
        <f t="shared" si="11"/>
        <v>23131.559999999998</v>
      </c>
      <c r="H170" s="265">
        <f t="shared" si="12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0"/>
        <v>-1069.559999999997</v>
      </c>
      <c r="G171" s="251">
        <f t="shared" si="11"/>
        <v>23131.559999999998</v>
      </c>
      <c r="H171" s="265">
        <f t="shared" si="12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0"/>
        <v>-1759.5600000000004</v>
      </c>
      <c r="G172" s="251">
        <f t="shared" si="11"/>
        <v>23131.559999999998</v>
      </c>
      <c r="H172" s="265">
        <f t="shared" si="12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0"/>
        <v>-709.5600000000004</v>
      </c>
      <c r="G173" s="251">
        <f t="shared" si="11"/>
        <v>23131.559999999998</v>
      </c>
      <c r="H173" s="265">
        <f t="shared" si="12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0"/>
        <v>-259.56000000000046</v>
      </c>
      <c r="G174" s="251">
        <f t="shared" si="11"/>
        <v>23131.559999999998</v>
      </c>
      <c r="H174" s="265">
        <f t="shared" si="12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0"/>
        <v>907.39999999999907</v>
      </c>
      <c r="G175" s="251">
        <f t="shared" si="11"/>
        <v>19197.600000000002</v>
      </c>
      <c r="H175" s="265">
        <f t="shared" si="12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0"/>
        <v>842.27999999999952</v>
      </c>
      <c r="G176" s="251">
        <f t="shared" si="11"/>
        <v>15149.72</v>
      </c>
      <c r="H176" s="265">
        <f t="shared" si="12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0"/>
        <v>890.28000000000134</v>
      </c>
      <c r="G177" s="251">
        <f t="shared" si="11"/>
        <v>15149.72</v>
      </c>
      <c r="H177" s="265">
        <f t="shared" si="12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0"/>
        <v>1062.2800000000011</v>
      </c>
      <c r="G178" s="251">
        <f t="shared" si="11"/>
        <v>15149.72</v>
      </c>
      <c r="H178" s="265">
        <f t="shared" si="12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0"/>
        <v>1021.2000000000011</v>
      </c>
      <c r="G179" s="251">
        <f t="shared" si="11"/>
        <v>11041.8</v>
      </c>
      <c r="H179" s="265">
        <f t="shared" si="12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0"/>
        <v>511.21000000000231</v>
      </c>
      <c r="G180" s="251">
        <f t="shared" si="11"/>
        <v>12970.789999999999</v>
      </c>
      <c r="H180" s="265">
        <f t="shared" si="12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0"/>
        <v>665.21000000000151</v>
      </c>
      <c r="G181" s="251">
        <f t="shared" si="11"/>
        <v>12970.789999999999</v>
      </c>
      <c r="H181" s="265">
        <f t="shared" si="12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0"/>
        <v>689.71000000000163</v>
      </c>
      <c r="G182" s="251">
        <f t="shared" si="11"/>
        <v>12970.789999999999</v>
      </c>
      <c r="H182" s="265">
        <f t="shared" si="12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0"/>
        <v>916.16999999999962</v>
      </c>
      <c r="G183" s="251">
        <f t="shared" si="11"/>
        <v>10981.83</v>
      </c>
      <c r="H183" s="265">
        <f t="shared" si="12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0"/>
        <v>631.64499999999884</v>
      </c>
      <c r="G184" s="251">
        <f t="shared" si="11"/>
        <v>12930.855000000001</v>
      </c>
      <c r="H184" s="265">
        <f t="shared" si="12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0"/>
        <v>-258.84000000000071</v>
      </c>
      <c r="G185" s="251">
        <f t="shared" si="11"/>
        <v>14814.84</v>
      </c>
      <c r="H185" s="265">
        <f t="shared" si="12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0"/>
        <v>-46.840000000000259</v>
      </c>
      <c r="G186" s="251">
        <f t="shared" si="11"/>
        <v>14814.84</v>
      </c>
      <c r="H186" s="265">
        <f t="shared" si="12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0"/>
        <v>189.15999999999826</v>
      </c>
      <c r="G187" s="251">
        <f t="shared" si="11"/>
        <v>14814.84</v>
      </c>
      <c r="H187" s="265">
        <f t="shared" si="12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0"/>
        <v>13.159999999999172</v>
      </c>
      <c r="G188" s="251">
        <f t="shared" si="11"/>
        <v>14814.84</v>
      </c>
      <c r="H188" s="265">
        <f t="shared" si="12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0"/>
        <v>-106.83999999999969</v>
      </c>
      <c r="G189" s="251">
        <f t="shared" si="11"/>
        <v>14814.84</v>
      </c>
      <c r="H189" s="265">
        <f t="shared" si="12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0"/>
        <v>-170.84000000000117</v>
      </c>
      <c r="G190" s="251">
        <f t="shared" si="11"/>
        <v>14814.84</v>
      </c>
      <c r="H190" s="265">
        <f t="shared" si="12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0"/>
        <v>-138.84000000000185</v>
      </c>
      <c r="G191" s="251">
        <f t="shared" si="11"/>
        <v>14814.84</v>
      </c>
      <c r="H191" s="265">
        <f t="shared" si="12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0"/>
        <v>-106.83999999999969</v>
      </c>
      <c r="G192" s="251">
        <f t="shared" si="11"/>
        <v>14814.84</v>
      </c>
      <c r="H192" s="265">
        <f t="shared" si="12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0"/>
        <v>-226.8400000000014</v>
      </c>
      <c r="G193" s="251">
        <f t="shared" si="11"/>
        <v>14814.84</v>
      </c>
      <c r="H193" s="265">
        <f t="shared" si="12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0"/>
        <v>-194.84000000000208</v>
      </c>
      <c r="G194" s="251">
        <f t="shared" si="11"/>
        <v>14814.84</v>
      </c>
      <c r="H194" s="265">
        <f t="shared" si="12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0"/>
        <v>49.159999999997694</v>
      </c>
      <c r="G195" s="251">
        <f t="shared" si="11"/>
        <v>14814.84</v>
      </c>
      <c r="H195" s="265">
        <f t="shared" si="12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0"/>
        <v>-86.840000000000828</v>
      </c>
      <c r="G196" s="251">
        <f t="shared" si="11"/>
        <v>14814.84</v>
      </c>
      <c r="H196" s="265">
        <f t="shared" si="12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0"/>
        <v>53.159999999999741</v>
      </c>
      <c r="G197" s="251">
        <f t="shared" si="11"/>
        <v>14814.84</v>
      </c>
      <c r="H197" s="265">
        <f t="shared" si="12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0"/>
        <v>134.15999999999997</v>
      </c>
      <c r="G198" s="251">
        <f t="shared" si="11"/>
        <v>14733.84</v>
      </c>
      <c r="H198" s="265">
        <f t="shared" si="12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0"/>
        <v>-5.8400000000006003</v>
      </c>
      <c r="G199" s="251">
        <f t="shared" si="11"/>
        <v>14733.84</v>
      </c>
      <c r="H199" s="265">
        <f t="shared" si="12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0"/>
        <v>790.15999999999872</v>
      </c>
      <c r="G200" s="251">
        <f t="shared" si="11"/>
        <v>12824.84</v>
      </c>
      <c r="H200" s="265">
        <f t="shared" si="12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0"/>
        <v>789.18000000000029</v>
      </c>
      <c r="G201" s="251">
        <f t="shared" si="11"/>
        <v>10880.82</v>
      </c>
      <c r="H201" s="265">
        <f t="shared" si="12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0"/>
        <v>798.67499999999939</v>
      </c>
      <c r="G202" s="251">
        <f t="shared" si="11"/>
        <v>8926.3250000000007</v>
      </c>
      <c r="H202" s="265">
        <f t="shared" si="12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0"/>
        <v>511.17499999999973</v>
      </c>
      <c r="G203" s="251">
        <f t="shared" si="11"/>
        <v>8926.3250000000007</v>
      </c>
      <c r="H203" s="265">
        <f t="shared" si="12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0"/>
        <v>683.67499999999916</v>
      </c>
      <c r="G204" s="251">
        <f t="shared" si="11"/>
        <v>8926.3250000000007</v>
      </c>
      <c r="H204" s="265">
        <f t="shared" si="12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0"/>
        <v>353.67499999999905</v>
      </c>
      <c r="G205" s="251">
        <f t="shared" si="11"/>
        <v>8926.3250000000007</v>
      </c>
      <c r="H205" s="265">
        <f t="shared" si="12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0"/>
        <v>266.17500000000052</v>
      </c>
      <c r="G206" s="251">
        <f t="shared" si="11"/>
        <v>8926.3250000000007</v>
      </c>
      <c r="H206" s="265">
        <f t="shared" si="12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0"/>
        <v>466.17499999999978</v>
      </c>
      <c r="G207" s="251">
        <f t="shared" si="11"/>
        <v>8926.3250000000007</v>
      </c>
      <c r="H207" s="265">
        <f t="shared" si="12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0"/>
        <v>586.17499999999905</v>
      </c>
      <c r="G208" s="251">
        <f t="shared" si="11"/>
        <v>8926.3250000000007</v>
      </c>
      <c r="H208" s="265">
        <f t="shared" si="12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0"/>
        <v>698.67499999999973</v>
      </c>
      <c r="G209" s="251">
        <f t="shared" si="11"/>
        <v>8926.3250000000007</v>
      </c>
      <c r="H209" s="265">
        <f t="shared" si="12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0"/>
        <v>768.67499999999995</v>
      </c>
      <c r="G210" s="251">
        <f t="shared" si="11"/>
        <v>8926.3250000000007</v>
      </c>
      <c r="H210" s="265">
        <f t="shared" si="12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0"/>
        <v>583.6749999999995</v>
      </c>
      <c r="G211" s="251">
        <f t="shared" si="11"/>
        <v>8926.3250000000007</v>
      </c>
      <c r="H211" s="265">
        <f t="shared" si="12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0"/>
        <v>876.17499999999995</v>
      </c>
      <c r="G212" s="251">
        <f t="shared" si="11"/>
        <v>8926.3250000000007</v>
      </c>
      <c r="H212" s="265">
        <f t="shared" si="12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71" priority="61">
      <formula>F45&gt;0</formula>
    </cfRule>
    <cfRule type="expression" dxfId="37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69" priority="63">
      <formula>F44&gt;0</formula>
    </cfRule>
    <cfRule type="expression" dxfId="368" priority="64">
      <formula>F44&lt;0</formula>
    </cfRule>
  </conditionalFormatting>
  <conditionalFormatting sqref="F61:F91 F93:F102 F45:F59">
    <cfRule type="expression" dxfId="367" priority="59">
      <formula>F45&gt;0</formula>
    </cfRule>
    <cfRule type="expression" dxfId="366" priority="60">
      <formula>F45&lt;0</formula>
    </cfRule>
  </conditionalFormatting>
  <conditionalFormatting sqref="H61:H91 H93:H102 H43:H59">
    <cfRule type="expression" dxfId="365" priority="57">
      <formula>H43&gt;0</formula>
    </cfRule>
    <cfRule type="expression" dxfId="364" priority="58">
      <formula>H43&lt;0</formula>
    </cfRule>
  </conditionalFormatting>
  <conditionalFormatting sqref="F36:F43">
    <cfRule type="expression" dxfId="363" priority="55">
      <formula>F36&gt;0</formula>
    </cfRule>
    <cfRule type="expression" dxfId="362" priority="56">
      <formula>F36&lt;0</formula>
    </cfRule>
  </conditionalFormatting>
  <conditionalFormatting sqref="H36:H42">
    <cfRule type="expression" dxfId="361" priority="53">
      <formula>H36&gt;0</formula>
    </cfRule>
    <cfRule type="expression" dxfId="360" priority="54">
      <formula>H36&lt;0</formula>
    </cfRule>
  </conditionalFormatting>
  <conditionalFormatting sqref="Q7">
    <cfRule type="expression" dxfId="359" priority="47">
      <formula>Q7&gt;0</formula>
    </cfRule>
    <cfRule type="expression" dxfId="358" priority="48">
      <formula>Q7&lt;0</formula>
    </cfRule>
  </conditionalFormatting>
  <conditionalFormatting sqref="Q8">
    <cfRule type="expression" dxfId="357" priority="45">
      <formula>Q8&gt;0</formula>
    </cfRule>
    <cfRule type="expression" dxfId="356" priority="46">
      <formula>Q8&lt;0</formula>
    </cfRule>
  </conditionalFormatting>
  <conditionalFormatting sqref="Q10">
    <cfRule type="expression" dxfId="355" priority="43">
      <formula>Q10&gt;0</formula>
    </cfRule>
    <cfRule type="expression" dxfId="354" priority="44">
      <formula>Q10&lt;0</formula>
    </cfRule>
  </conditionalFormatting>
  <conditionalFormatting sqref="F60">
    <cfRule type="expression" dxfId="353" priority="41">
      <formula>F60&gt;0</formula>
    </cfRule>
    <cfRule type="expression" dxfId="352" priority="42">
      <formula>F60&lt;0</formula>
    </cfRule>
  </conditionalFormatting>
  <conditionalFormatting sqref="F60">
    <cfRule type="expression" dxfId="351" priority="39">
      <formula>F60&gt;0</formula>
    </cfRule>
    <cfRule type="expression" dxfId="350" priority="40">
      <formula>F60&lt;0</formula>
    </cfRule>
  </conditionalFormatting>
  <conditionalFormatting sqref="H60">
    <cfRule type="expression" dxfId="349" priority="37">
      <formula>H60&gt;0</formula>
    </cfRule>
    <cfRule type="expression" dxfId="348" priority="38">
      <formula>H60&lt;0</formula>
    </cfRule>
  </conditionalFormatting>
  <conditionalFormatting sqref="F92">
    <cfRule type="expression" dxfId="347" priority="35">
      <formula>F92&gt;0</formula>
    </cfRule>
    <cfRule type="expression" dxfId="346" priority="36">
      <formula>F92&lt;0</formula>
    </cfRule>
  </conditionalFormatting>
  <conditionalFormatting sqref="F92">
    <cfRule type="expression" dxfId="345" priority="33">
      <formula>F92&gt;0</formula>
    </cfRule>
    <cfRule type="expression" dxfId="344" priority="34">
      <formula>F92&lt;0</formula>
    </cfRule>
  </conditionalFormatting>
  <conditionalFormatting sqref="H92">
    <cfRule type="expression" dxfId="343" priority="31">
      <formula>H92&gt;0</formula>
    </cfRule>
    <cfRule type="expression" dxfId="342" priority="32">
      <formula>H92&lt;0</formula>
    </cfRule>
  </conditionalFormatting>
  <conditionalFormatting sqref="F169:F183 F185:F215 F217:F226">
    <cfRule type="expression" dxfId="341" priority="27">
      <formula>F169&gt;0</formula>
    </cfRule>
    <cfRule type="expression" dxfId="340" priority="28">
      <formula>F169&lt;0</formula>
    </cfRule>
  </conditionalFormatting>
  <conditionalFormatting sqref="F164:F168">
    <cfRule type="expression" dxfId="339" priority="29">
      <formula>F164&gt;0</formula>
    </cfRule>
    <cfRule type="expression" dxfId="338" priority="30">
      <formula>F164&lt;0</formula>
    </cfRule>
  </conditionalFormatting>
  <conditionalFormatting sqref="F169:F183 F185:F215 F217:F226">
    <cfRule type="expression" dxfId="337" priority="25">
      <formula>F169&gt;0</formula>
    </cfRule>
    <cfRule type="expression" dxfId="336" priority="26">
      <formula>F169&lt;0</formula>
    </cfRule>
  </conditionalFormatting>
  <conditionalFormatting sqref="H164:H183 H185:H215 H217:H226">
    <cfRule type="expression" dxfId="335" priority="23">
      <formula>H164&gt;0</formula>
    </cfRule>
    <cfRule type="expression" dxfId="334" priority="24">
      <formula>H164&lt;0</formula>
    </cfRule>
  </conditionalFormatting>
  <conditionalFormatting sqref="F160:F163">
    <cfRule type="expression" dxfId="333" priority="21">
      <formula>F160&gt;0</formula>
    </cfRule>
    <cfRule type="expression" dxfId="332" priority="22">
      <formula>F160&lt;0</formula>
    </cfRule>
  </conditionalFormatting>
  <conditionalFormatting sqref="H160:H163">
    <cfRule type="expression" dxfId="331" priority="19">
      <formula>H160&gt;0</formula>
    </cfRule>
    <cfRule type="expression" dxfId="330" priority="20">
      <formula>H160&lt;0</formula>
    </cfRule>
  </conditionalFormatting>
  <conditionalFormatting sqref="F184">
    <cfRule type="expression" dxfId="329" priority="17">
      <formula>F184&gt;0</formula>
    </cfRule>
    <cfRule type="expression" dxfId="328" priority="18">
      <formula>F184&lt;0</formula>
    </cfRule>
  </conditionalFormatting>
  <conditionalFormatting sqref="F184">
    <cfRule type="expression" dxfId="327" priority="15">
      <formula>F184&gt;0</formula>
    </cfRule>
    <cfRule type="expression" dxfId="326" priority="16">
      <formula>F184&lt;0</formula>
    </cfRule>
  </conditionalFormatting>
  <conditionalFormatting sqref="H184">
    <cfRule type="expression" dxfId="325" priority="13">
      <formula>H184&gt;0</formula>
    </cfRule>
    <cfRule type="expression" dxfId="324" priority="14">
      <formula>H184&lt;0</formula>
    </cfRule>
  </conditionalFormatting>
  <conditionalFormatting sqref="F216">
    <cfRule type="expression" dxfId="323" priority="11">
      <formula>F216&gt;0</formula>
    </cfRule>
    <cfRule type="expression" dxfId="322" priority="12">
      <formula>F216&lt;0</formula>
    </cfRule>
  </conditionalFormatting>
  <conditionalFormatting sqref="F216">
    <cfRule type="expression" dxfId="321" priority="9">
      <formula>F216&gt;0</formula>
    </cfRule>
    <cfRule type="expression" dxfId="320" priority="10">
      <formula>F216&lt;0</formula>
    </cfRule>
  </conditionalFormatting>
  <conditionalFormatting sqref="H216">
    <cfRule type="expression" dxfId="319" priority="7">
      <formula>H216&gt;0</formula>
    </cfRule>
    <cfRule type="expression" dxfId="318" priority="8">
      <formula>H216&lt;0</formula>
    </cfRule>
  </conditionalFormatting>
  <conditionalFormatting sqref="J38:J39">
    <cfRule type="expression" dxfId="317" priority="5">
      <formula>J38&gt;0</formula>
    </cfRule>
    <cfRule type="expression" dxfId="316" priority="6">
      <formula>J38&lt;0</formula>
    </cfRule>
  </conditionalFormatting>
  <conditionalFormatting sqref="J41:J53">
    <cfRule type="expression" dxfId="315" priority="3">
      <formula>J41&gt;0</formula>
    </cfRule>
    <cfRule type="expression" dxfId="31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21.9499</v>
      </c>
      <c r="R4" s="475">
        <v>-2.3599999999999999E-2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4389.9799999999996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1225.7200000000048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940.75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0.27274203227966831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8.9591428571428562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24.14489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23.925391000000001</v>
      </c>
      <c r="U18" t="s">
        <v>1058</v>
      </c>
    </row>
    <row r="19" spans="1:21" x14ac:dyDescent="0.25">
      <c r="O19" s="81">
        <v>1.08</v>
      </c>
      <c r="P19" s="81">
        <f t="shared" si="1"/>
        <v>23.705892000000002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23.486393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23.266894000000001</v>
      </c>
      <c r="T21" s="156">
        <v>43314</v>
      </c>
      <c r="U21" t="s">
        <v>1216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23.047395000000002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22.827895999999999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22.608397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22.388898000000001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22.169398999999999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21.9499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21.730401000000001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21.510901999999998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21.291402999999999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21.071904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20.852404999999997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20.632905999999998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20.413406999999999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20.193908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19.974409000000001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19.754909999999999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13" priority="109">
      <formula>F27&gt;0</formula>
    </cfRule>
    <cfRule type="expression" dxfId="312" priority="110">
      <formula>F27&lt;0</formula>
    </cfRule>
  </conditionalFormatting>
  <conditionalFormatting sqref="H27:H29">
    <cfRule type="expression" dxfId="311" priority="107">
      <formula>H27&gt;0</formula>
    </cfRule>
    <cfRule type="expression" dxfId="310" priority="108">
      <formula>H27&lt;0</formula>
    </cfRule>
  </conditionalFormatting>
  <conditionalFormatting sqref="H30">
    <cfRule type="expression" dxfId="309" priority="103">
      <formula>H30&gt;0</formula>
    </cfRule>
    <cfRule type="expression" dxfId="308" priority="104">
      <formula>H30&lt;0</formula>
    </cfRule>
  </conditionalFormatting>
  <conditionalFormatting sqref="H31:H35 H38:H55">
    <cfRule type="expression" dxfId="307" priority="101">
      <formula>H31&gt;0</formula>
    </cfRule>
    <cfRule type="expression" dxfId="306" priority="102">
      <formula>H31&lt;0</formula>
    </cfRule>
  </conditionalFormatting>
  <conditionalFormatting sqref="F31">
    <cfRule type="expression" dxfId="305" priority="95">
      <formula>F31&gt;0</formula>
    </cfRule>
    <cfRule type="expression" dxfId="304" priority="96">
      <formula>F31&lt;0</formula>
    </cfRule>
  </conditionalFormatting>
  <conditionalFormatting sqref="I25:I29">
    <cfRule type="expression" dxfId="303" priority="93">
      <formula>I25&gt;0</formula>
    </cfRule>
    <cfRule type="expression" dxfId="302" priority="94">
      <formula>I25&lt;0</formula>
    </cfRule>
  </conditionalFormatting>
  <conditionalFormatting sqref="I30:I33 I35 I38 I40:K55 K38">
    <cfRule type="expression" dxfId="301" priority="87">
      <formula>I30&gt;0</formula>
    </cfRule>
    <cfRule type="expression" dxfId="300" priority="88">
      <formula>I30&lt;0</formula>
    </cfRule>
  </conditionalFormatting>
  <conditionalFormatting sqref="I21:K24">
    <cfRule type="expression" dxfId="299" priority="85">
      <formula>I21&gt;0</formula>
    </cfRule>
    <cfRule type="expression" dxfId="298" priority="86">
      <formula>I21&lt;0</formula>
    </cfRule>
  </conditionalFormatting>
  <conditionalFormatting sqref="F32:F35 F38:F55">
    <cfRule type="expression" dxfId="297" priority="83">
      <formula>F32&gt;0</formula>
    </cfRule>
    <cfRule type="expression" dxfId="296" priority="84">
      <formula>F32&lt;0</formula>
    </cfRule>
  </conditionalFormatting>
  <conditionalFormatting sqref="Q8">
    <cfRule type="expression" dxfId="295" priority="79">
      <formula>Q8&gt;0</formula>
    </cfRule>
    <cfRule type="expression" dxfId="294" priority="80">
      <formula>Q8&lt;0</formula>
    </cfRule>
  </conditionalFormatting>
  <conditionalFormatting sqref="Q7">
    <cfRule type="expression" dxfId="293" priority="81">
      <formula>Q7&gt;0</formula>
    </cfRule>
    <cfRule type="expression" dxfId="292" priority="82">
      <formula>Q7&lt;0</formula>
    </cfRule>
  </conditionalFormatting>
  <conditionalFormatting sqref="F82">
    <cfRule type="expression" dxfId="291" priority="67">
      <formula>F82&gt;0</formula>
    </cfRule>
    <cfRule type="expression" dxfId="290" priority="68">
      <formula>F82&lt;0</formula>
    </cfRule>
  </conditionalFormatting>
  <conditionalFormatting sqref="H82">
    <cfRule type="expression" dxfId="289" priority="65">
      <formula>H82&gt;0</formula>
    </cfRule>
    <cfRule type="expression" dxfId="288" priority="66">
      <formula>H82&lt;0</formula>
    </cfRule>
  </conditionalFormatting>
  <conditionalFormatting sqref="I82">
    <cfRule type="expression" dxfId="287" priority="53">
      <formula>I82&gt;0</formula>
    </cfRule>
    <cfRule type="expression" dxfId="286" priority="54">
      <formula>I82&lt;0</formula>
    </cfRule>
  </conditionalFormatting>
  <conditionalFormatting sqref="F25:F26">
    <cfRule type="expression" dxfId="285" priority="49">
      <formula>F25&gt;0</formula>
    </cfRule>
    <cfRule type="expression" dxfId="284" priority="50">
      <formula>F25&lt;0</formula>
    </cfRule>
  </conditionalFormatting>
  <conditionalFormatting sqref="H25:H26">
    <cfRule type="expression" dxfId="283" priority="47">
      <formula>H25&gt;0</formula>
    </cfRule>
    <cfRule type="expression" dxfId="282" priority="48">
      <formula>H25&lt;0</formula>
    </cfRule>
  </conditionalFormatting>
  <conditionalFormatting sqref="F88:F92">
    <cfRule type="expression" dxfId="281" priority="45">
      <formula>F88&gt;0</formula>
    </cfRule>
    <cfRule type="expression" dxfId="280" priority="46">
      <formula>F88&lt;0</formula>
    </cfRule>
  </conditionalFormatting>
  <conditionalFormatting sqref="H88:H90">
    <cfRule type="expression" dxfId="279" priority="43">
      <formula>H88&gt;0</formula>
    </cfRule>
    <cfRule type="expression" dxfId="278" priority="44">
      <formula>H88&lt;0</formula>
    </cfRule>
  </conditionalFormatting>
  <conditionalFormatting sqref="H91:H92">
    <cfRule type="expression" dxfId="277" priority="41">
      <formula>H91&gt;0</formula>
    </cfRule>
    <cfRule type="expression" dxfId="276" priority="42">
      <formula>H91&lt;0</formula>
    </cfRule>
  </conditionalFormatting>
  <conditionalFormatting sqref="H93:H118">
    <cfRule type="expression" dxfId="275" priority="39">
      <formula>H93&gt;0</formula>
    </cfRule>
    <cfRule type="expression" dxfId="274" priority="40">
      <formula>H93&lt;0</formula>
    </cfRule>
  </conditionalFormatting>
  <conditionalFormatting sqref="F83:F86">
    <cfRule type="expression" dxfId="273" priority="37">
      <formula>F83&gt;0</formula>
    </cfRule>
    <cfRule type="expression" dxfId="272" priority="38">
      <formula>F83&lt;0</formula>
    </cfRule>
  </conditionalFormatting>
  <conditionalFormatting sqref="H83:H86">
    <cfRule type="expression" dxfId="271" priority="35">
      <formula>H83&gt;0</formula>
    </cfRule>
    <cfRule type="expression" dxfId="270" priority="36">
      <formula>H83&lt;0</formula>
    </cfRule>
  </conditionalFormatting>
  <conditionalFormatting sqref="F93">
    <cfRule type="expression" dxfId="269" priority="33">
      <formula>F93&gt;0</formula>
    </cfRule>
    <cfRule type="expression" dxfId="268" priority="34">
      <formula>F93&lt;0</formula>
    </cfRule>
  </conditionalFormatting>
  <conditionalFormatting sqref="I87:I89">
    <cfRule type="expression" dxfId="267" priority="31">
      <formula>I87&gt;0</formula>
    </cfRule>
    <cfRule type="expression" dxfId="266" priority="32">
      <formula>I87&lt;0</formula>
    </cfRule>
  </conditionalFormatting>
  <conditionalFormatting sqref="I90">
    <cfRule type="expression" dxfId="265" priority="29">
      <formula>I90&gt;0</formula>
    </cfRule>
    <cfRule type="expression" dxfId="264" priority="30">
      <formula>I90&lt;0</formula>
    </cfRule>
  </conditionalFormatting>
  <conditionalFormatting sqref="I91">
    <cfRule type="expression" dxfId="263" priority="27">
      <formula>I91&gt;0</formula>
    </cfRule>
    <cfRule type="expression" dxfId="262" priority="28">
      <formula>I91&lt;0</formula>
    </cfRule>
  </conditionalFormatting>
  <conditionalFormatting sqref="I92:I95 I97 I100 I102:I118">
    <cfRule type="expression" dxfId="261" priority="25">
      <formula>I92&gt;0</formula>
    </cfRule>
    <cfRule type="expression" dxfId="260" priority="26">
      <formula>I92&lt;0</formula>
    </cfRule>
  </conditionalFormatting>
  <conditionalFormatting sqref="I83:I86">
    <cfRule type="expression" dxfId="259" priority="23">
      <formula>I83&gt;0</formula>
    </cfRule>
    <cfRule type="expression" dxfId="258" priority="24">
      <formula>I83&lt;0</formula>
    </cfRule>
  </conditionalFormatting>
  <conditionalFormatting sqref="F94:F118">
    <cfRule type="expression" dxfId="257" priority="21">
      <formula>F94&gt;0</formula>
    </cfRule>
    <cfRule type="expression" dxfId="256" priority="22">
      <formula>F94&lt;0</formula>
    </cfRule>
  </conditionalFormatting>
  <conditionalFormatting sqref="F87">
    <cfRule type="expression" dxfId="255" priority="19">
      <formula>F87&gt;0</formula>
    </cfRule>
    <cfRule type="expression" dxfId="254" priority="20">
      <formula>F87&lt;0</formula>
    </cfRule>
  </conditionalFormatting>
  <conditionalFormatting sqref="H87">
    <cfRule type="expression" dxfId="253" priority="17">
      <formula>H87&gt;0</formula>
    </cfRule>
    <cfRule type="expression" dxfId="252" priority="18">
      <formula>H87&lt;0</formula>
    </cfRule>
  </conditionalFormatting>
  <conditionalFormatting sqref="F21:F24">
    <cfRule type="expression" dxfId="251" priority="15">
      <formula>F21&gt;0</formula>
    </cfRule>
    <cfRule type="expression" dxfId="250" priority="16">
      <formula>F21&lt;0</formula>
    </cfRule>
  </conditionalFormatting>
  <conditionalFormatting sqref="H21:H24">
    <cfRule type="expression" dxfId="249" priority="13">
      <formula>H21&gt;0</formula>
    </cfRule>
    <cfRule type="expression" dxfId="248" priority="14">
      <formula>H21&lt;0</formula>
    </cfRule>
  </conditionalFormatting>
  <conditionalFormatting sqref="J25:K27 J30:K35 J28:J29 J37:K37 K36 J38">
    <cfRule type="expression" dxfId="247" priority="11">
      <formula>J25&gt;0</formula>
    </cfRule>
    <cfRule type="expression" dxfId="246" priority="12">
      <formula>J25&lt;0</formula>
    </cfRule>
  </conditionalFormatting>
  <conditionalFormatting sqref="H37">
    <cfRule type="expression" dxfId="245" priority="9">
      <formula>H37&gt;0</formula>
    </cfRule>
    <cfRule type="expression" dxfId="244" priority="10">
      <formula>H37&lt;0</formula>
    </cfRule>
  </conditionalFormatting>
  <conditionalFormatting sqref="F37">
    <cfRule type="expression" dxfId="243" priority="7">
      <formula>F37&gt;0</formula>
    </cfRule>
    <cfRule type="expression" dxfId="242" priority="8">
      <formula>F37&lt;0</formula>
    </cfRule>
  </conditionalFormatting>
  <conditionalFormatting sqref="J36">
    <cfRule type="expression" dxfId="241" priority="5">
      <formula>J36&gt;0</formula>
    </cfRule>
    <cfRule type="expression" dxfId="240" priority="6">
      <formula>J36&lt;0</formula>
    </cfRule>
  </conditionalFormatting>
  <conditionalFormatting sqref="H36">
    <cfRule type="expression" dxfId="239" priority="3">
      <formula>H36&gt;0</formula>
    </cfRule>
    <cfRule type="expression" dxfId="238" priority="4">
      <formula>H36&lt;0</formula>
    </cfRule>
  </conditionalFormatting>
  <conditionalFormatting sqref="F36">
    <cfRule type="expression" dxfId="237" priority="1">
      <formula>F36&gt;0</formula>
    </cfRule>
    <cfRule type="expression" dxfId="236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35" priority="15">
      <formula>F25&gt;0</formula>
    </cfRule>
    <cfRule type="expression" dxfId="234" priority="16">
      <formula>F25&lt;0</formula>
    </cfRule>
  </conditionalFormatting>
  <conditionalFormatting sqref="F32:F70">
    <cfRule type="expression" dxfId="233" priority="11">
      <formula>F32&gt;0</formula>
    </cfRule>
    <cfRule type="expression" dxfId="232" priority="12">
      <formula>F32&lt;0</formula>
    </cfRule>
  </conditionalFormatting>
  <conditionalFormatting sqref="F32:F70">
    <cfRule type="expression" dxfId="231" priority="13">
      <formula>F32&gt;0</formula>
    </cfRule>
    <cfRule type="expression" dxfId="230" priority="14">
      <formula>F32&lt;0</formula>
    </cfRule>
  </conditionalFormatting>
  <conditionalFormatting sqref="H25 H30:H70">
    <cfRule type="expression" dxfId="229" priority="9">
      <formula>H25&gt;0</formula>
    </cfRule>
    <cfRule type="expression" dxfId="228" priority="10">
      <formula>H25&lt;0</formula>
    </cfRule>
  </conditionalFormatting>
  <conditionalFormatting sqref="F26:F29">
    <cfRule type="expression" dxfId="227" priority="7">
      <formula>F26&gt;0</formula>
    </cfRule>
    <cfRule type="expression" dxfId="226" priority="8">
      <formula>F26&lt;0</formula>
    </cfRule>
  </conditionalFormatting>
  <conditionalFormatting sqref="H26:H29">
    <cfRule type="expression" dxfId="225" priority="5">
      <formula>H26&gt;0</formula>
    </cfRule>
    <cfRule type="expression" dxfId="224" priority="6">
      <formula>H26&lt;0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19" priority="25">
      <formula>F34&gt;0</formula>
    </cfRule>
    <cfRule type="expression" dxfId="218" priority="26">
      <formula>F34&lt;0</formula>
    </cfRule>
  </conditionalFormatting>
  <conditionalFormatting sqref="H124:H131">
    <cfRule type="expression" dxfId="217" priority="23">
      <formula>H124&gt;0</formula>
    </cfRule>
    <cfRule type="expression" dxfId="216" priority="24">
      <formula>H124&lt;0</formula>
    </cfRule>
  </conditionalFormatting>
  <conditionalFormatting sqref="H132">
    <cfRule type="expression" dxfId="215" priority="21">
      <formula>H132&gt;0</formula>
    </cfRule>
    <cfRule type="expression" dxfId="214" priority="22">
      <formula>H132&lt;0</formula>
    </cfRule>
  </conditionalFormatting>
  <conditionalFormatting sqref="Q8">
    <cfRule type="expression" dxfId="213" priority="11">
      <formula>Q8&gt;0</formula>
    </cfRule>
    <cfRule type="expression" dxfId="212" priority="12">
      <formula>Q8&lt;0</formula>
    </cfRule>
  </conditionalFormatting>
  <conditionalFormatting sqref="Q7">
    <cfRule type="expression" dxfId="211" priority="13">
      <formula>Q7&gt;0</formula>
    </cfRule>
    <cfRule type="expression" dxfId="210" priority="14">
      <formula>Q7&lt;0</formula>
    </cfRule>
  </conditionalFormatting>
  <conditionalFormatting sqref="F36:F39">
    <cfRule type="expression" dxfId="209" priority="9">
      <formula>F36&gt;0</formula>
    </cfRule>
    <cfRule type="expression" dxfId="208" priority="10">
      <formula>F36&lt;0</formula>
    </cfRule>
  </conditionalFormatting>
  <conditionalFormatting sqref="H36:H39">
    <cfRule type="expression" dxfId="207" priority="7">
      <formula>H36&gt;0</formula>
    </cfRule>
    <cfRule type="expression" dxfId="206" priority="8">
      <formula>H36&lt;0</formula>
    </cfRule>
  </conditionalFormatting>
  <conditionalFormatting sqref="K65:K99">
    <cfRule type="expression" dxfId="205" priority="5">
      <formula>K65&gt;0</formula>
    </cfRule>
    <cfRule type="expression" dxfId="204" priority="6">
      <formula>K65&lt;0</formula>
    </cfRule>
  </conditionalFormatting>
  <conditionalFormatting sqref="K72">
    <cfRule type="expression" dxfId="203" priority="3">
      <formula>K72&gt;0</formula>
    </cfRule>
    <cfRule type="expression" dxfId="202" priority="4">
      <formula>K72&lt;0</formula>
    </cfRule>
  </conditionalFormatting>
  <conditionalFormatting sqref="M69">
    <cfRule type="expression" dxfId="201" priority="1">
      <formula>M69&gt;0</formula>
    </cfRule>
    <cfRule type="expression" dxfId="20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1181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99" priority="96">
      <formula>F24&gt;0</formula>
    </cfRule>
    <cfRule type="expression" dxfId="19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97" priority="79">
      <formula>F30&gt;0</formula>
    </cfRule>
    <cfRule type="expression" dxfId="196" priority="80">
      <formula>F30&lt;0</formula>
    </cfRule>
  </conditionalFormatting>
  <conditionalFormatting sqref="H43 H30:H33">
    <cfRule type="expression" dxfId="195" priority="77">
      <formula>H30&gt;0</formula>
    </cfRule>
    <cfRule type="expression" dxfId="19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93" priority="59">
      <formula>F115&gt;0</formula>
    </cfRule>
    <cfRule type="expression" dxfId="192" priority="60">
      <formula>F115&lt;0</formula>
    </cfRule>
  </conditionalFormatting>
  <conditionalFormatting sqref="F112:F114">
    <cfRule type="expression" dxfId="191" priority="57">
      <formula>F112&gt;0</formula>
    </cfRule>
    <cfRule type="expression" dxfId="190" priority="58">
      <formula>F112&lt;0</formula>
    </cfRule>
  </conditionalFormatting>
  <conditionalFormatting sqref="H112:I112">
    <cfRule type="expression" dxfId="189" priority="55">
      <formula>H112&gt;0</formula>
    </cfRule>
    <cfRule type="expression" dxfId="188" priority="56">
      <formula>H112&lt;0</formula>
    </cfRule>
  </conditionalFormatting>
  <conditionalFormatting sqref="H113:I113">
    <cfRule type="expression" dxfId="187" priority="53">
      <formula>H113&gt;0</formula>
    </cfRule>
    <cfRule type="expression" dxfId="186" priority="54">
      <formula>H113&lt;0</formula>
    </cfRule>
  </conditionalFormatting>
  <conditionalFormatting sqref="H114:I114">
    <cfRule type="expression" dxfId="185" priority="51">
      <formula>H114&gt;0</formula>
    </cfRule>
    <cfRule type="expression" dxfId="184" priority="52">
      <formula>H114&lt;0</formula>
    </cfRule>
  </conditionalFormatting>
  <conditionalFormatting sqref="F105:F111">
    <cfRule type="expression" dxfId="183" priority="49">
      <formula>F105&gt;0</formula>
    </cfRule>
    <cfRule type="expression" dxfId="182" priority="50">
      <formula>F105&lt;0</formula>
    </cfRule>
  </conditionalFormatting>
  <conditionalFormatting sqref="H105:I111">
    <cfRule type="expression" dxfId="181" priority="47">
      <formula>H105&gt;0</formula>
    </cfRule>
    <cfRule type="expression" dxfId="180" priority="48">
      <formula>H105&lt;0</formula>
    </cfRule>
  </conditionalFormatting>
  <conditionalFormatting sqref="I117 F117:F119">
    <cfRule type="expression" dxfId="179" priority="45">
      <formula>F117&gt;0</formula>
    </cfRule>
    <cfRule type="expression" dxfId="178" priority="46">
      <formula>F117&lt;0</formula>
    </cfRule>
  </conditionalFormatting>
  <conditionalFormatting sqref="F189:F196 H189:H196">
    <cfRule type="expression" dxfId="177" priority="43">
      <formula>F189&gt;0</formula>
    </cfRule>
    <cfRule type="expression" dxfId="176" priority="44">
      <formula>F189&lt;0</formula>
    </cfRule>
  </conditionalFormatting>
  <conditionalFormatting sqref="H202 F202">
    <cfRule type="expression" dxfId="175" priority="41">
      <formula>F202&gt;0</formula>
    </cfRule>
    <cfRule type="expression" dxfId="174" priority="42">
      <formula>F202&lt;0</formula>
    </cfRule>
  </conditionalFormatting>
  <conditionalFormatting sqref="I204">
    <cfRule type="expression" dxfId="173" priority="39">
      <formula>I204&gt;0</formula>
    </cfRule>
    <cfRule type="expression" dxfId="172" priority="40">
      <formula>I204&lt;0</formula>
    </cfRule>
  </conditionalFormatting>
  <conditionalFormatting sqref="H204 F204">
    <cfRule type="expression" dxfId="171" priority="37">
      <formula>F204&gt;0</formula>
    </cfRule>
    <cfRule type="expression" dxfId="170" priority="38">
      <formula>F204&lt;0</formula>
    </cfRule>
  </conditionalFormatting>
  <conditionalFormatting sqref="M54">
    <cfRule type="expression" dxfId="169" priority="35">
      <formula>M54&gt;0</formula>
    </cfRule>
    <cfRule type="expression" dxfId="168" priority="36">
      <formula>M54&lt;0</formula>
    </cfRule>
  </conditionalFormatting>
  <conditionalFormatting sqref="K39:K49">
    <cfRule type="expression" dxfId="167" priority="33">
      <formula>K39&gt;0</formula>
    </cfRule>
    <cfRule type="expression" dxfId="166" priority="34">
      <formula>K39&lt;0</formula>
    </cfRule>
  </conditionalFormatting>
  <conditionalFormatting sqref="Q10">
    <cfRule type="expression" dxfId="165" priority="31">
      <formula>Q10&gt;0</formula>
    </cfRule>
    <cfRule type="expression" dxfId="164" priority="32">
      <formula>Q10&lt;0</formula>
    </cfRule>
  </conditionalFormatting>
  <conditionalFormatting sqref="Z10">
    <cfRule type="expression" dxfId="163" priority="29">
      <formula>Z10&gt;0</formula>
    </cfRule>
    <cfRule type="expression" dxfId="162" priority="30">
      <formula>Z10&lt;0</formula>
    </cfRule>
  </conditionalFormatting>
  <conditionalFormatting sqref="AA10:AE10">
    <cfRule type="expression" dxfId="161" priority="27">
      <formula>AA10&gt;0</formula>
    </cfRule>
    <cfRule type="expression" dxfId="160" priority="28">
      <formula>AA10&lt;0</formula>
    </cfRule>
  </conditionalFormatting>
  <conditionalFormatting sqref="Z24">
    <cfRule type="expression" dxfId="159" priority="25">
      <formula>Z24&gt;0</formula>
    </cfRule>
    <cfRule type="expression" dxfId="158" priority="26">
      <formula>Z24&lt;0</formula>
    </cfRule>
  </conditionalFormatting>
  <conditionalFormatting sqref="AF10:AG10">
    <cfRule type="expression" dxfId="157" priority="17">
      <formula>AF10&gt;0</formula>
    </cfRule>
    <cfRule type="expression" dxfId="15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55" priority="15">
      <formula>F208&gt;0</formula>
    </cfRule>
    <cfRule type="expression" dxfId="154" priority="16">
      <formula>F208&lt;0</formula>
    </cfRule>
  </conditionalFormatting>
  <conditionalFormatting sqref="F220 F207:F210">
    <cfRule type="expression" dxfId="153" priority="13">
      <formula>F207&gt;0</formula>
    </cfRule>
    <cfRule type="expression" dxfId="152" priority="14">
      <formula>F207&lt;0</formula>
    </cfRule>
  </conditionalFormatting>
  <conditionalFormatting sqref="H207:I207 H220 H208:H210">
    <cfRule type="expression" dxfId="151" priority="11">
      <formula>H207&gt;0</formula>
    </cfRule>
    <cfRule type="expression" dxfId="150" priority="12">
      <formula>H207&lt;0</formula>
    </cfRule>
  </conditionalFormatting>
  <conditionalFormatting sqref="K210:K225">
    <cfRule type="expression" dxfId="149" priority="9">
      <formula>K210&gt;0</formula>
    </cfRule>
    <cfRule type="expression" dxfId="148" priority="10">
      <formula>K210&lt;0</formula>
    </cfRule>
  </conditionalFormatting>
  <conditionalFormatting sqref="K31">
    <cfRule type="expression" dxfId="147" priority="7">
      <formula>K31&gt;0</formula>
    </cfRule>
    <cfRule type="expression" dxfId="146" priority="8">
      <formula>K31&lt;0</formula>
    </cfRule>
  </conditionalFormatting>
  <conditionalFormatting sqref="K32:K38">
    <cfRule type="expression" dxfId="145" priority="5">
      <formula>K32&gt;0</formula>
    </cfRule>
    <cfRule type="expression" dxfId="144" priority="6">
      <formula>K32&lt;0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39" priority="5">
      <formula>F21&gt;0</formula>
    </cfRule>
    <cfRule type="expression" dxfId="138" priority="6">
      <formula>F21&lt;0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1255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1173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45.47</v>
      </c>
      <c r="R4" s="475">
        <v>6.4000000000000003E-3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13641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-791.50999999999931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-841.45999999999913</v>
      </c>
      <c r="U8" s="855">
        <v>43292</v>
      </c>
      <c r="V8" t="s">
        <v>1172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-5.8102007531869525E-2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1247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4.3105344182977789E-2</v>
      </c>
      <c r="R11">
        <v>0.49</v>
      </c>
      <c r="V11" t="s">
        <v>1246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15.056291390728477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50.017000000000003</v>
      </c>
    </row>
    <row r="19" spans="1:16" x14ac:dyDescent="0.25">
      <c r="H19" s="70"/>
      <c r="O19" s="81">
        <v>1.0900000000000001</v>
      </c>
      <c r="P19" s="81">
        <f t="shared" ref="P19:P38" si="3">O19*$Q$4</f>
        <v>49.5623</v>
      </c>
    </row>
    <row r="20" spans="1:16" x14ac:dyDescent="0.25">
      <c r="H20" s="70"/>
      <c r="O20" s="81">
        <v>1.08</v>
      </c>
      <c r="P20" s="81">
        <f t="shared" si="3"/>
        <v>49.107600000000005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48.652900000000002</v>
      </c>
    </row>
    <row r="22" spans="1:16" x14ac:dyDescent="0.25">
      <c r="H22" s="70"/>
      <c r="O22" s="81">
        <v>1.06</v>
      </c>
      <c r="P22" s="81">
        <f t="shared" si="3"/>
        <v>48.1982</v>
      </c>
    </row>
    <row r="23" spans="1:16" x14ac:dyDescent="0.25">
      <c r="H23" s="70"/>
      <c r="O23" s="81">
        <v>1.05</v>
      </c>
      <c r="P23" s="81">
        <f t="shared" si="3"/>
        <v>47.743499999999997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47.288800000000002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46.834099999999999</v>
      </c>
    </row>
    <row r="26" spans="1:16" x14ac:dyDescent="0.25">
      <c r="O26" s="81">
        <v>1.02</v>
      </c>
      <c r="P26" s="81">
        <f t="shared" si="3"/>
        <v>46.379399999999997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45.924700000000001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45.47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45.015299999999996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44.560600000000001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44.105899999999998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43.651199999999996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43.1965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42.741799999999998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42.287100000000002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41.8324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41.377699999999997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40.923000000000002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1239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133" priority="41">
      <formula>F28&gt;0</formula>
    </cfRule>
    <cfRule type="expression" dxfId="132" priority="42">
      <formula>F28&lt;0</formula>
    </cfRule>
  </conditionalFormatting>
  <conditionalFormatting sqref="Q8">
    <cfRule type="expression" dxfId="131" priority="35">
      <formula>Q8&gt;0</formula>
    </cfRule>
    <cfRule type="expression" dxfId="130" priority="36">
      <formula>Q8&lt;0</formula>
    </cfRule>
  </conditionalFormatting>
  <conditionalFormatting sqref="Q7">
    <cfRule type="expression" dxfId="129" priority="37">
      <formula>Q7&gt;0</formula>
    </cfRule>
    <cfRule type="expression" dxfId="128" priority="38">
      <formula>Q7&lt;0</formula>
    </cfRule>
  </conditionalFormatting>
  <conditionalFormatting sqref="M81">
    <cfRule type="expression" dxfId="127" priority="33">
      <formula>M81&gt;0</formula>
    </cfRule>
    <cfRule type="expression" dxfId="126" priority="34">
      <formula>M81&lt;0</formula>
    </cfRule>
  </conditionalFormatting>
  <conditionalFormatting sqref="J42">
    <cfRule type="expression" dxfId="125" priority="31">
      <formula>J42&gt;0</formula>
    </cfRule>
    <cfRule type="expression" dxfId="124" priority="32">
      <formula>J42&lt;0</formula>
    </cfRule>
  </conditionalFormatting>
  <conditionalFormatting sqref="J43:J55 J56:K64 K66:K68">
    <cfRule type="expression" dxfId="123" priority="29">
      <formula>J43&gt;0</formula>
    </cfRule>
    <cfRule type="expression" dxfId="122" priority="30">
      <formula>J43&lt;0</formula>
    </cfRule>
  </conditionalFormatting>
  <conditionalFormatting sqref="Q10">
    <cfRule type="expression" dxfId="121" priority="27">
      <formula>Q10&gt;0</formula>
    </cfRule>
    <cfRule type="expression" dxfId="120" priority="28">
      <formula>Q10&lt;0</formula>
    </cfRule>
  </conditionalFormatting>
  <conditionalFormatting sqref="Q9">
    <cfRule type="expression" dxfId="119" priority="25">
      <formula>Q9&gt;0</formula>
    </cfRule>
    <cfRule type="expression" dxfId="118" priority="26">
      <formula>Q9&lt;0</formula>
    </cfRule>
  </conditionalFormatting>
  <conditionalFormatting sqref="F65 H65">
    <cfRule type="expression" dxfId="117" priority="23">
      <formula>F65&gt;0</formula>
    </cfRule>
    <cfRule type="expression" dxfId="116" priority="24">
      <formula>F65&lt;0</formula>
    </cfRule>
  </conditionalFormatting>
  <conditionalFormatting sqref="J65:K65">
    <cfRule type="expression" dxfId="115" priority="21">
      <formula>J65&gt;0</formula>
    </cfRule>
    <cfRule type="expression" dxfId="114" priority="22">
      <formula>J65&lt;0</formula>
    </cfRule>
  </conditionalFormatting>
  <conditionalFormatting sqref="F66 H66">
    <cfRule type="expression" dxfId="113" priority="19">
      <formula>F66&gt;0</formula>
    </cfRule>
    <cfRule type="expression" dxfId="112" priority="20">
      <formula>F66&lt;0</formula>
    </cfRule>
  </conditionalFormatting>
  <conditionalFormatting sqref="J66">
    <cfRule type="expression" dxfId="111" priority="17">
      <formula>J66&gt;0</formula>
    </cfRule>
    <cfRule type="expression" dxfId="110" priority="18">
      <formula>J66&lt;0</formula>
    </cfRule>
  </conditionalFormatting>
  <conditionalFormatting sqref="F67:F69 H67:H69">
    <cfRule type="expression" dxfId="109" priority="15">
      <formula>F67&gt;0</formula>
    </cfRule>
    <cfRule type="expression" dxfId="108" priority="16">
      <formula>F67&lt;0</formula>
    </cfRule>
  </conditionalFormatting>
  <conditionalFormatting sqref="J67:J69">
    <cfRule type="expression" dxfId="107" priority="13">
      <formula>J67&gt;0</formula>
    </cfRule>
    <cfRule type="expression" dxfId="106" priority="14">
      <formula>J67&lt;0</formula>
    </cfRule>
  </conditionalFormatting>
  <conditionalFormatting sqref="L56:L60">
    <cfRule type="expression" dxfId="105" priority="11">
      <formula>L56&gt;0</formula>
    </cfRule>
    <cfRule type="expression" dxfId="104" priority="12">
      <formula>L56&lt;0</formula>
    </cfRule>
  </conditionalFormatting>
  <conditionalFormatting sqref="F70:F72 H70:H72">
    <cfRule type="expression" dxfId="103" priority="7">
      <formula>F70&gt;0</formula>
    </cfRule>
    <cfRule type="expression" dxfId="102" priority="8">
      <formula>F70&lt;0</formula>
    </cfRule>
  </conditionalFormatting>
  <conditionalFormatting sqref="J70:K70 K69 J71">
    <cfRule type="expression" dxfId="101" priority="5">
      <formula>J69&gt;0</formula>
    </cfRule>
    <cfRule type="expression" dxfId="100" priority="6">
      <formula>J69&lt;0</formula>
    </cfRule>
  </conditionalFormatting>
  <conditionalFormatting sqref="J74:J75 K74 H74:H76 F74:F76">
    <cfRule type="expression" dxfId="99" priority="1">
      <formula>F74&gt;0</formula>
    </cfRule>
    <cfRule type="expression" dxfId="98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7" priority="7">
      <formula>F22&gt;0</formula>
    </cfRule>
    <cfRule type="expression" dxfId="96" priority="8">
      <formula>F22&lt;0</formula>
    </cfRule>
  </conditionalFormatting>
  <conditionalFormatting sqref="H22:H26">
    <cfRule type="expression" dxfId="95" priority="5">
      <formula>H22&gt;0</formula>
    </cfRule>
    <cfRule type="expression" dxfId="94" priority="6">
      <formula>H22&lt;0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89" priority="17">
      <formula>F21&gt;0</formula>
    </cfRule>
    <cfRule type="expression" dxfId="88" priority="18">
      <formula>F21&lt;0</formula>
    </cfRule>
  </conditionalFormatting>
  <conditionalFormatting sqref="H26 H31:H41 H21">
    <cfRule type="expression" dxfId="87" priority="15">
      <formula>H21&gt;0</formula>
    </cfRule>
    <cfRule type="expression" dxfId="86" priority="16">
      <formula>H21&lt;0</formula>
    </cfRule>
  </conditionalFormatting>
  <conditionalFormatting sqref="Q7">
    <cfRule type="expression" dxfId="85" priority="9">
      <formula>Q7&gt;0</formula>
    </cfRule>
    <cfRule type="expression" dxfId="84" priority="10">
      <formula>Q7&lt;0</formula>
    </cfRule>
  </conditionalFormatting>
  <conditionalFormatting sqref="Q8">
    <cfRule type="expression" dxfId="83" priority="7">
      <formula>Q8&gt;0</formula>
    </cfRule>
    <cfRule type="expression" dxfId="82" priority="8">
      <formula>Q8&lt;0</formula>
    </cfRule>
  </conditionalFormatting>
  <conditionalFormatting sqref="F27:F30 F22:F25">
    <cfRule type="expression" dxfId="81" priority="5">
      <formula>F22&gt;0</formula>
    </cfRule>
    <cfRule type="expression" dxfId="80" priority="6">
      <formula>F22&lt;0</formula>
    </cfRule>
  </conditionalFormatting>
  <conditionalFormatting sqref="H27:H30 H22:H25">
    <cfRule type="expression" dxfId="79" priority="3">
      <formula>H22&gt;0</formula>
    </cfRule>
    <cfRule type="expression" dxfId="78" priority="4">
      <formula>H22&lt;0</formula>
    </cfRule>
  </conditionalFormatting>
  <conditionalFormatting sqref="M43">
    <cfRule type="expression" dxfId="77" priority="1">
      <formula>M43&gt;0</formula>
    </cfRule>
    <cfRule type="expression" dxfId="7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5" priority="7">
      <formula>F21&gt;0</formula>
    </cfRule>
    <cfRule type="expression" dxfId="74" priority="8">
      <formula>F21&lt;0</formula>
    </cfRule>
  </conditionalFormatting>
  <conditionalFormatting sqref="H21:H32">
    <cfRule type="expression" dxfId="73" priority="5">
      <formula>H21&gt;0</formula>
    </cfRule>
    <cfRule type="expression" dxfId="72" priority="6">
      <formula>H21&lt;0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63" priority="13">
      <formula>F21&gt;0</formula>
    </cfRule>
    <cfRule type="expression" dxfId="62" priority="14">
      <formula>F21&lt;0</formula>
    </cfRule>
  </conditionalFormatting>
  <conditionalFormatting sqref="F22">
    <cfRule type="expression" dxfId="61" priority="11">
      <formula>F22&gt;0</formula>
    </cfRule>
    <cfRule type="expression" dxfId="60" priority="12">
      <formula>F22&lt;0</formula>
    </cfRule>
  </conditionalFormatting>
  <conditionalFormatting sqref="F23:F30">
    <cfRule type="expression" dxfId="59" priority="9">
      <formula>F23&gt;0</formula>
    </cfRule>
    <cfRule type="expression" dxfId="58" priority="10">
      <formula>F23&lt;0</formula>
    </cfRule>
  </conditionalFormatting>
  <conditionalFormatting sqref="H21:H31">
    <cfRule type="expression" dxfId="57" priority="7">
      <formula>H21&gt;0</formula>
    </cfRule>
    <cfRule type="expression" dxfId="56" priority="8">
      <formula>H21&lt;0</formula>
    </cfRule>
  </conditionalFormatting>
  <conditionalFormatting sqref="F24">
    <cfRule type="expression" dxfId="55" priority="5">
      <formula>F24&gt;0</formula>
    </cfRule>
    <cfRule type="expression" dxfId="54" priority="6">
      <formula>F24&lt;0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2018-08-13T23:19:43Z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